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J:\Comunicaciones\Mensuales asociaciones\2025\"/>
    </mc:Choice>
  </mc:AlternateContent>
  <xr:revisionPtr revIDLastSave="0" documentId="13_ncr:1_{440A5088-8CBC-4D79-BC2B-7579DF71B083}" xr6:coauthVersionLast="47" xr6:coauthVersionMax="47" xr10:uidLastSave="{00000000-0000-0000-0000-000000000000}"/>
  <bookViews>
    <workbookView xWindow="-120" yWindow="-120" windowWidth="29040" windowHeight="15720" tabRatio="546" activeTab="1" xr2:uid="{00000000-000D-0000-FFFF-FFFF00000000}"/>
  </bookViews>
  <sheets>
    <sheet name="TBT 4_2025" sheetId="19" r:id="rId1"/>
    <sheet name="SPS 4_2025" sheetId="20" r:id="rId2"/>
    <sheet name="D2015_1535_4_2025" sheetId="21" r:id="rId3"/>
  </sheets>
  <definedNames>
    <definedName name="_xlnm._FilterDatabase" localSheetId="2" hidden="1">D2015_1535_4_2025!$A$1:$E$1</definedName>
    <definedName name="_xlnm._FilterDatabase" localSheetId="1" hidden="1">'SPS 4_2025'!$A$1:$Q$1</definedName>
    <definedName name="_xlnm._FilterDatabase" localSheetId="0" hidden="1">'TBT 4_2025'!$A$1:$Q$1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2" i="20" l="1"/>
  <c r="C122" i="20"/>
  <c r="Q121" i="20"/>
  <c r="C121" i="20"/>
  <c r="O120" i="20"/>
  <c r="C120" i="20"/>
  <c r="O119" i="20"/>
  <c r="C119" i="20"/>
  <c r="O118" i="20"/>
  <c r="C118" i="20"/>
  <c r="O117" i="20"/>
  <c r="C117" i="20"/>
  <c r="Q116" i="20"/>
  <c r="C116" i="20"/>
  <c r="Q115" i="20"/>
  <c r="C115" i="20"/>
  <c r="O114" i="20"/>
  <c r="C114" i="20"/>
  <c r="Q113" i="20"/>
  <c r="P113" i="20"/>
  <c r="O113" i="20"/>
  <c r="C113" i="20"/>
  <c r="P112" i="20"/>
  <c r="C112" i="20"/>
  <c r="Q111" i="20"/>
  <c r="P111" i="20"/>
  <c r="O111" i="20"/>
  <c r="C111" i="20"/>
  <c r="Q110" i="20"/>
  <c r="O110" i="20"/>
  <c r="C110" i="20"/>
  <c r="Q109" i="20"/>
  <c r="O109" i="20"/>
  <c r="C109" i="20"/>
  <c r="Q108" i="20"/>
  <c r="P108" i="20"/>
  <c r="O108" i="20"/>
  <c r="C108" i="20"/>
  <c r="Q107" i="20"/>
  <c r="P107" i="20"/>
  <c r="O107" i="20"/>
  <c r="C107" i="20"/>
  <c r="Q106" i="20"/>
  <c r="P106" i="20"/>
  <c r="O106" i="20"/>
  <c r="C106" i="20"/>
  <c r="Q105" i="20"/>
  <c r="P105" i="20"/>
  <c r="O105" i="20"/>
  <c r="C105" i="20"/>
  <c r="Q104" i="20"/>
  <c r="P104" i="20"/>
  <c r="O104" i="20"/>
  <c r="C104" i="20"/>
  <c r="Q103" i="20"/>
  <c r="P103" i="20"/>
  <c r="O103" i="20"/>
  <c r="C103" i="20"/>
  <c r="Q102" i="20"/>
  <c r="P102" i="20"/>
  <c r="O102" i="20"/>
  <c r="C102" i="20"/>
  <c r="Q101" i="20"/>
  <c r="P101" i="20"/>
  <c r="O101" i="20"/>
  <c r="C101" i="20"/>
  <c r="Q100" i="20"/>
  <c r="P100" i="20"/>
  <c r="O100" i="20"/>
  <c r="C100" i="20"/>
  <c r="Q99" i="20"/>
  <c r="P99" i="20"/>
  <c r="O99" i="20"/>
  <c r="C99" i="20"/>
  <c r="Q98" i="20"/>
  <c r="P98" i="20"/>
  <c r="O98" i="20"/>
  <c r="C98" i="20"/>
  <c r="Q97" i="20"/>
  <c r="P97" i="20"/>
  <c r="O97" i="20"/>
  <c r="C97" i="20"/>
  <c r="Q96" i="20"/>
  <c r="P96" i="20"/>
  <c r="O96" i="20"/>
  <c r="C96" i="20"/>
  <c r="Q95" i="20"/>
  <c r="P95" i="20"/>
  <c r="O95" i="20"/>
  <c r="C95" i="20"/>
  <c r="Q94" i="20"/>
  <c r="P94" i="20"/>
  <c r="O94" i="20"/>
  <c r="C94" i="20"/>
  <c r="Q93" i="20"/>
  <c r="P93" i="20"/>
  <c r="O93" i="20"/>
  <c r="C93" i="20"/>
  <c r="Q92" i="20"/>
  <c r="P92" i="20"/>
  <c r="O92" i="20"/>
  <c r="C92" i="20"/>
  <c r="Q91" i="20"/>
  <c r="P91" i="20"/>
  <c r="O91" i="20"/>
  <c r="C91" i="20"/>
  <c r="Q90" i="20"/>
  <c r="P90" i="20"/>
  <c r="O90" i="20"/>
  <c r="C90" i="20"/>
  <c r="Q89" i="20"/>
  <c r="P89" i="20"/>
  <c r="O89" i="20"/>
  <c r="C89" i="20"/>
  <c r="Q88" i="20"/>
  <c r="P88" i="20"/>
  <c r="O88" i="20"/>
  <c r="C88" i="20"/>
  <c r="Q87" i="20"/>
  <c r="P87" i="20"/>
  <c r="O87" i="20"/>
  <c r="C87" i="20"/>
  <c r="Q86" i="20"/>
  <c r="P86" i="20"/>
  <c r="O86" i="20"/>
  <c r="C86" i="20"/>
  <c r="Q85" i="20"/>
  <c r="P85" i="20"/>
  <c r="O85" i="20"/>
  <c r="C85" i="20"/>
  <c r="Q84" i="20"/>
  <c r="P84" i="20"/>
  <c r="O84" i="20"/>
  <c r="C84" i="20"/>
  <c r="Q83" i="20"/>
  <c r="P83" i="20"/>
  <c r="O83" i="20"/>
  <c r="C83" i="20"/>
  <c r="Q82" i="20"/>
  <c r="P82" i="20"/>
  <c r="O82" i="20"/>
  <c r="C82" i="20"/>
  <c r="Q81" i="20"/>
  <c r="P81" i="20"/>
  <c r="O81" i="20"/>
  <c r="C81" i="20"/>
  <c r="Q80" i="20"/>
  <c r="P80" i="20"/>
  <c r="O80" i="20"/>
  <c r="C80" i="20"/>
  <c r="Q79" i="20"/>
  <c r="P79" i="20"/>
  <c r="O79" i="20"/>
  <c r="C79" i="20"/>
  <c r="Q78" i="20"/>
  <c r="P78" i="20"/>
  <c r="O78" i="20"/>
  <c r="C78" i="20"/>
  <c r="Q77" i="20"/>
  <c r="P77" i="20"/>
  <c r="O77" i="20"/>
  <c r="C77" i="20"/>
  <c r="Q76" i="20"/>
  <c r="P76" i="20"/>
  <c r="O76" i="20"/>
  <c r="C76" i="20"/>
  <c r="Q75" i="20"/>
  <c r="P75" i="20"/>
  <c r="O75" i="20"/>
  <c r="C75" i="20"/>
  <c r="Q74" i="20"/>
  <c r="P74" i="20"/>
  <c r="O74" i="20"/>
  <c r="C74" i="20"/>
  <c r="Q73" i="20"/>
  <c r="P73" i="20"/>
  <c r="O73" i="20"/>
  <c r="C73" i="20"/>
  <c r="Q72" i="20"/>
  <c r="P72" i="20"/>
  <c r="O72" i="20"/>
  <c r="C72" i="20"/>
  <c r="Q71" i="20"/>
  <c r="P71" i="20"/>
  <c r="O71" i="20"/>
  <c r="C71" i="20"/>
  <c r="Q70" i="20"/>
  <c r="P70" i="20"/>
  <c r="O70" i="20"/>
  <c r="C70" i="20"/>
  <c r="Q69" i="20"/>
  <c r="P69" i="20"/>
  <c r="O69" i="20"/>
  <c r="C69" i="20"/>
  <c r="Q68" i="20"/>
  <c r="P68" i="20"/>
  <c r="O68" i="20"/>
  <c r="C68" i="20"/>
  <c r="Q67" i="20"/>
  <c r="P67" i="20"/>
  <c r="O67" i="20"/>
  <c r="C67" i="20"/>
  <c r="Q66" i="20"/>
  <c r="P66" i="20"/>
  <c r="O66" i="20"/>
  <c r="C66" i="20"/>
  <c r="Q65" i="20"/>
  <c r="P65" i="20"/>
  <c r="O65" i="20"/>
  <c r="C65" i="20"/>
  <c r="Q64" i="20"/>
  <c r="P64" i="20"/>
  <c r="O64" i="20"/>
  <c r="C64" i="20"/>
  <c r="Q63" i="20"/>
  <c r="P63" i="20"/>
  <c r="O63" i="20"/>
  <c r="C63" i="20"/>
  <c r="Q62" i="20"/>
  <c r="P62" i="20"/>
  <c r="O62" i="20"/>
  <c r="C62" i="20"/>
  <c r="Q61" i="20"/>
  <c r="P61" i="20"/>
  <c r="O61" i="20"/>
  <c r="C61" i="20"/>
  <c r="Q60" i="20"/>
  <c r="P60" i="20"/>
  <c r="O60" i="20"/>
  <c r="C60" i="20"/>
  <c r="Q59" i="20"/>
  <c r="P59" i="20"/>
  <c r="O59" i="20"/>
  <c r="C59" i="20"/>
  <c r="Q58" i="20"/>
  <c r="P58" i="20"/>
  <c r="O58" i="20"/>
  <c r="C58" i="20"/>
  <c r="Q57" i="20"/>
  <c r="P57" i="20"/>
  <c r="O57" i="20"/>
  <c r="C57" i="20"/>
  <c r="Q56" i="20"/>
  <c r="P56" i="20"/>
  <c r="O56" i="20"/>
  <c r="C56" i="20"/>
  <c r="Q55" i="20"/>
  <c r="P55" i="20"/>
  <c r="O55" i="20"/>
  <c r="C55" i="20"/>
  <c r="Q54" i="20"/>
  <c r="P54" i="20"/>
  <c r="O54" i="20"/>
  <c r="C54" i="20"/>
  <c r="Q53" i="20"/>
  <c r="P53" i="20"/>
  <c r="O53" i="20"/>
  <c r="C53" i="20"/>
  <c r="Q52" i="20"/>
  <c r="P52" i="20"/>
  <c r="O52" i="20"/>
  <c r="C52" i="20"/>
  <c r="Q51" i="20"/>
  <c r="P51" i="20"/>
  <c r="O51" i="20"/>
  <c r="C51" i="20"/>
  <c r="Q50" i="20"/>
  <c r="P50" i="20"/>
  <c r="O50" i="20"/>
  <c r="C50" i="20"/>
  <c r="Q49" i="20"/>
  <c r="P49" i="20"/>
  <c r="O49" i="20"/>
  <c r="C49" i="20"/>
  <c r="Q48" i="20"/>
  <c r="P48" i="20"/>
  <c r="O48" i="20"/>
  <c r="C48" i="20"/>
  <c r="Q47" i="20"/>
  <c r="P47" i="20"/>
  <c r="O47" i="20"/>
  <c r="C47" i="20"/>
  <c r="Q46" i="20"/>
  <c r="P46" i="20"/>
  <c r="O46" i="20"/>
  <c r="C46" i="20"/>
  <c r="Q45" i="20"/>
  <c r="P45" i="20"/>
  <c r="O45" i="20"/>
  <c r="C45" i="20"/>
  <c r="Q44" i="20"/>
  <c r="P44" i="20"/>
  <c r="O44" i="20"/>
  <c r="C44" i="20"/>
  <c r="Q43" i="20"/>
  <c r="P43" i="20"/>
  <c r="O43" i="20"/>
  <c r="C43" i="20"/>
  <c r="Q42" i="20"/>
  <c r="P42" i="20"/>
  <c r="O42" i="20"/>
  <c r="C42" i="20"/>
  <c r="Q41" i="20"/>
  <c r="P41" i="20"/>
  <c r="O41" i="20"/>
  <c r="C41" i="20"/>
  <c r="Q40" i="20"/>
  <c r="P40" i="20"/>
  <c r="O40" i="20"/>
  <c r="C40" i="20"/>
  <c r="Q39" i="20"/>
  <c r="P39" i="20"/>
  <c r="O39" i="20"/>
  <c r="C39" i="20"/>
  <c r="Q38" i="20"/>
  <c r="P38" i="20"/>
  <c r="O38" i="20"/>
  <c r="C38" i="20"/>
  <c r="Q37" i="20"/>
  <c r="P37" i="20"/>
  <c r="O37" i="20"/>
  <c r="C37" i="20"/>
  <c r="Q36" i="20"/>
  <c r="P36" i="20"/>
  <c r="O36" i="20"/>
  <c r="C36" i="20"/>
  <c r="Q35" i="20"/>
  <c r="P35" i="20"/>
  <c r="O35" i="20"/>
  <c r="C35" i="20"/>
  <c r="Q34" i="20"/>
  <c r="P34" i="20"/>
  <c r="O34" i="20"/>
  <c r="C34" i="20"/>
  <c r="Q33" i="20"/>
  <c r="P33" i="20"/>
  <c r="O33" i="20"/>
  <c r="C33" i="20"/>
  <c r="Q32" i="20"/>
  <c r="P32" i="20"/>
  <c r="O32" i="20"/>
  <c r="C32" i="20"/>
  <c r="Q31" i="20"/>
  <c r="P31" i="20"/>
  <c r="O31" i="20"/>
  <c r="C31" i="20"/>
  <c r="Q30" i="20"/>
  <c r="P30" i="20"/>
  <c r="O30" i="20"/>
  <c r="C30" i="20"/>
  <c r="Q29" i="20"/>
  <c r="P29" i="20"/>
  <c r="O29" i="20"/>
  <c r="C29" i="20"/>
  <c r="Q28" i="20"/>
  <c r="P28" i="20"/>
  <c r="O28" i="20"/>
  <c r="C28" i="20"/>
  <c r="Q27" i="20"/>
  <c r="P27" i="20"/>
  <c r="O27" i="20"/>
  <c r="C27" i="20"/>
  <c r="Q26" i="20"/>
  <c r="P26" i="20"/>
  <c r="O26" i="20"/>
  <c r="C26" i="20"/>
  <c r="Q25" i="20"/>
  <c r="P25" i="20"/>
  <c r="O25" i="20"/>
  <c r="C25" i="20"/>
  <c r="Q24" i="20"/>
  <c r="P24" i="20"/>
  <c r="O24" i="20"/>
  <c r="C24" i="20"/>
  <c r="Q23" i="20"/>
  <c r="P23" i="20"/>
  <c r="O23" i="20"/>
  <c r="C23" i="20"/>
  <c r="Q22" i="20"/>
  <c r="P22" i="20"/>
  <c r="O22" i="20"/>
  <c r="C22" i="20"/>
  <c r="Q21" i="20"/>
  <c r="P21" i="20"/>
  <c r="O21" i="20"/>
  <c r="C21" i="20"/>
  <c r="Q20" i="20"/>
  <c r="P20" i="20"/>
  <c r="O20" i="20"/>
  <c r="C20" i="20"/>
  <c r="Q19" i="20"/>
  <c r="P19" i="20"/>
  <c r="O19" i="20"/>
  <c r="C19" i="20"/>
  <c r="Q18" i="20"/>
  <c r="P18" i="20"/>
  <c r="O18" i="20"/>
  <c r="C18" i="20"/>
  <c r="Q17" i="20"/>
  <c r="P17" i="20"/>
  <c r="O17" i="20"/>
  <c r="C17" i="20"/>
  <c r="Q16" i="20"/>
  <c r="P16" i="20"/>
  <c r="O16" i="20"/>
  <c r="C16" i="20"/>
  <c r="Q15" i="20"/>
  <c r="P15" i="20"/>
  <c r="O15" i="20"/>
  <c r="C15" i="20"/>
  <c r="Q14" i="20"/>
  <c r="P14" i="20"/>
  <c r="O14" i="20"/>
  <c r="C14" i="20"/>
  <c r="Q13" i="20"/>
  <c r="P13" i="20"/>
  <c r="O13" i="20"/>
  <c r="C13" i="20"/>
  <c r="Q12" i="20"/>
  <c r="P12" i="20"/>
  <c r="O12" i="20"/>
  <c r="C12" i="20"/>
  <c r="Q11" i="20"/>
  <c r="P11" i="20"/>
  <c r="O11" i="20"/>
  <c r="C11" i="20"/>
  <c r="Q10" i="20"/>
  <c r="P10" i="20"/>
  <c r="O10" i="20"/>
  <c r="C10" i="20"/>
  <c r="Q9" i="20"/>
  <c r="P9" i="20"/>
  <c r="O9" i="20"/>
  <c r="C9" i="20"/>
  <c r="Q8" i="20"/>
  <c r="P8" i="20"/>
  <c r="O8" i="20"/>
  <c r="C8" i="20"/>
  <c r="Q7" i="20"/>
  <c r="P7" i="20"/>
  <c r="O7" i="20"/>
  <c r="C7" i="20"/>
  <c r="Q6" i="20"/>
  <c r="P6" i="20"/>
  <c r="O6" i="20"/>
  <c r="C6" i="20"/>
  <c r="Q5" i="20"/>
  <c r="P5" i="20"/>
  <c r="O5" i="20"/>
  <c r="C5" i="20"/>
  <c r="Q4" i="20"/>
  <c r="P4" i="20"/>
  <c r="O4" i="20"/>
  <c r="C4" i="20"/>
  <c r="Q3" i="20"/>
  <c r="P3" i="20"/>
  <c r="O3" i="20"/>
  <c r="C3" i="20"/>
  <c r="Q2" i="20"/>
  <c r="P2" i="20"/>
  <c r="O2" i="20"/>
  <c r="C2" i="20"/>
  <c r="O334" i="19"/>
  <c r="C334" i="19"/>
  <c r="O333" i="19"/>
  <c r="C333" i="19"/>
  <c r="Q332" i="19"/>
  <c r="O332" i="19"/>
  <c r="C332" i="19"/>
  <c r="O331" i="19"/>
  <c r="C331" i="19"/>
  <c r="O330" i="19"/>
  <c r="C330" i="19"/>
  <c r="O329" i="19"/>
  <c r="C329" i="19"/>
  <c r="Q328" i="19"/>
  <c r="O328" i="19"/>
  <c r="C328" i="19"/>
  <c r="O327" i="19"/>
  <c r="C327" i="19"/>
  <c r="O326" i="19"/>
  <c r="C326" i="19"/>
  <c r="O325" i="19"/>
  <c r="C325" i="19"/>
  <c r="O324" i="19"/>
  <c r="C324" i="19"/>
  <c r="O323" i="19"/>
  <c r="C323" i="19"/>
  <c r="Q322" i="19"/>
  <c r="O322" i="19"/>
  <c r="C322" i="19"/>
  <c r="O321" i="19"/>
  <c r="C321" i="19"/>
  <c r="O320" i="19"/>
  <c r="C320" i="19"/>
  <c r="Q319" i="19"/>
  <c r="O319" i="19"/>
  <c r="C319" i="19"/>
  <c r="O318" i="19"/>
  <c r="C318" i="19"/>
  <c r="O317" i="19"/>
  <c r="C317" i="19"/>
  <c r="Q316" i="19"/>
  <c r="O316" i="19"/>
  <c r="C316" i="19"/>
  <c r="O315" i="19"/>
  <c r="C315" i="19"/>
  <c r="Q314" i="19"/>
  <c r="O314" i="19"/>
  <c r="C314" i="19"/>
  <c r="Q313" i="19"/>
  <c r="O313" i="19"/>
  <c r="C313" i="19"/>
  <c r="Q312" i="19"/>
  <c r="O312" i="19"/>
  <c r="C312" i="19"/>
  <c r="O311" i="19"/>
  <c r="C311" i="19"/>
  <c r="Q310" i="19"/>
  <c r="O310" i="19"/>
  <c r="C310" i="19"/>
  <c r="Q309" i="19"/>
  <c r="O309" i="19"/>
  <c r="C309" i="19"/>
  <c r="Q308" i="19"/>
  <c r="P308" i="19"/>
  <c r="O308" i="19"/>
  <c r="C308" i="19"/>
  <c r="O307" i="19"/>
  <c r="C307" i="19"/>
  <c r="Q306" i="19"/>
  <c r="O306" i="19"/>
  <c r="C306" i="19"/>
  <c r="Q305" i="19"/>
  <c r="P305" i="19"/>
  <c r="O305" i="19"/>
  <c r="C305" i="19"/>
  <c r="Q304" i="19"/>
  <c r="P304" i="19"/>
  <c r="O304" i="19"/>
  <c r="C304" i="19"/>
  <c r="Q303" i="19"/>
  <c r="P303" i="19"/>
  <c r="O303" i="19"/>
  <c r="C303" i="19"/>
  <c r="Q302" i="19"/>
  <c r="P302" i="19"/>
  <c r="O302" i="19"/>
  <c r="C302" i="19"/>
  <c r="Q301" i="19"/>
  <c r="O301" i="19"/>
  <c r="C301" i="19"/>
  <c r="Q300" i="19"/>
  <c r="O300" i="19"/>
  <c r="C300" i="19"/>
  <c r="Q299" i="19"/>
  <c r="O299" i="19"/>
  <c r="C299" i="19"/>
  <c r="Q298" i="19"/>
  <c r="O298" i="19"/>
  <c r="C298" i="19"/>
  <c r="Q297" i="19"/>
  <c r="P297" i="19"/>
  <c r="O297" i="19"/>
  <c r="C297" i="19"/>
  <c r="Q296" i="19"/>
  <c r="O296" i="19"/>
  <c r="C296" i="19"/>
  <c r="Q295" i="19"/>
  <c r="P295" i="19"/>
  <c r="O295" i="19"/>
  <c r="C295" i="19"/>
  <c r="Q294" i="19"/>
  <c r="P294" i="19"/>
  <c r="O294" i="19"/>
  <c r="C294" i="19"/>
  <c r="Q293" i="19"/>
  <c r="P293" i="19"/>
  <c r="O293" i="19"/>
  <c r="C293" i="19"/>
  <c r="Q292" i="19"/>
  <c r="P292" i="19"/>
  <c r="O292" i="19"/>
  <c r="C292" i="19"/>
  <c r="Q291" i="19"/>
  <c r="P291" i="19"/>
  <c r="O291" i="19"/>
  <c r="C291" i="19"/>
  <c r="Q290" i="19"/>
  <c r="P290" i="19"/>
  <c r="O290" i="19"/>
  <c r="C290" i="19"/>
  <c r="Q289" i="19"/>
  <c r="P289" i="19"/>
  <c r="O289" i="19"/>
  <c r="C289" i="19"/>
  <c r="Q288" i="19"/>
  <c r="P288" i="19"/>
  <c r="O288" i="19"/>
  <c r="C288" i="19"/>
  <c r="Q287" i="19"/>
  <c r="P287" i="19"/>
  <c r="O287" i="19"/>
  <c r="C287" i="19"/>
  <c r="Q286" i="19"/>
  <c r="P286" i="19"/>
  <c r="O286" i="19"/>
  <c r="C286" i="19"/>
  <c r="O285" i="19"/>
  <c r="C285" i="19"/>
  <c r="Q284" i="19"/>
  <c r="P284" i="19"/>
  <c r="O284" i="19"/>
  <c r="C284" i="19"/>
  <c r="Q283" i="19"/>
  <c r="P283" i="19"/>
  <c r="O283" i="19"/>
  <c r="C283" i="19"/>
  <c r="Q282" i="19"/>
  <c r="P282" i="19"/>
  <c r="O282" i="19"/>
  <c r="C282" i="19"/>
  <c r="Q281" i="19"/>
  <c r="P281" i="19"/>
  <c r="O281" i="19"/>
  <c r="C281" i="19"/>
  <c r="Q280" i="19"/>
  <c r="P280" i="19"/>
  <c r="O280" i="19"/>
  <c r="C280" i="19"/>
  <c r="Q279" i="19"/>
  <c r="P279" i="19"/>
  <c r="O279" i="19"/>
  <c r="C279" i="19"/>
  <c r="Q278" i="19"/>
  <c r="P278" i="19"/>
  <c r="O278" i="19"/>
  <c r="C278" i="19"/>
  <c r="Q277" i="19"/>
  <c r="P277" i="19"/>
  <c r="O277" i="19"/>
  <c r="C277" i="19"/>
  <c r="Q276" i="19"/>
  <c r="P276" i="19"/>
  <c r="O276" i="19"/>
  <c r="C276" i="19"/>
  <c r="Q275" i="19"/>
  <c r="P275" i="19"/>
  <c r="O275" i="19"/>
  <c r="C275" i="19"/>
  <c r="Q274" i="19"/>
  <c r="P274" i="19"/>
  <c r="O274" i="19"/>
  <c r="C274" i="19"/>
  <c r="Q273" i="19"/>
  <c r="P273" i="19"/>
  <c r="O273" i="19"/>
  <c r="C273" i="19"/>
  <c r="Q272" i="19"/>
  <c r="P272" i="19"/>
  <c r="O272" i="19"/>
  <c r="C272" i="19"/>
  <c r="Q271" i="19"/>
  <c r="P271" i="19"/>
  <c r="O271" i="19"/>
  <c r="C271" i="19"/>
  <c r="Q270" i="19"/>
  <c r="P270" i="19"/>
  <c r="O270" i="19"/>
  <c r="C270" i="19"/>
  <c r="Q269" i="19"/>
  <c r="P269" i="19"/>
  <c r="O269" i="19"/>
  <c r="C269" i="19"/>
  <c r="Q268" i="19"/>
  <c r="P268" i="19"/>
  <c r="O268" i="19"/>
  <c r="C268" i="19"/>
  <c r="O267" i="19"/>
  <c r="C267" i="19"/>
  <c r="Q266" i="19"/>
  <c r="P266" i="19"/>
  <c r="O266" i="19"/>
  <c r="C266" i="19"/>
  <c r="Q265" i="19"/>
  <c r="P265" i="19"/>
  <c r="O265" i="19"/>
  <c r="C265" i="19"/>
  <c r="Q264" i="19"/>
  <c r="P264" i="19"/>
  <c r="O264" i="19"/>
  <c r="C264" i="19"/>
  <c r="Q263" i="19"/>
  <c r="P263" i="19"/>
  <c r="O263" i="19"/>
  <c r="C263" i="19"/>
  <c r="Q262" i="19"/>
  <c r="P262" i="19"/>
  <c r="O262" i="19"/>
  <c r="C262" i="19"/>
  <c r="Q261" i="19"/>
  <c r="P261" i="19"/>
  <c r="O261" i="19"/>
  <c r="C261" i="19"/>
  <c r="Q260" i="19"/>
  <c r="P260" i="19"/>
  <c r="O260" i="19"/>
  <c r="C260" i="19"/>
  <c r="Q259" i="19"/>
  <c r="P259" i="19"/>
  <c r="O259" i="19"/>
  <c r="C259" i="19"/>
  <c r="Q258" i="19"/>
  <c r="P258" i="19"/>
  <c r="O258" i="19"/>
  <c r="C258" i="19"/>
  <c r="Q257" i="19"/>
  <c r="P257" i="19"/>
  <c r="O257" i="19"/>
  <c r="C257" i="19"/>
  <c r="Q256" i="19"/>
  <c r="P256" i="19"/>
  <c r="O256" i="19"/>
  <c r="C256" i="19"/>
  <c r="Q255" i="19"/>
  <c r="P255" i="19"/>
  <c r="O255" i="19"/>
  <c r="C255" i="19"/>
  <c r="Q254" i="19"/>
  <c r="P254" i="19"/>
  <c r="O254" i="19"/>
  <c r="C254" i="19"/>
  <c r="Q253" i="19"/>
  <c r="P253" i="19"/>
  <c r="O253" i="19"/>
  <c r="C253" i="19"/>
  <c r="Q252" i="19"/>
  <c r="P252" i="19"/>
  <c r="O252" i="19"/>
  <c r="C252" i="19"/>
  <c r="Q251" i="19"/>
  <c r="P251" i="19"/>
  <c r="O251" i="19"/>
  <c r="C251" i="19"/>
  <c r="Q250" i="19"/>
  <c r="P250" i="19"/>
  <c r="O250" i="19"/>
  <c r="C250" i="19"/>
  <c r="Q249" i="19"/>
  <c r="P249" i="19"/>
  <c r="O249" i="19"/>
  <c r="C249" i="19"/>
  <c r="Q248" i="19"/>
  <c r="P248" i="19"/>
  <c r="O248" i="19"/>
  <c r="C248" i="19"/>
  <c r="Q247" i="19"/>
  <c r="P247" i="19"/>
  <c r="O247" i="19"/>
  <c r="C247" i="19"/>
  <c r="Q246" i="19"/>
  <c r="P246" i="19"/>
  <c r="O246" i="19"/>
  <c r="C246" i="19"/>
  <c r="Q245" i="19"/>
  <c r="P245" i="19"/>
  <c r="O245" i="19"/>
  <c r="C245" i="19"/>
  <c r="Q244" i="19"/>
  <c r="P244" i="19"/>
  <c r="O244" i="19"/>
  <c r="C244" i="19"/>
  <c r="Q243" i="19"/>
  <c r="P243" i="19"/>
  <c r="O243" i="19"/>
  <c r="C243" i="19"/>
  <c r="Q242" i="19"/>
  <c r="P242" i="19"/>
  <c r="O242" i="19"/>
  <c r="C242" i="19"/>
  <c r="Q241" i="19"/>
  <c r="P241" i="19"/>
  <c r="O241" i="19"/>
  <c r="C241" i="19"/>
  <c r="Q240" i="19"/>
  <c r="P240" i="19"/>
  <c r="O240" i="19"/>
  <c r="C240" i="19"/>
  <c r="Q239" i="19"/>
  <c r="P239" i="19"/>
  <c r="O239" i="19"/>
  <c r="C239" i="19"/>
  <c r="Q238" i="19"/>
  <c r="P238" i="19"/>
  <c r="O238" i="19"/>
  <c r="C238" i="19"/>
  <c r="Q237" i="19"/>
  <c r="P237" i="19"/>
  <c r="O237" i="19"/>
  <c r="C237" i="19"/>
  <c r="Q236" i="19"/>
  <c r="P236" i="19"/>
  <c r="O236" i="19"/>
  <c r="C236" i="19"/>
  <c r="Q235" i="19"/>
  <c r="P235" i="19"/>
  <c r="O235" i="19"/>
  <c r="C235" i="19"/>
  <c r="Q234" i="19"/>
  <c r="P234" i="19"/>
  <c r="O234" i="19"/>
  <c r="C234" i="19"/>
  <c r="Q233" i="19"/>
  <c r="P233" i="19"/>
  <c r="O233" i="19"/>
  <c r="C233" i="19"/>
  <c r="Q232" i="19"/>
  <c r="P232" i="19"/>
  <c r="O232" i="19"/>
  <c r="C232" i="19"/>
  <c r="Q231" i="19"/>
  <c r="P231" i="19"/>
  <c r="O231" i="19"/>
  <c r="C231" i="19"/>
  <c r="Q230" i="19"/>
  <c r="P230" i="19"/>
  <c r="O230" i="19"/>
  <c r="C230" i="19"/>
  <c r="Q229" i="19"/>
  <c r="P229" i="19"/>
  <c r="O229" i="19"/>
  <c r="C229" i="19"/>
  <c r="Q228" i="19"/>
  <c r="P228" i="19"/>
  <c r="O228" i="19"/>
  <c r="C228" i="19"/>
  <c r="Q227" i="19"/>
  <c r="P227" i="19"/>
  <c r="O227" i="19"/>
  <c r="C227" i="19"/>
  <c r="Q226" i="19"/>
  <c r="P226" i="19"/>
  <c r="O226" i="19"/>
  <c r="C226" i="19"/>
  <c r="Q225" i="19"/>
  <c r="P225" i="19"/>
  <c r="O225" i="19"/>
  <c r="C225" i="19"/>
  <c r="Q224" i="19"/>
  <c r="P224" i="19"/>
  <c r="O224" i="19"/>
  <c r="C224" i="19"/>
  <c r="Q223" i="19"/>
  <c r="P223" i="19"/>
  <c r="O223" i="19"/>
  <c r="C223" i="19"/>
  <c r="Q222" i="19"/>
  <c r="P222" i="19"/>
  <c r="O222" i="19"/>
  <c r="C222" i="19"/>
  <c r="Q221" i="19"/>
  <c r="P221" i="19"/>
  <c r="O221" i="19"/>
  <c r="C221" i="19"/>
  <c r="Q220" i="19"/>
  <c r="P220" i="19"/>
  <c r="O220" i="19"/>
  <c r="C220" i="19"/>
  <c r="Q219" i="19"/>
  <c r="P219" i="19"/>
  <c r="O219" i="19"/>
  <c r="C219" i="19"/>
  <c r="Q218" i="19"/>
  <c r="P218" i="19"/>
  <c r="O218" i="19"/>
  <c r="C218" i="19"/>
  <c r="Q217" i="19"/>
  <c r="P217" i="19"/>
  <c r="O217" i="19"/>
  <c r="C217" i="19"/>
  <c r="Q216" i="19"/>
  <c r="P216" i="19"/>
  <c r="O216" i="19"/>
  <c r="C216" i="19"/>
  <c r="Q215" i="19"/>
  <c r="P215" i="19"/>
  <c r="O215" i="19"/>
  <c r="C215" i="19"/>
  <c r="Q214" i="19"/>
  <c r="P214" i="19"/>
  <c r="O214" i="19"/>
  <c r="C214" i="19"/>
  <c r="Q213" i="19"/>
  <c r="P213" i="19"/>
  <c r="O213" i="19"/>
  <c r="C213" i="19"/>
  <c r="Q212" i="19"/>
  <c r="P212" i="19"/>
  <c r="O212" i="19"/>
  <c r="C212" i="19"/>
  <c r="Q211" i="19"/>
  <c r="P211" i="19"/>
  <c r="O211" i="19"/>
  <c r="C211" i="19"/>
  <c r="Q210" i="19"/>
  <c r="P210" i="19"/>
  <c r="O210" i="19"/>
  <c r="C210" i="19"/>
  <c r="Q209" i="19"/>
  <c r="P209" i="19"/>
  <c r="O209" i="19"/>
  <c r="C209" i="19"/>
  <c r="Q208" i="19"/>
  <c r="P208" i="19"/>
  <c r="O208" i="19"/>
  <c r="C208" i="19"/>
  <c r="Q207" i="19"/>
  <c r="P207" i="19"/>
  <c r="O207" i="19"/>
  <c r="C207" i="19"/>
  <c r="Q206" i="19"/>
  <c r="P206" i="19"/>
  <c r="O206" i="19"/>
  <c r="C206" i="19"/>
  <c r="Q205" i="19"/>
  <c r="P205" i="19"/>
  <c r="O205" i="19"/>
  <c r="C205" i="19"/>
  <c r="Q204" i="19"/>
  <c r="P204" i="19"/>
  <c r="O204" i="19"/>
  <c r="C204" i="19"/>
  <c r="Q203" i="19"/>
  <c r="P203" i="19"/>
  <c r="O203" i="19"/>
  <c r="C203" i="19"/>
  <c r="Q202" i="19"/>
  <c r="P202" i="19"/>
  <c r="O202" i="19"/>
  <c r="C202" i="19"/>
  <c r="Q201" i="19"/>
  <c r="P201" i="19"/>
  <c r="O201" i="19"/>
  <c r="C201" i="19"/>
  <c r="Q200" i="19"/>
  <c r="P200" i="19"/>
  <c r="O200" i="19"/>
  <c r="C200" i="19"/>
  <c r="Q199" i="19"/>
  <c r="P199" i="19"/>
  <c r="O199" i="19"/>
  <c r="C199" i="19"/>
  <c r="Q198" i="19"/>
  <c r="P198" i="19"/>
  <c r="O198" i="19"/>
  <c r="C198" i="19"/>
  <c r="Q197" i="19"/>
  <c r="P197" i="19"/>
  <c r="O197" i="19"/>
  <c r="C197" i="19"/>
  <c r="Q196" i="19"/>
  <c r="P196" i="19"/>
  <c r="O196" i="19"/>
  <c r="C196" i="19"/>
  <c r="Q195" i="19"/>
  <c r="P195" i="19"/>
  <c r="O195" i="19"/>
  <c r="C195" i="19"/>
  <c r="Q194" i="19"/>
  <c r="P194" i="19"/>
  <c r="O194" i="19"/>
  <c r="C194" i="19"/>
  <c r="Q193" i="19"/>
  <c r="P193" i="19"/>
  <c r="O193" i="19"/>
  <c r="C193" i="19"/>
  <c r="Q192" i="19"/>
  <c r="P192" i="19"/>
  <c r="O192" i="19"/>
  <c r="C192" i="19"/>
  <c r="Q191" i="19"/>
  <c r="P191" i="19"/>
  <c r="O191" i="19"/>
  <c r="C191" i="19"/>
  <c r="Q190" i="19"/>
  <c r="P190" i="19"/>
  <c r="O190" i="19"/>
  <c r="C190" i="19"/>
  <c r="Q189" i="19"/>
  <c r="P189" i="19"/>
  <c r="O189" i="19"/>
  <c r="C189" i="19"/>
  <c r="Q188" i="19"/>
  <c r="P188" i="19"/>
  <c r="O188" i="19"/>
  <c r="C188" i="19"/>
  <c r="Q187" i="19"/>
  <c r="P187" i="19"/>
  <c r="O187" i="19"/>
  <c r="C187" i="19"/>
  <c r="Q186" i="19"/>
  <c r="P186" i="19"/>
  <c r="O186" i="19"/>
  <c r="C186" i="19"/>
  <c r="Q185" i="19"/>
  <c r="P185" i="19"/>
  <c r="O185" i="19"/>
  <c r="C185" i="19"/>
  <c r="Q184" i="19"/>
  <c r="P184" i="19"/>
  <c r="O184" i="19"/>
  <c r="C184" i="19"/>
  <c r="Q183" i="19"/>
  <c r="P183" i="19"/>
  <c r="O183" i="19"/>
  <c r="C183" i="19"/>
  <c r="Q182" i="19"/>
  <c r="P182" i="19"/>
  <c r="O182" i="19"/>
  <c r="C182" i="19"/>
  <c r="Q181" i="19"/>
  <c r="P181" i="19"/>
  <c r="O181" i="19"/>
  <c r="C181" i="19"/>
  <c r="Q180" i="19"/>
  <c r="P180" i="19"/>
  <c r="O180" i="19"/>
  <c r="C180" i="19"/>
  <c r="Q179" i="19"/>
  <c r="P179" i="19"/>
  <c r="O179" i="19"/>
  <c r="C179" i="19"/>
  <c r="Q178" i="19"/>
  <c r="P178" i="19"/>
  <c r="O178" i="19"/>
  <c r="C178" i="19"/>
  <c r="Q177" i="19"/>
  <c r="P177" i="19"/>
  <c r="O177" i="19"/>
  <c r="C177" i="19"/>
  <c r="Q176" i="19"/>
  <c r="P176" i="19"/>
  <c r="O176" i="19"/>
  <c r="C176" i="19"/>
  <c r="Q175" i="19"/>
  <c r="P175" i="19"/>
  <c r="O175" i="19"/>
  <c r="C175" i="19"/>
  <c r="Q174" i="19"/>
  <c r="P174" i="19"/>
  <c r="O174" i="19"/>
  <c r="C174" i="19"/>
  <c r="Q173" i="19"/>
  <c r="P173" i="19"/>
  <c r="O173" i="19"/>
  <c r="C173" i="19"/>
  <c r="Q172" i="19"/>
  <c r="P172" i="19"/>
  <c r="O172" i="19"/>
  <c r="C172" i="19"/>
  <c r="Q171" i="19"/>
  <c r="P171" i="19"/>
  <c r="O171" i="19"/>
  <c r="C171" i="19"/>
  <c r="Q170" i="19"/>
  <c r="P170" i="19"/>
  <c r="O170" i="19"/>
  <c r="C170" i="19"/>
  <c r="Q169" i="19"/>
  <c r="P169" i="19"/>
  <c r="O169" i="19"/>
  <c r="C169" i="19"/>
  <c r="Q168" i="19"/>
  <c r="P168" i="19"/>
  <c r="O168" i="19"/>
  <c r="C168" i="19"/>
  <c r="Q167" i="19"/>
  <c r="P167" i="19"/>
  <c r="O167" i="19"/>
  <c r="C167" i="19"/>
  <c r="Q166" i="19"/>
  <c r="P166" i="19"/>
  <c r="O166" i="19"/>
  <c r="C166" i="19"/>
  <c r="Q165" i="19"/>
  <c r="P165" i="19"/>
  <c r="O165" i="19"/>
  <c r="C165" i="19"/>
  <c r="Q164" i="19"/>
  <c r="P164" i="19"/>
  <c r="O164" i="19"/>
  <c r="C164" i="19"/>
  <c r="Q163" i="19"/>
  <c r="P163" i="19"/>
  <c r="O163" i="19"/>
  <c r="C163" i="19"/>
  <c r="Q162" i="19"/>
  <c r="P162" i="19"/>
  <c r="O162" i="19"/>
  <c r="C162" i="19"/>
  <c r="Q161" i="19"/>
  <c r="P161" i="19"/>
  <c r="O161" i="19"/>
  <c r="C161" i="19"/>
  <c r="Q160" i="19"/>
  <c r="P160" i="19"/>
  <c r="O160" i="19"/>
  <c r="C160" i="19"/>
  <c r="Q159" i="19"/>
  <c r="P159" i="19"/>
  <c r="O159" i="19"/>
  <c r="C159" i="19"/>
  <c r="Q158" i="19"/>
  <c r="P158" i="19"/>
  <c r="O158" i="19"/>
  <c r="C158" i="19"/>
  <c r="Q157" i="19"/>
  <c r="P157" i="19"/>
  <c r="O157" i="19"/>
  <c r="C157" i="19"/>
  <c r="Q156" i="19"/>
  <c r="P156" i="19"/>
  <c r="O156" i="19"/>
  <c r="C156" i="19"/>
  <c r="Q155" i="19"/>
  <c r="P155" i="19"/>
  <c r="O155" i="19"/>
  <c r="C155" i="19"/>
  <c r="Q154" i="19"/>
  <c r="P154" i="19"/>
  <c r="O154" i="19"/>
  <c r="C154" i="19"/>
  <c r="Q153" i="19"/>
  <c r="P153" i="19"/>
  <c r="O153" i="19"/>
  <c r="C153" i="19"/>
  <c r="Q152" i="19"/>
  <c r="P152" i="19"/>
  <c r="O152" i="19"/>
  <c r="C152" i="19"/>
  <c r="Q151" i="19"/>
  <c r="P151" i="19"/>
  <c r="O151" i="19"/>
  <c r="C151" i="19"/>
  <c r="Q150" i="19"/>
  <c r="P150" i="19"/>
  <c r="O150" i="19"/>
  <c r="C150" i="19"/>
  <c r="Q149" i="19"/>
  <c r="P149" i="19"/>
  <c r="O149" i="19"/>
  <c r="C149" i="19"/>
  <c r="Q148" i="19"/>
  <c r="P148" i="19"/>
  <c r="O148" i="19"/>
  <c r="C148" i="19"/>
  <c r="Q147" i="19"/>
  <c r="P147" i="19"/>
  <c r="O147" i="19"/>
  <c r="C147" i="19"/>
  <c r="Q146" i="19"/>
  <c r="P146" i="19"/>
  <c r="O146" i="19"/>
  <c r="C146" i="19"/>
  <c r="Q145" i="19"/>
  <c r="P145" i="19"/>
  <c r="O145" i="19"/>
  <c r="C145" i="19"/>
  <c r="Q144" i="19"/>
  <c r="P144" i="19"/>
  <c r="O144" i="19"/>
  <c r="C144" i="19"/>
  <c r="Q143" i="19"/>
  <c r="P143" i="19"/>
  <c r="O143" i="19"/>
  <c r="C143" i="19"/>
  <c r="Q142" i="19"/>
  <c r="P142" i="19"/>
  <c r="O142" i="19"/>
  <c r="C142" i="19"/>
  <c r="Q141" i="19"/>
  <c r="P141" i="19"/>
  <c r="O141" i="19"/>
  <c r="C141" i="19"/>
  <c r="Q140" i="19"/>
  <c r="P140" i="19"/>
  <c r="O140" i="19"/>
  <c r="C140" i="19"/>
  <c r="Q139" i="19"/>
  <c r="P139" i="19"/>
  <c r="O139" i="19"/>
  <c r="C139" i="19"/>
  <c r="Q138" i="19"/>
  <c r="P138" i="19"/>
  <c r="O138" i="19"/>
  <c r="C138" i="19"/>
  <c r="Q137" i="19"/>
  <c r="P137" i="19"/>
  <c r="O137" i="19"/>
  <c r="C137" i="19"/>
  <c r="Q136" i="19"/>
  <c r="P136" i="19"/>
  <c r="O136" i="19"/>
  <c r="C136" i="19"/>
  <c r="Q135" i="19"/>
  <c r="P135" i="19"/>
  <c r="O135" i="19"/>
  <c r="C135" i="19"/>
  <c r="Q134" i="19"/>
  <c r="P134" i="19"/>
  <c r="O134" i="19"/>
  <c r="C134" i="19"/>
  <c r="Q133" i="19"/>
  <c r="P133" i="19"/>
  <c r="O133" i="19"/>
  <c r="C133" i="19"/>
  <c r="Q132" i="19"/>
  <c r="P132" i="19"/>
  <c r="O132" i="19"/>
  <c r="C132" i="19"/>
  <c r="Q131" i="19"/>
  <c r="P131" i="19"/>
  <c r="O131" i="19"/>
  <c r="C131" i="19"/>
  <c r="Q130" i="19"/>
  <c r="P130" i="19"/>
  <c r="O130" i="19"/>
  <c r="C130" i="19"/>
  <c r="Q129" i="19"/>
  <c r="P129" i="19"/>
  <c r="O129" i="19"/>
  <c r="C129" i="19"/>
  <c r="Q128" i="19"/>
  <c r="P128" i="19"/>
  <c r="O128" i="19"/>
  <c r="C128" i="19"/>
  <c r="Q127" i="19"/>
  <c r="P127" i="19"/>
  <c r="O127" i="19"/>
  <c r="C127" i="19"/>
  <c r="Q126" i="19"/>
  <c r="P126" i="19"/>
  <c r="O126" i="19"/>
  <c r="C126" i="19"/>
  <c r="Q125" i="19"/>
  <c r="P125" i="19"/>
  <c r="O125" i="19"/>
  <c r="C125" i="19"/>
  <c r="Q124" i="19"/>
  <c r="P124" i="19"/>
  <c r="O124" i="19"/>
  <c r="C124" i="19"/>
  <c r="Q123" i="19"/>
  <c r="P123" i="19"/>
  <c r="O123" i="19"/>
  <c r="C123" i="19"/>
  <c r="Q122" i="19"/>
  <c r="P122" i="19"/>
  <c r="O122" i="19"/>
  <c r="C122" i="19"/>
  <c r="Q121" i="19"/>
  <c r="P121" i="19"/>
  <c r="O121" i="19"/>
  <c r="C121" i="19"/>
  <c r="Q120" i="19"/>
  <c r="P120" i="19"/>
  <c r="O120" i="19"/>
  <c r="C120" i="19"/>
  <c r="Q119" i="19"/>
  <c r="P119" i="19"/>
  <c r="O119" i="19"/>
  <c r="C119" i="19"/>
  <c r="Q118" i="19"/>
  <c r="P118" i="19"/>
  <c r="O118" i="19"/>
  <c r="C118" i="19"/>
  <c r="Q117" i="19"/>
  <c r="P117" i="19"/>
  <c r="O117" i="19"/>
  <c r="C117" i="19"/>
  <c r="Q116" i="19"/>
  <c r="P116" i="19"/>
  <c r="O116" i="19"/>
  <c r="C116" i="19"/>
  <c r="Q115" i="19"/>
  <c r="P115" i="19"/>
  <c r="O115" i="19"/>
  <c r="C115" i="19"/>
  <c r="Q114" i="19"/>
  <c r="P114" i="19"/>
  <c r="O114" i="19"/>
  <c r="C114" i="19"/>
  <c r="Q113" i="19"/>
  <c r="P113" i="19"/>
  <c r="O113" i="19"/>
  <c r="C113" i="19"/>
  <c r="Q112" i="19"/>
  <c r="P112" i="19"/>
  <c r="O112" i="19"/>
  <c r="C112" i="19"/>
  <c r="Q111" i="19"/>
  <c r="P111" i="19"/>
  <c r="O111" i="19"/>
  <c r="C111" i="19"/>
  <c r="Q110" i="19"/>
  <c r="P110" i="19"/>
  <c r="O110" i="19"/>
  <c r="C110" i="19"/>
  <c r="Q109" i="19"/>
  <c r="P109" i="19"/>
  <c r="O109" i="19"/>
  <c r="C109" i="19"/>
  <c r="Q108" i="19"/>
  <c r="P108" i="19"/>
  <c r="O108" i="19"/>
  <c r="C108" i="19"/>
  <c r="Q107" i="19"/>
  <c r="P107" i="19"/>
  <c r="O107" i="19"/>
  <c r="C107" i="19"/>
  <c r="Q106" i="19"/>
  <c r="P106" i="19"/>
  <c r="O106" i="19"/>
  <c r="C106" i="19"/>
  <c r="Q105" i="19"/>
  <c r="P105" i="19"/>
  <c r="O105" i="19"/>
  <c r="C105" i="19"/>
  <c r="Q104" i="19"/>
  <c r="P104" i="19"/>
  <c r="O104" i="19"/>
  <c r="C104" i="19"/>
  <c r="Q103" i="19"/>
  <c r="P103" i="19"/>
  <c r="O103" i="19"/>
  <c r="C103" i="19"/>
  <c r="Q102" i="19"/>
  <c r="P102" i="19"/>
  <c r="O102" i="19"/>
  <c r="C102" i="19"/>
  <c r="Q101" i="19"/>
  <c r="P101" i="19"/>
  <c r="O101" i="19"/>
  <c r="C101" i="19"/>
  <c r="Q100" i="19"/>
  <c r="P100" i="19"/>
  <c r="O100" i="19"/>
  <c r="C100" i="19"/>
  <c r="Q99" i="19"/>
  <c r="P99" i="19"/>
  <c r="O99" i="19"/>
  <c r="C99" i="19"/>
  <c r="Q98" i="19"/>
  <c r="P98" i="19"/>
  <c r="O98" i="19"/>
  <c r="C98" i="19"/>
  <c r="Q97" i="19"/>
  <c r="P97" i="19"/>
  <c r="O97" i="19"/>
  <c r="C97" i="19"/>
  <c r="Q96" i="19"/>
  <c r="P96" i="19"/>
  <c r="O96" i="19"/>
  <c r="C96" i="19"/>
  <c r="Q95" i="19"/>
  <c r="P95" i="19"/>
  <c r="O95" i="19"/>
  <c r="C95" i="19"/>
  <c r="Q94" i="19"/>
  <c r="P94" i="19"/>
  <c r="O94" i="19"/>
  <c r="C94" i="19"/>
  <c r="Q93" i="19"/>
  <c r="P93" i="19"/>
  <c r="O93" i="19"/>
  <c r="C93" i="19"/>
  <c r="Q92" i="19"/>
  <c r="P92" i="19"/>
  <c r="O92" i="19"/>
  <c r="C92" i="19"/>
  <c r="Q91" i="19"/>
  <c r="P91" i="19"/>
  <c r="O91" i="19"/>
  <c r="C91" i="19"/>
  <c r="Q90" i="19"/>
  <c r="P90" i="19"/>
  <c r="O90" i="19"/>
  <c r="C90" i="19"/>
  <c r="Q89" i="19"/>
  <c r="P89" i="19"/>
  <c r="O89" i="19"/>
  <c r="C89" i="19"/>
  <c r="Q88" i="19"/>
  <c r="P88" i="19"/>
  <c r="O88" i="19"/>
  <c r="C88" i="19"/>
  <c r="Q87" i="19"/>
  <c r="P87" i="19"/>
  <c r="O87" i="19"/>
  <c r="C87" i="19"/>
  <c r="Q86" i="19"/>
  <c r="P86" i="19"/>
  <c r="O86" i="19"/>
  <c r="C86" i="19"/>
  <c r="Q85" i="19"/>
  <c r="P85" i="19"/>
  <c r="O85" i="19"/>
  <c r="C85" i="19"/>
  <c r="Q84" i="19"/>
  <c r="P84" i="19"/>
  <c r="O84" i="19"/>
  <c r="C84" i="19"/>
  <c r="Q83" i="19"/>
  <c r="P83" i="19"/>
  <c r="O83" i="19"/>
  <c r="C83" i="19"/>
  <c r="Q82" i="19"/>
  <c r="P82" i="19"/>
  <c r="O82" i="19"/>
  <c r="C82" i="19"/>
  <c r="Q81" i="19"/>
  <c r="P81" i="19"/>
  <c r="O81" i="19"/>
  <c r="C81" i="19"/>
  <c r="Q80" i="19"/>
  <c r="P80" i="19"/>
  <c r="O80" i="19"/>
  <c r="C80" i="19"/>
  <c r="Q79" i="19"/>
  <c r="P79" i="19"/>
  <c r="O79" i="19"/>
  <c r="C79" i="19"/>
  <c r="Q78" i="19"/>
  <c r="P78" i="19"/>
  <c r="O78" i="19"/>
  <c r="C78" i="19"/>
  <c r="Q77" i="19"/>
  <c r="P77" i="19"/>
  <c r="O77" i="19"/>
  <c r="C77" i="19"/>
  <c r="Q76" i="19"/>
  <c r="P76" i="19"/>
  <c r="O76" i="19"/>
  <c r="C76" i="19"/>
  <c r="Q75" i="19"/>
  <c r="P75" i="19"/>
  <c r="O75" i="19"/>
  <c r="C75" i="19"/>
  <c r="Q74" i="19"/>
  <c r="P74" i="19"/>
  <c r="O74" i="19"/>
  <c r="C74" i="19"/>
  <c r="Q73" i="19"/>
  <c r="P73" i="19"/>
  <c r="O73" i="19"/>
  <c r="C73" i="19"/>
  <c r="Q72" i="19"/>
  <c r="P72" i="19"/>
  <c r="O72" i="19"/>
  <c r="C72" i="19"/>
  <c r="Q71" i="19"/>
  <c r="P71" i="19"/>
  <c r="O71" i="19"/>
  <c r="C71" i="19"/>
  <c r="Q70" i="19"/>
  <c r="P70" i="19"/>
  <c r="O70" i="19"/>
  <c r="C70" i="19"/>
  <c r="Q69" i="19"/>
  <c r="P69" i="19"/>
  <c r="O69" i="19"/>
  <c r="C69" i="19"/>
  <c r="Q68" i="19"/>
  <c r="P68" i="19"/>
  <c r="O68" i="19"/>
  <c r="C68" i="19"/>
  <c r="Q67" i="19"/>
  <c r="P67" i="19"/>
  <c r="O67" i="19"/>
  <c r="C67" i="19"/>
  <c r="Q66" i="19"/>
  <c r="P66" i="19"/>
  <c r="O66" i="19"/>
  <c r="C66" i="19"/>
  <c r="Q65" i="19"/>
  <c r="P65" i="19"/>
  <c r="O65" i="19"/>
  <c r="C65" i="19"/>
  <c r="Q64" i="19"/>
  <c r="P64" i="19"/>
  <c r="O64" i="19"/>
  <c r="C64" i="19"/>
  <c r="Q63" i="19"/>
  <c r="P63" i="19"/>
  <c r="O63" i="19"/>
  <c r="C63" i="19"/>
  <c r="Q62" i="19"/>
  <c r="P62" i="19"/>
  <c r="O62" i="19"/>
  <c r="C62" i="19"/>
  <c r="Q61" i="19"/>
  <c r="P61" i="19"/>
  <c r="O61" i="19"/>
  <c r="C61" i="19"/>
  <c r="Q60" i="19"/>
  <c r="P60" i="19"/>
  <c r="O60" i="19"/>
  <c r="C60" i="19"/>
  <c r="Q59" i="19"/>
  <c r="P59" i="19"/>
  <c r="O59" i="19"/>
  <c r="C59" i="19"/>
  <c r="Q58" i="19"/>
  <c r="P58" i="19"/>
  <c r="O58" i="19"/>
  <c r="C58" i="19"/>
  <c r="Q57" i="19"/>
  <c r="P57" i="19"/>
  <c r="O57" i="19"/>
  <c r="C57" i="19"/>
  <c r="Q56" i="19"/>
  <c r="P56" i="19"/>
  <c r="O56" i="19"/>
  <c r="C56" i="19"/>
  <c r="Q55" i="19"/>
  <c r="P55" i="19"/>
  <c r="O55" i="19"/>
  <c r="C55" i="19"/>
  <c r="Q54" i="19"/>
  <c r="P54" i="19"/>
  <c r="O54" i="19"/>
  <c r="C54" i="19"/>
  <c r="Q53" i="19"/>
  <c r="P53" i="19"/>
  <c r="O53" i="19"/>
  <c r="C53" i="19"/>
  <c r="Q52" i="19"/>
  <c r="P52" i="19"/>
  <c r="O52" i="19"/>
  <c r="C52" i="19"/>
  <c r="Q51" i="19"/>
  <c r="P51" i="19"/>
  <c r="O51" i="19"/>
  <c r="C51" i="19"/>
  <c r="Q50" i="19"/>
  <c r="P50" i="19"/>
  <c r="O50" i="19"/>
  <c r="C50" i="19"/>
  <c r="Q49" i="19"/>
  <c r="P49" i="19"/>
  <c r="O49" i="19"/>
  <c r="C49" i="19"/>
  <c r="Q48" i="19"/>
  <c r="P48" i="19"/>
  <c r="O48" i="19"/>
  <c r="C48" i="19"/>
  <c r="Q47" i="19"/>
  <c r="P47" i="19"/>
  <c r="O47" i="19"/>
  <c r="C47" i="19"/>
  <c r="Q46" i="19"/>
  <c r="P46" i="19"/>
  <c r="O46" i="19"/>
  <c r="C46" i="19"/>
  <c r="Q45" i="19"/>
  <c r="P45" i="19"/>
  <c r="O45" i="19"/>
  <c r="C45" i="19"/>
  <c r="Q44" i="19"/>
  <c r="P44" i="19"/>
  <c r="O44" i="19"/>
  <c r="C44" i="19"/>
  <c r="Q43" i="19"/>
  <c r="P43" i="19"/>
  <c r="O43" i="19"/>
  <c r="C43" i="19"/>
  <c r="Q42" i="19"/>
  <c r="P42" i="19"/>
  <c r="O42" i="19"/>
  <c r="C42" i="19"/>
  <c r="Q41" i="19"/>
  <c r="P41" i="19"/>
  <c r="O41" i="19"/>
  <c r="C41" i="19"/>
  <c r="Q40" i="19"/>
  <c r="P40" i="19"/>
  <c r="O40" i="19"/>
  <c r="C40" i="19"/>
  <c r="Q39" i="19"/>
  <c r="P39" i="19"/>
  <c r="O39" i="19"/>
  <c r="C39" i="19"/>
  <c r="Q38" i="19"/>
  <c r="P38" i="19"/>
  <c r="O38" i="19"/>
  <c r="C38" i="19"/>
  <c r="Q37" i="19"/>
  <c r="P37" i="19"/>
  <c r="O37" i="19"/>
  <c r="C37" i="19"/>
  <c r="Q36" i="19"/>
  <c r="P36" i="19"/>
  <c r="O36" i="19"/>
  <c r="C36" i="19"/>
  <c r="Q35" i="19"/>
  <c r="P35" i="19"/>
  <c r="O35" i="19"/>
  <c r="C35" i="19"/>
  <c r="Q34" i="19"/>
  <c r="P34" i="19"/>
  <c r="O34" i="19"/>
  <c r="C34" i="19"/>
  <c r="Q33" i="19"/>
  <c r="P33" i="19"/>
  <c r="O33" i="19"/>
  <c r="C33" i="19"/>
  <c r="Q32" i="19"/>
  <c r="P32" i="19"/>
  <c r="O32" i="19"/>
  <c r="C32" i="19"/>
  <c r="Q31" i="19"/>
  <c r="P31" i="19"/>
  <c r="O31" i="19"/>
  <c r="C31" i="19"/>
  <c r="Q30" i="19"/>
  <c r="P30" i="19"/>
  <c r="O30" i="19"/>
  <c r="C30" i="19"/>
  <c r="Q29" i="19"/>
  <c r="P29" i="19"/>
  <c r="O29" i="19"/>
  <c r="C29" i="19"/>
  <c r="Q28" i="19"/>
  <c r="P28" i="19"/>
  <c r="O28" i="19"/>
  <c r="C28" i="19"/>
  <c r="Q27" i="19"/>
  <c r="P27" i="19"/>
  <c r="O27" i="19"/>
  <c r="C27" i="19"/>
  <c r="Q26" i="19"/>
  <c r="P26" i="19"/>
  <c r="O26" i="19"/>
  <c r="C26" i="19"/>
  <c r="Q25" i="19"/>
  <c r="P25" i="19"/>
  <c r="O25" i="19"/>
  <c r="C25" i="19"/>
  <c r="Q24" i="19"/>
  <c r="P24" i="19"/>
  <c r="O24" i="19"/>
  <c r="C24" i="19"/>
  <c r="Q23" i="19"/>
  <c r="P23" i="19"/>
  <c r="O23" i="19"/>
  <c r="C23" i="19"/>
  <c r="Q22" i="19"/>
  <c r="P22" i="19"/>
  <c r="O22" i="19"/>
  <c r="C22" i="19"/>
  <c r="Q21" i="19"/>
  <c r="P21" i="19"/>
  <c r="O21" i="19"/>
  <c r="C21" i="19"/>
  <c r="Q20" i="19"/>
  <c r="P20" i="19"/>
  <c r="O20" i="19"/>
  <c r="C20" i="19"/>
  <c r="Q19" i="19"/>
  <c r="P19" i="19"/>
  <c r="O19" i="19"/>
  <c r="C19" i="19"/>
  <c r="Q18" i="19"/>
  <c r="P18" i="19"/>
  <c r="O18" i="19"/>
  <c r="C18" i="19"/>
  <c r="Q17" i="19"/>
  <c r="P17" i="19"/>
  <c r="O17" i="19"/>
  <c r="C17" i="19"/>
  <c r="Q16" i="19"/>
  <c r="P16" i="19"/>
  <c r="O16" i="19"/>
  <c r="C16" i="19"/>
  <c r="Q15" i="19"/>
  <c r="P15" i="19"/>
  <c r="O15" i="19"/>
  <c r="C15" i="19"/>
  <c r="Q14" i="19"/>
  <c r="P14" i="19"/>
  <c r="O14" i="19"/>
  <c r="C14" i="19"/>
  <c r="Q13" i="19"/>
  <c r="P13" i="19"/>
  <c r="O13" i="19"/>
  <c r="C13" i="19"/>
  <c r="Q12" i="19"/>
  <c r="P12" i="19"/>
  <c r="O12" i="19"/>
  <c r="C12" i="19"/>
  <c r="Q11" i="19"/>
  <c r="P11" i="19"/>
  <c r="O11" i="19"/>
  <c r="C11" i="19"/>
  <c r="Q10" i="19"/>
  <c r="P10" i="19"/>
  <c r="O10" i="19"/>
  <c r="C10" i="19"/>
  <c r="Q9" i="19"/>
  <c r="P9" i="19"/>
  <c r="O9" i="19"/>
  <c r="C9" i="19"/>
  <c r="Q8" i="19"/>
  <c r="P8" i="19"/>
  <c r="O8" i="19"/>
  <c r="C8" i="19"/>
  <c r="Q7" i="19"/>
  <c r="P7" i="19"/>
  <c r="O7" i="19"/>
  <c r="C7" i="19"/>
  <c r="Q6" i="19"/>
  <c r="P6" i="19"/>
  <c r="O6" i="19"/>
  <c r="C6" i="19"/>
  <c r="Q5" i="19"/>
  <c r="P5" i="19"/>
  <c r="O5" i="19"/>
  <c r="C5" i="19"/>
  <c r="Q4" i="19"/>
  <c r="P4" i="19"/>
  <c r="O4" i="19"/>
  <c r="C4" i="19"/>
  <c r="Q3" i="19"/>
  <c r="P3" i="19"/>
  <c r="O3" i="19"/>
  <c r="C3" i="19"/>
  <c r="Q2" i="19"/>
  <c r="P2" i="19"/>
  <c r="O2" i="19"/>
  <c r="C2" i="19"/>
</calcChain>
</file>

<file path=xl/sharedStrings.xml><?xml version="1.0" encoding="utf-8"?>
<sst xmlns="http://schemas.openxmlformats.org/spreadsheetml/2006/main" count="4973" uniqueCount="2157">
  <si>
    <t>Document symbol</t>
  </si>
  <si>
    <t>Notifying Member</t>
  </si>
  <si>
    <t>Title</t>
  </si>
  <si>
    <t>Distribution date</t>
  </si>
  <si>
    <t>Description</t>
  </si>
  <si>
    <t>Products covered</t>
  </si>
  <si>
    <t>Objectives</t>
  </si>
  <si>
    <t>Keywords</t>
  </si>
  <si>
    <t>Final date for comments</t>
  </si>
  <si>
    <t>Notification type</t>
  </si>
  <si>
    <t>Notified document</t>
  </si>
  <si>
    <t>PAÍS</t>
  </si>
  <si>
    <t>REFERENCIA</t>
  </si>
  <si>
    <t>TÍTULO</t>
  </si>
  <si>
    <t>FECHA DE RECEPCIÓN</t>
  </si>
  <si>
    <t>FECHA DE FINAL DEL PERIODO DE STATU QUO</t>
  </si>
  <si>
    <t>HS code(s)</t>
  </si>
  <si>
    <t>ICS code(s)</t>
  </si>
  <si>
    <t>Specific regions or countries likely to be affected</t>
  </si>
  <si>
    <t>Link to notification(EN)</t>
  </si>
  <si>
    <t>Link to notification(ES)</t>
  </si>
  <si>
    <t>Link to notification(FR)</t>
  </si>
  <si>
    <t>Kenya</t>
  </si>
  <si>
    <t/>
  </si>
  <si>
    <t>Regular notification</t>
  </si>
  <si>
    <t>Costa Rica</t>
  </si>
  <si>
    <t>Denmark</t>
  </si>
  <si>
    <t>France</t>
  </si>
  <si>
    <t>Chile</t>
  </si>
  <si>
    <t>Uganda</t>
  </si>
  <si>
    <t>Argentina</t>
  </si>
  <si>
    <t>Food standards; Food standards</t>
  </si>
  <si>
    <t>Food standards</t>
  </si>
  <si>
    <t>Ecuador</t>
  </si>
  <si>
    <t>Sweden</t>
  </si>
  <si>
    <t>China</t>
  </si>
  <si>
    <t>Colombia</t>
  </si>
  <si>
    <t>Australia</t>
  </si>
  <si>
    <t>Protection of human health or safety (TBT)</t>
  </si>
  <si>
    <t>Addendum to Regular Notification</t>
  </si>
  <si>
    <t>Protection of the environment (TBT)</t>
  </si>
  <si>
    <t>Other (TBT)</t>
  </si>
  <si>
    <t>Labelling; Labelling</t>
  </si>
  <si>
    <t>Labelling</t>
  </si>
  <si>
    <t>Human health</t>
  </si>
  <si>
    <t>Quality requirements (TBT)</t>
  </si>
  <si>
    <t>71.100 - Products of the chemical industry</t>
  </si>
  <si>
    <t>Prevention of deceptive practices and consumer protection (TBT); Protection of human health or safety (TBT); Protection of the environment (TBT)</t>
  </si>
  <si>
    <t>Corrigendum to Regular Notification</t>
  </si>
  <si>
    <t>Revision to Regular Notification</t>
  </si>
  <si>
    <t>Consumer information, labelling (TBT); Prevention of deceptive practices and consumer protection (TBT); Protection of human health or safety (TBT)</t>
  </si>
  <si>
    <t>Consumer information, labelling (TBT); Protection of human health or safety (TBT)</t>
  </si>
  <si>
    <t>Protection of human health or safety (TBT); Protection of the environment (TBT)</t>
  </si>
  <si>
    <t>Consumer information, labelling (TBT); Prevention of deceptive practices and consumer protection (TBT)</t>
  </si>
  <si>
    <t>Human health; Human health</t>
  </si>
  <si>
    <t>Protection of human health or safety (TBT); Quality requirements (TBT)</t>
  </si>
  <si>
    <t>Consumer information, labelling (TBT)</t>
  </si>
  <si>
    <t>Prevention of deceptive practices and consumer protection (TBT)</t>
  </si>
  <si>
    <t>Consumer information, labelling (TBT); Prevention of deceptive practices and consumer protection (TBT); Protection of human health or safety (TBT); Quality requirements (TBT); Harmonization (TBT); Reducing trade barriers and facilitating trade (TBT)</t>
  </si>
  <si>
    <t>Emergency notifications (SPS)</t>
  </si>
  <si>
    <t>Indonesia</t>
  </si>
  <si>
    <t>Consumer information, labelling (TBT); Prevention of deceptive practices and consumer protection (TBT); Protection of human health or safety (TBT); Protection of animal or plant life or health (TBT); Protection of the environment (TBT); Quality requirements (TBT); Harmonization (TBT); Reducing trade barriers and facilitating trade (TBT); Cost saving and productivity enhancement (TBT)</t>
  </si>
  <si>
    <t>Consumer information, labelling (TBT); Prevention of deceptive practices and consumer protection (TBT); Protection of human health or safety (TBT); Quality requirements (TBT)</t>
  </si>
  <si>
    <t>Poland</t>
  </si>
  <si>
    <t>Spain</t>
  </si>
  <si>
    <t>11.120 - Pharmaceutics</t>
  </si>
  <si>
    <t>71.100.70 - Cosmetics. Toiletries</t>
  </si>
  <si>
    <t>67.040 - Food products in general; 67.040 - Food products in general</t>
  </si>
  <si>
    <t>67.200.10 - Animal and vegetable fats and oils</t>
  </si>
  <si>
    <t>11.120 - Pharmaceutics; 11.120 - Pharmaceutics</t>
  </si>
  <si>
    <t>Prevention of deceptive practices and consumer protection (TBT); Protection of human health or safety (TBT)</t>
  </si>
  <si>
    <t>13.020 - Environmental protection; 71.020 - Production in the chemical industry; 71.100 - Products of the chemical industry; 13.020 - Environmental protection; 71.020 - Production in the chemical industry; 71.100 - Products of the chemical industry</t>
  </si>
  <si>
    <t>Poultry meat, eggs and their products</t>
  </si>
  <si>
    <t>Netherlands</t>
  </si>
  <si>
    <t>Czechia</t>
  </si>
  <si>
    <t>European Union</t>
  </si>
  <si>
    <t>United States of America</t>
  </si>
  <si>
    <t>Chinese Taipei</t>
  </si>
  <si>
    <t>Brazil</t>
  </si>
  <si>
    <t>30 - PHARMACEUTICAL PRODUCTS</t>
  </si>
  <si>
    <t>Ukraine</t>
  </si>
  <si>
    <t>Dominican Republic</t>
  </si>
  <si>
    <t>Egypt</t>
  </si>
  <si>
    <t>Thailand</t>
  </si>
  <si>
    <t>Peru</t>
  </si>
  <si>
    <t>Japan</t>
  </si>
  <si>
    <t>Plant health</t>
  </si>
  <si>
    <t>Tanzania</t>
  </si>
  <si>
    <t>Medicines</t>
  </si>
  <si>
    <t>Consumer information, labelling (TBT); Prevention of deceptive practices and consumer protection (TBT); Quality requirements (TBT)</t>
  </si>
  <si>
    <t>Oman</t>
  </si>
  <si>
    <t>United Kingdom</t>
  </si>
  <si>
    <t>Canada</t>
  </si>
  <si>
    <t>65.120 - Animal feeding stuffs</t>
  </si>
  <si>
    <t>Mexico</t>
  </si>
  <si>
    <t>Food safety (SPS)</t>
  </si>
  <si>
    <t>Human health; Food safety; Maximum residue limits (MRLs)</t>
  </si>
  <si>
    <t>Russian Federation</t>
  </si>
  <si>
    <t>Food safety (SPS); Animal health (SPS); Protect humans from animal/plant pest or disease (SPS)</t>
  </si>
  <si>
    <t>Addendum to Emergency Notification (SPS)</t>
  </si>
  <si>
    <t>Environment. Health protection. Safety (ICS code(s): 13)</t>
  </si>
  <si>
    <t>Adoption/publication/entry into force of reg.; Human health; Food safety; Food safety; Human health</t>
  </si>
  <si>
    <t>Plant protection (SPS); Protect territory from other damage from pests (SPS)</t>
  </si>
  <si>
    <t>Plant protection (SPS)</t>
  </si>
  <si>
    <t>Plant health; Territory protection</t>
  </si>
  <si>
    <t>Human health; Food safety</t>
  </si>
  <si>
    <t>0207 - Meat and edible offal of fowls of the species Gallus domesticus, ducks, geese, turkeys and guinea fowls, fresh, chilled or frozen; 0105 - Live poultry, "fowls of the species Gallus domesticus, ducks, geese, turkeys and guinea fowls"</t>
  </si>
  <si>
    <t>Animal health (SPS)</t>
  </si>
  <si>
    <t>Korea, Republic of</t>
  </si>
  <si>
    <t>Food safety (SPS); Animal health (SPS)</t>
  </si>
  <si>
    <t>Food safety; Human health</t>
  </si>
  <si>
    <t>Maximum residue limits (MRLs); Food safety; Human health; Adoption/publication/entry into force of reg.; Maximum residue limits (MRLs); Food safety; Human health</t>
  </si>
  <si>
    <t>Plant health; Pests</t>
  </si>
  <si>
    <t>Plant health; Territory protection; Pest- or Disease- free Regions / Regionalization</t>
  </si>
  <si>
    <t>Animal health; Animal diseases</t>
  </si>
  <si>
    <t>Food</t>
  </si>
  <si>
    <t>Saudi Arabia, Kingdom of</t>
  </si>
  <si>
    <t>Human health; Animal health; Food safety; Animal diseases</t>
  </si>
  <si>
    <t>Austria</t>
  </si>
  <si>
    <t>Luxembourg</t>
  </si>
  <si>
    <t>Italy</t>
  </si>
  <si>
    <t>Hungary</t>
  </si>
  <si>
    <t>Germany</t>
  </si>
  <si>
    <t>Belgium</t>
  </si>
  <si>
    <t>Rwanda</t>
  </si>
  <si>
    <t>Viet Nam</t>
  </si>
  <si>
    <t>Food technology (ICS code(s): 67)</t>
  </si>
  <si>
    <t>67.060 - Cereals, pulses and derived products; 67.060 - Cereals, pulses and derived products</t>
  </si>
  <si>
    <t>Consumer information, labelling (TBT); Prevention of deceptive practices and consumer protection (TBT); Protection of human health or safety (TBT); Quality requirements (TBT); Reducing trade barriers and facilitating trade (TBT)</t>
  </si>
  <si>
    <t>67.040 - Food products in general</t>
  </si>
  <si>
    <t>Prevention of deceptive practices and consumer protection (TBT); Quality requirements (TBT)</t>
  </si>
  <si>
    <t>United Arab Emirates</t>
  </si>
  <si>
    <t>Consumer information, labelling (TBT); Prevention of deceptive practices and consumer protection (TBT); Quality requirements (TBT); Reducing trade barriers and facilitating trade (TBT)</t>
  </si>
  <si>
    <t>67.230 - Prepackaged and prepared foods</t>
  </si>
  <si>
    <t>67.060 - Cereals, pulses and derived products</t>
  </si>
  <si>
    <t>33 - ESSENTIAL OILS AND RESINOIDS; PERFUMERY, COSMETIC OR TOILET PREPARATIONS</t>
  </si>
  <si>
    <t>Consumer information, labelling (TBT); Protection of the environment (TBT)</t>
  </si>
  <si>
    <t>Prevention of deceptive practices and consumer protection (TBT); Protection of human health or safety (TBT); Quality requirements (TBT)</t>
  </si>
  <si>
    <t>Heavy-duty engines; Environmental protection (ICS code(s): 13.020); Transport exhaust emissions (ICS code(s): 13.040.50)</t>
  </si>
  <si>
    <t>Yemen</t>
  </si>
  <si>
    <t>Kuwait, the State of</t>
  </si>
  <si>
    <t>Bahrain, Kingdom of</t>
  </si>
  <si>
    <t>Qatar</t>
  </si>
  <si>
    <t>Israel</t>
  </si>
  <si>
    <t>67.200 - Edible oils and fats. Oilseeds</t>
  </si>
  <si>
    <t>43.020 - Road vehicles in general</t>
  </si>
  <si>
    <t>Live poultry and poultry carcasses under Animal Epidemics Act B.E. 2558 (2015)</t>
  </si>
  <si>
    <t>Territory protection; Plant health</t>
  </si>
  <si>
    <t>Animal diseases; Food safety; Animal health; Human health</t>
  </si>
  <si>
    <t>120991 - Vegetable seeds, for sowing</t>
  </si>
  <si>
    <t>Animal diseases; Animal health</t>
  </si>
  <si>
    <t>Lithuania</t>
  </si>
  <si>
    <t>Slovenia</t>
  </si>
  <si>
    <t>Food standards; Labelling; Nutrition information</t>
  </si>
  <si>
    <t>65.080 - Fertilizers; 65.080 - Fertilizers</t>
  </si>
  <si>
    <t>Protection of the environment (TBT); Other (TBT)</t>
  </si>
  <si>
    <t>Paraguay</t>
  </si>
  <si>
    <t>65.100 - Pesticides and other agrochemicals; 65.100 - Pesticides and other agrochemicals</t>
  </si>
  <si>
    <t>97.040.30 - Domestic refrigerating appliances</t>
  </si>
  <si>
    <t>Protection of human health or safety (TBT); Quality requirements (TBT); Reducing trade barriers and facilitating trade (TBT)</t>
  </si>
  <si>
    <t>8418 - Refrigerators, freezers and other refrigerating or freezing equipment, electric or other; heat pumps; parts thereof (excl. air conditioning machines of heading 8415)</t>
  </si>
  <si>
    <t>11.120.10 - Medicaments; 11.120.10 - Medicaments</t>
  </si>
  <si>
    <t>Animal health</t>
  </si>
  <si>
    <t>Food products in general (ICS code(s): 67.040)</t>
  </si>
  <si>
    <t>2025 Updates to Oregon’s Clean Truck Rules</t>
  </si>
  <si>
    <t>77.140.15 - Steels for reinforcement of concrete</t>
  </si>
  <si>
    <t>13.220.10 - Fire-fighting</t>
  </si>
  <si>
    <t>Food safety; Human health; Maximum residue limits (MRLs)</t>
  </si>
  <si>
    <t>Malaysia</t>
  </si>
  <si>
    <t>67.220.20 - Food additives</t>
  </si>
  <si>
    <t>Türkiye</t>
  </si>
  <si>
    <t>Finland</t>
  </si>
  <si>
    <t>01-07-2025</t>
  </si>
  <si>
    <t>2025/0183/NL</t>
  </si>
  <si>
    <t>31-03-2025</t>
  </si>
  <si>
    <t>2025/0184/DE</t>
  </si>
  <si>
    <t>2025/0187/IT</t>
  </si>
  <si>
    <t>01-04-2025</t>
  </si>
  <si>
    <t>02-07-2025</t>
  </si>
  <si>
    <t>2025/0188/NL</t>
  </si>
  <si>
    <t>2025/0189/NL</t>
  </si>
  <si>
    <t>02-04-2025</t>
  </si>
  <si>
    <t>Norway</t>
  </si>
  <si>
    <t>Protection of human health or safety (TBT); Other (TBT)</t>
  </si>
  <si>
    <t>-__________1 This information can be provided by including a website address, a PDF attachment, or other information on where the text of the final measure/change to the measure/interpretative guidance can be obtained.</t>
  </si>
  <si>
    <t>Consumer information, labelling (TBT); Prevention of deceptive practices and consumer protection (TBT); Protection of animal or plant life or health (TBT); Quality requirements (TBT); Harmonization (TBT); Reducing trade barriers and facilitating trade (TBT)</t>
  </si>
  <si>
    <t>67 - Food technology</t>
  </si>
  <si>
    <t>43.020 - Road vehicles in general; 43.020 - Road vehicles in general</t>
  </si>
  <si>
    <t>13.020 - Environmental protection; 13.040.50 - Transport exhaust emissions; 13.020 - Environmental protection; 13.040.50 - Transport exhaust emissions</t>
  </si>
  <si>
    <t>330499 - Beauty or make-up preparations and preparations for the care of the skin (other than medicaments), incl. sunscreen or suntan preparations (excl. medicaments, lip and eye make-up preparations, manicure or pedicure preparations and make-up or skin care powders, incl. baby powders)</t>
  </si>
  <si>
    <t>11.040.70 - Ophthalmic equipment</t>
  </si>
  <si>
    <t>151010 - Crude olive pomace oil "EU cat. 6", obtained solely from olives, untreated; 1509 - Olive oil and its fractions obtained from the fruit of the olive tree solely by mechanical or other physical means under conditions that do not lead to deterioration of the oil, whether or not refined, but not chemically modified</t>
  </si>
  <si>
    <t>30 - PHARMACEUTICAL PRODUCTS; 30 - PHARMACEUTICAL PRODUCTS</t>
  </si>
  <si>
    <t>67.120.10 - Meat and meat products; 67.120.10 - Meat and meat products</t>
  </si>
  <si>
    <t>11 - Health care technology</t>
  </si>
  <si>
    <t>67.200.20 - Oilseeds</t>
  </si>
  <si>
    <t>Consumer information, labelling (TBT); Prevention of deceptive practices and consumer protection (TBT); Protection of the environment (TBT); Quality requirements (TBT)</t>
  </si>
  <si>
    <t>Switzerland</t>
  </si>
  <si>
    <t>Kyrgyz Republic</t>
  </si>
  <si>
    <t>03.120.20 - Product and company certification. Conformity assessment; 03.220 - Transport; 33.100 - Electromagnetic compatibility (EMC); 43.020 - Road vehicles in general; 67.040 - Food products in general; 91.010.01 - Construction industry in general; 91.140 - Installations in buildings</t>
  </si>
  <si>
    <t>This Draft Kenya Standard specifies requirements, sampling and test methods for concentrated ginger paste, and raw ginger paste that is well blended.</t>
  </si>
  <si>
    <t>New Zealand</t>
  </si>
  <si>
    <t>This Draft Kenya Standard specifies requirements, sampling and test methods for concentrated garlic paste, and raw garlic paste that is well blended.</t>
  </si>
  <si>
    <t>Foodstuffs</t>
  </si>
  <si>
    <t>Insecticides, put up in forms or packings for retail sale or as preparations or articles (excl. goods of subheadings 3808.52 to 3808.69) (HS code(s): 380891); Insecticides (ICS code(s): 65.100.10)</t>
  </si>
  <si>
    <t>13.340.30 - Respiratory protective devices</t>
  </si>
  <si>
    <t>Prevention of deceptive practices and consumer protection (TBT); Protection of the environment (TBT)</t>
  </si>
  <si>
    <t>Burundi</t>
  </si>
  <si>
    <t>65.160 - Tobacco, tobacco products and related equipment</t>
  </si>
  <si>
    <t>Malawi</t>
  </si>
  <si>
    <t>59.080.30 - Textile fabrics</t>
  </si>
  <si>
    <t>97.180 - Miscellaneous domestic and commercial equipment</t>
  </si>
  <si>
    <t>Order Restricting the Advertising and Marketing of Tobacco Products (Change in Warning Wording) (Amendment), 5785-2025</t>
  </si>
  <si>
    <t>Tobacco products</t>
  </si>
  <si>
    <t>Consumer information, labelling (TBT); Harmonization (TBT)</t>
  </si>
  <si>
    <t>Regulations prohibiting advertising and restricting the marketing of tobacco and smoking products (health warnings), 5785-2025 </t>
  </si>
  <si>
    <t>Advertising and marketing of tobacco products (HS code(s): 2401; 2402; 2403); (ICS code(s): 65.160)</t>
  </si>
  <si>
    <t>Preparations of a kind used in animal feeding (HS code(s): 2309); Animal feeding stuffs (ICS code(s): 65.120)</t>
  </si>
  <si>
    <t>2309 - Preparations of a kind used in animal feeding</t>
  </si>
  <si>
    <t>67.200.10 - Animal and vegetable fats and oils; 67.200.10 - Animal and vegetable fats and oils</t>
  </si>
  <si>
    <t>Consumer information, labelling (TBT); Protection of human health or safety (TBT); Protection of animal or plant life or health (TBT)</t>
  </si>
  <si>
    <t>Processes in the food industry (ICS code(s): 67.020)</t>
  </si>
  <si>
    <t>67.020 - Processes in the food industry</t>
  </si>
  <si>
    <t>Fruits. Vegetables (ICS code(s): 67.080)</t>
  </si>
  <si>
    <t>Prevention of deceptive practices and consumer protection (TBT); Protection of human health or safety (TBT); Reducing trade barriers and facilitating trade (TBT)</t>
  </si>
  <si>
    <t>Consumer information, labelling (TBT); Quality requirements (TBT); Reducing trade barriers and facilitating trade (TBT)</t>
  </si>
  <si>
    <r>
      <rPr>
        <sz val="11"/>
        <color theme="1"/>
        <rFont val="Calibri"/>
        <family val="2"/>
        <scheme val="minor"/>
      </rPr>
      <t xml:space="preserve">
</t>
    </r>
  </si>
  <si>
    <t>Consumer information, labelling (TBT); Prevention of deceptive practices and consumer protection (TBT); Quality requirements (TBT); Harmonization (TBT); Reducing trade barriers and facilitating trade (TBT)</t>
  </si>
  <si>
    <t>94042 - - Mattresses :; 94042 - - Mattresses :</t>
  </si>
  <si>
    <t>97.140 - Furniture; 97.140 - Furniture</t>
  </si>
  <si>
    <t>Draft Resolution of the Cabinet of Ministers of Ukraine "On Amendments to Paragraph 2 of the Resolution of the Cabinet of Ministers of Ukraine of 26 January 2022 No. 53"</t>
  </si>
  <si>
    <t>Railway rolling stock and railway infrastructure</t>
  </si>
  <si>
    <t>0207 - Meat and edible offal of fowls of the species Gallus domesticus, ducks, geese, turkeys and guinea fowls, fresh, chilled or frozen; 0105 - Live poultry, "fowls of the species Gallus domesticus, ducks, geese, turkeys and guinea fowls"; 0105 - Live poultry, "fowls of the species Gallus domesticus, ducks, geese, turkeys and guinea fowls"; 0207 - Meat and edible offal of fowls of the species Gallus domesticus, ducks, geese, turkeys and guinea fowls, fresh, chilled or frozen</t>
  </si>
  <si>
    <t>Consumer information, labelling (TBT); Prevention of deceptive practices and consumer protection (TBT); Protection of human health or safety (TBT); Protection of the environment (TBT); Quality requirements (TBT); Harmonization (TBT); Reducing trade barriers and facilitating trade (TBT)</t>
  </si>
  <si>
    <t>39 - PLASTICS AND ARTICLES THEREOF; 39 - PLASTICS AND ARTICLES THEREOF</t>
  </si>
  <si>
    <r>
      <rPr>
        <sz val="11"/>
        <color theme="1"/>
        <rFont val="Calibri"/>
        <family val="2"/>
        <scheme val="minor"/>
      </rPr>
      <t xml:space="preserve">https://webstore.kebs.org.
</t>
    </r>
  </si>
  <si>
    <t>77.140.65 - Steel wire, wire ropes and link chains; 77.140.65 - Steel wire, wire ropes and link chains</t>
  </si>
  <si>
    <t>Construction materials</t>
  </si>
  <si>
    <t>91.100 - Construction materials; 91.100 - Construction materials</t>
  </si>
  <si>
    <t>67.120.01 - Animal produce in general; 67.120.01 - Animal produce in general</t>
  </si>
  <si>
    <t>380891 - Insecticides, put up in forms or packings for retail sale or as preparations or articles (excl. goods of subheadings 3808.52 to 3808.69); 380891 - Insecticides, put up in forms or packings for retail sale or as preparations or articles (excl. goods of subheadings 3808.52 to 3808.69)</t>
  </si>
  <si>
    <t>65.100.10 - Insecticides; 65.100.10 - Insecticides</t>
  </si>
  <si>
    <t>Passenger cars and vans (motor vehicles of categories M1 and N1).</t>
  </si>
  <si>
    <t>Protection of human health or safety (TBT); Quality requirements (TBT); Harmonization (TBT)</t>
  </si>
  <si>
    <t>Materials, reagents, equipment for water treatment and water purification</t>
  </si>
  <si>
    <t>85 - ELECTRICAL MACHINERY AND EQUIPMENT AND PARTS THEREOF; SOUND RECORDERS AND REPRODUCERS, TELEVISION IMAGE AND SOUND RECORDERS AND REPRODUCERS, AND PARTS AND ACCESSORIES OF SUCH ARTICLES; 85 - ELECTRICAL MACHINERY AND EQUIPMENT AND PARTS THEREOF; SOUND RECORDERS AND REPRODUCERS, TELEVISION IMAGE AND SOUND RECORDERS AND REPRODUCERS, AND PARTS AND ACCESSORIES OF SUCH ARTICLES</t>
  </si>
  <si>
    <t>Meat and meat products (ICS code(s): 67.120.10)</t>
  </si>
  <si>
    <t>Harmonization (TBT)</t>
  </si>
  <si>
    <t>8415 - Air conditioning machines comprising a motor-driven fan and elements for changing the temperature and humidity, incl. those machines in which the humidity cannot be separately regulated; parts thereof; 8415 - Air conditioning machines comprising a motor-driven fan and elements for changing the temperature and humidity, incl. those machines in which the humidity cannot be separately regulated; parts thereof</t>
  </si>
  <si>
    <t>23.120 - Ventilators. Fans. Air-conditioners; 23.120 - Ventilators. Fans. Air-conditioners</t>
  </si>
  <si>
    <t>Protection of human health or safety (TBT); Harmonization (TBT); Reducing trade barriers and facilitating trade (TBT)</t>
  </si>
  <si>
    <t>97.030 - Domestic electrical appliances in general; 97.030 - Domestic electrical appliances in general</t>
  </si>
  <si>
    <t>The draft provides for the updating of the Section 11 of the Chapter II of the Common Sanitary-Epidemiological and Hygienic Requirements for Products (Goods) Subject to Sanitary-Epidemiological Supervision (Control) which regulates the requirements for products and items that are sources of ionizing radiation, including those that are generating, as well as items and goods containing radioactive substances.</t>
  </si>
  <si>
    <t>75.160 - Fuels</t>
  </si>
  <si>
    <t>71.100.40 - Surface active agents</t>
  </si>
  <si>
    <t>29.140 - Lamps and related equipment</t>
  </si>
  <si>
    <t>Maximum residue limits (MRLs); Food safety; Human health</t>
  </si>
  <si>
    <t>Preparations of a kind used in animal feeding (HS code(s): 2309)</t>
  </si>
  <si>
    <t>13 - ENVIRONMENT. HEALTH PROTECTION. SAFETY</t>
  </si>
  <si>
    <t>Adoption/publication/entry into force of reg.; Plant health; Pests; Pests; Plant health</t>
  </si>
  <si>
    <t>Morocco</t>
  </si>
  <si>
    <t>081020 - Fresh raspberries, blackberries, mulberries and loganberries; 081020 - Fresh raspberries, blackberries, mulberries and loganberries</t>
  </si>
  <si>
    <t>Adoption/publication/entry into force of reg.; Plant health; Territory protection; Territory protection; Plant health</t>
  </si>
  <si>
    <t>Human health; Animal health; Food safety; Animal diseases; Pest- or Disease- free Regions / Regionalization</t>
  </si>
  <si>
    <t>Cabo Verde</t>
  </si>
  <si>
    <t>Burkina Faso</t>
  </si>
  <si>
    <t>Singapore</t>
  </si>
  <si>
    <t>Panama</t>
  </si>
  <si>
    <t>Meat and meat products derived from cloven-hoofed animals</t>
  </si>
  <si>
    <t>0210 - Meat and edible offal, salted, in brine, dried or smoked; edible flours and meals of meat or meat offal; 0206 - Edible offal of bovine animals, swine, sheep, goats, horses, asses, mules or hinnies, fresh, chilled or frozen; 0202 - Meat of bovine animals, frozen; 0201 - Meat of bovine animals, fresh or chilled</t>
  </si>
  <si>
    <t>Raw milk and/or un-heated/un-treated milk products</t>
  </si>
  <si>
    <t>04 - DAIRY PRODUCE; BIRDS' EGGS; NATURAL HONEY; EDIBLE PRODUCTS OF ANIMAL ORIGIN, NOT ELSEWHERE SPECIFIED OR INCLUDED</t>
  </si>
  <si>
    <t>Animal diseases; Animal health; Foot and mouth disease; Pest- or Disease- free Regions / Regionalization</t>
  </si>
  <si>
    <t>Foods</t>
  </si>
  <si>
    <t>Albania</t>
  </si>
  <si>
    <t>Rice (Oryza sativa</t>
  </si>
  <si>
    <t>1006 - Rice</t>
  </si>
  <si>
    <t>Popcorn kernels (Zea mays var. everta)</t>
  </si>
  <si>
    <t>Plant protection (SPS); Protect humans from animal/plant pest or disease (SPS)</t>
  </si>
  <si>
    <t>060290 - Live plants, incl. their roots, and mushroom spawn (excl. bulbs, tubers, tuberous roots, corms, crowns and rhizomes, incl. chicory plants and roots, unrooted cuttings and slips, fruit and nut trees, rhododendrons, azaleas and roses); 060290 - Live plants, incl. their roots, and mushroom spawn (excl. bulbs, tubers, tuberous roots, corms, crowns and rhizomes, incl. chicory plants and roots, unrooted cuttings and slips, fruit and nut trees, rhododendrons, azaleas and roses)</t>
  </si>
  <si>
    <t>Animal health; Animal diseases; Foot and mouth disease; Pest- or Disease- free Regions / Regionalization</t>
  </si>
  <si>
    <t>Slovak Republic</t>
  </si>
  <si>
    <t>Various commodities</t>
  </si>
  <si>
    <t>Animal health (SPS); Food safety (SPS)</t>
  </si>
  <si>
    <t>Adoption/publication/entry into force of reg.; Plant health; Territory protection; Pest- or Disease- free Regions / Regionalization; Pest- or Disease- free Regions / Regionalization; Territory protection; Plant health</t>
  </si>
  <si>
    <t>Pest- or Disease- free Regions / Regionalization; Territory protection; Plant health; Adoption/publication/entry into force of reg.; Pest- or Disease- free Regions / Regionalization; Plant health; Territory protection</t>
  </si>
  <si>
    <t>13 - ENVIRONMENT. HEALTH PROTECTION. SAFETY; 13 - Environment. Health protection. Safety</t>
  </si>
  <si>
    <t>Iceland</t>
  </si>
  <si>
    <t>2025/9009/IS</t>
  </si>
  <si>
    <t>Reglamento sobre los equipos de los parques infantiles y las áreas de parques infantiles</t>
  </si>
  <si>
    <t>23-04-2025</t>
  </si>
  <si>
    <t>24-07-2025</t>
  </si>
  <si>
    <t>2025/9008/NO</t>
  </si>
  <si>
    <t>Proyecto de Ley de Tasas de Visitantes</t>
  </si>
  <si>
    <t>11-04-2025</t>
  </si>
  <si>
    <t>14-04-2025</t>
  </si>
  <si>
    <t>2025/9007/NO</t>
  </si>
  <si>
    <t>Propuesta de Reglamento relativo a los buques que utilizan sistemas de baterías con celdas de ion-litio con una capacidad total igual o superior a 20 kWh</t>
  </si>
  <si>
    <t>03-07-2025</t>
  </si>
  <si>
    <t>2025/9006/NO</t>
  </si>
  <si>
    <t>Propuesta de modificación de la Ley noruega n.º 4, de 18 de junio de 1965, sobre tráfico por carretera.</t>
  </si>
  <si>
    <t>2025/0218/CZ</t>
  </si>
  <si>
    <t>Vyhláška, kterou se mění vyhláška č. 397/2021 Sb., o požadavcích na konzervované ovoce a konzervovanou zeleninu, skořápkové plody, houby, brambory a výrobky z nich a banány</t>
  </si>
  <si>
    <t>29-04-2025</t>
  </si>
  <si>
    <t>30-07-2025</t>
  </si>
  <si>
    <t>2025/0217/LT</t>
  </si>
  <si>
    <t>Proyecto de modificación de la Orden n.º 3D-351, de 20 de mayo de 2022, del Ministro de Agricultura de la República de Lituania «sobre la aprobación de las normas del Sistema Nacional de Calidad de los Alimentos y el reconocimiento de algunas órdenes del Ministro de Agricultura como inválidas»</t>
  </si>
  <si>
    <t>28-04-2025</t>
  </si>
  <si>
    <t>29-07-2025</t>
  </si>
  <si>
    <t>2025/0216/ES</t>
  </si>
  <si>
    <t>REAL DECRETO XXX, POR EL QUE SE MODIFICA EL REAL DECRETO 505/2013, DE 28 DE JUNIO, POR EL QUE SE REGULA EL USO DEL LOGOTIPO "RAZA AUTÓCTONA" EN LOS PRODUCTOS DE ORIGEN ANIMAL.</t>
  </si>
  <si>
    <t>25-04-2025</t>
  </si>
  <si>
    <t>28-07-2025</t>
  </si>
  <si>
    <t>2025/0215/ES</t>
  </si>
  <si>
    <t>Proy Decreto Cjo Gob por el que se crea el Registro de Empresas Alimentarias de Comercio al por Menor de Productos Alimenticios de la CM y se regula el procedimiento de comunicación para la inscripción, modificación y cancelación en Registro de las mismas</t>
  </si>
  <si>
    <t>2025/0214/DK</t>
  </si>
  <si>
    <t>Orden sobre subvenciones para bombas de calor individuales para el desguace de calderas de petróleo, «pellets» de madera o gas</t>
  </si>
  <si>
    <t>24-04-2025</t>
  </si>
  <si>
    <t>2025/0213/DK</t>
  </si>
  <si>
    <t>Orden sobre subvenciones para conversiones a bombas de calor en residencias principales</t>
  </si>
  <si>
    <t>2025/0212/PL</t>
  </si>
  <si>
    <t>Garantía de Calidad para Productos Alimenticios (GCPA)</t>
  </si>
  <si>
    <t>2025/0211/SI</t>
  </si>
  <si>
    <t>TSPI P.6.200:2025 Capas portantes no ligadas y capas de rodadura no ligadas hechas de agregados naturales</t>
  </si>
  <si>
    <t>2025/0210/AT</t>
  </si>
  <si>
    <t>Ley por la que se modifica la Ley de apicultura del Tirol de 2019</t>
  </si>
  <si>
    <t>22-04-2025</t>
  </si>
  <si>
    <t>23-07-2025</t>
  </si>
  <si>
    <t>2025/0209/FR</t>
  </si>
  <si>
    <t>Proyecto de Decreto emitido de conformidad con el artículo 43 de la Ley n.º 2024-449, de 21 de mayo de 2024, destinada a proteger y regular el espacio digital y a establecer un sistema de tratamiento de datos personales denominado «API amueblados»</t>
  </si>
  <si>
    <t>18-04-2025</t>
  </si>
  <si>
    <t>22-07-2025</t>
  </si>
  <si>
    <t>2025/0208/FI</t>
  </si>
  <si>
    <t>Decreto del Gobierno por el que se modifica el artículo 1ter del Decreto sobre armas de fuego (145/1998)</t>
  </si>
  <si>
    <t>17-04-2025</t>
  </si>
  <si>
    <t>2025/0207/SE</t>
  </si>
  <si>
    <t>Reglamentos de la Agencia Nacional de Alimentación de Suecia (LIVSFS 2025:XX) sobre productos vitivinícolas</t>
  </si>
  <si>
    <t>16-04-2025</t>
  </si>
  <si>
    <t>2025/0206/LU</t>
  </si>
  <si>
    <t>Proyecto de Ley por el que se modifica la Ley, de 27 de mayo de 2016, relativa a la comercialización de artículos pirotécnicos, en su versión modificada</t>
  </si>
  <si>
    <t>15-07-2025</t>
  </si>
  <si>
    <t>2025/0204/CZ</t>
  </si>
  <si>
    <t>Proyecto de Decreto por el que se modifica el Decreto n.º 334/2013 por el que se aplican determinadas disposiciones de la Ley sobre el marcado obligatorio del alcohol, en su versión modificada por el Decreto n.º 610/2020.</t>
  </si>
  <si>
    <t>09-04-2025</t>
  </si>
  <si>
    <t>10-04-2025</t>
  </si>
  <si>
    <t>2025/0203/BE</t>
  </si>
  <si>
    <t>Decreto ministerial por el que se modifica el Decreto ministerial, de 1 de abril de 2021, por el que se establecen agentes o medidas de reducción de la deriva</t>
  </si>
  <si>
    <t>10-07-2025</t>
  </si>
  <si>
    <t>2025/0202/NL</t>
  </si>
  <si>
    <t>Reglamento de subvenciones para el aislamiento y la ventilación de edificios, casas flotantes y caravanas en la provincia de Groninga y los municipios de Aa en Hunze, Noordenveld y Tynaarlo</t>
  </si>
  <si>
    <t>2025/0201/NL</t>
  </si>
  <si>
    <t>Modificación del Decreto relativo a la Ley de productos básicos sobre carne, carne picada y productos cárnicos, el Decreto relativo a la Ley de productos básicos sobre productos lácteos y el Decreto relativo a la Ley de productos básicos sobre sanciones administrativas en relación con los cambios en la legislación europea y algunos ajustes técnicos</t>
  </si>
  <si>
    <t>2025/0200/HU</t>
  </si>
  <si>
    <t>Especificación del producto en el régimen nacional de calidad «Alimentos de Alta Calidad» (KMÉ, por su versión en húngaro) para panes (elaborados utilizando el método indirecto con masa madre)</t>
  </si>
  <si>
    <t>07-04-2025</t>
  </si>
  <si>
    <t>08-07-2025</t>
  </si>
  <si>
    <t>2025/0199/FR</t>
  </si>
  <si>
    <t>Orden por la que se establece la lista de versiones de turismos eléctricos que han alcanzado la puntuación medioambiental mínima requerida para poder optar a determinadas ayudas para la compra o el arrendamiento financiero de vehículos de bajas emisiones</t>
  </si>
  <si>
    <t>04-04-2025</t>
  </si>
  <si>
    <t>2025/0198/NL</t>
  </si>
  <si>
    <t>Decreto de [...] por el que se modifica el Decreto de actividades ambientales, el Decreto de estructuras ambientales, etc. (Decreto medioambiental consolidado de 2025 en virtud de la Ley de medio ambiente y ordenación territorial [infraestructura y gestión del agua])</t>
  </si>
  <si>
    <t>07-07-2025</t>
  </si>
  <si>
    <t>2025/0197/NL</t>
  </si>
  <si>
    <t>Orden de la Secretaria de Estado de Infraestructuras y Gestión del Agua (...) sobre la determinación de la clase de eficiencia energética y la definición de las constantes y los valores para el cálculo de la eficiencia energética relativa de los turismos</t>
  </si>
  <si>
    <t>2025/0196/IT</t>
  </si>
  <si>
    <t>Nuevos requisitos en materia de emisiones e instalaciones para la instalación y la explotación de instalaciones térmicas civiles, compuestas por calderas y alimentadas con biomasa, con una potencia térmica en el hogar inferior o igual a 35 kW</t>
  </si>
  <si>
    <t>03-04-2025</t>
  </si>
  <si>
    <t>04-07-2025</t>
  </si>
  <si>
    <t>2025/0195/PL</t>
  </si>
  <si>
    <t>Proyecto de metodología para la producción integrada de altramuz de hoja estrecha, amarillo y blanco</t>
  </si>
  <si>
    <t>2025/0194/PL</t>
  </si>
  <si>
    <t>Proyecto de metodología para la producción integrada de mostaza blanca, marrón y negra</t>
  </si>
  <si>
    <t>2025/0193/LT</t>
  </si>
  <si>
    <t>Orden por la que se modifica la Orden n.º DIE-484 del Director de la Autoridad de Supervisión del Juego del Ministerio de Hacienda de la República de Lituania, de 29 de junio de 2020, por la que se aprueba la Descripción del procedimiento para mostrar mensajes de advertencia en la publicidad de juegos de azar</t>
  </si>
  <si>
    <t>2025/0192/PL</t>
  </si>
  <si>
    <t>Reglamento del Ministro de Sanidad por el que se modifica el Reglamento relativo a la lista de sustancias psicotrópicas, estupefacientes y nuevas sustancias psicoactivas</t>
  </si>
  <si>
    <t>2025/0191/CZ</t>
  </si>
  <si>
    <t>Proyecto de Decreto sobre sustancias psicomoduladoras</t>
  </si>
  <si>
    <t>Romania</t>
  </si>
  <si>
    <t>2025/0190/RO</t>
  </si>
  <si>
    <t>Orden por la que se aprueba el procedimiento de concesión, suspensión y retirada de la condición de prestador cualificado de servicios de confianza</t>
  </si>
  <si>
    <t>Modificación de la Orden sobre subvenciones europeas del Ministerio de Economía y Clima y del Ministerio de Agricultura, Naturaleza y Calidad Alimentaria de 2021 y sobre la apertura del régimen de subvenciones del Ministerio de Economía y Clima y del Ministerio de Agricultura, Naturaleza y Calidad Alimentaria de 2025 debido a la introducción y la apertura de un módulo de subvenciones para la compra de un sistema de seguimiento de la pesca de camarones</t>
  </si>
  <si>
    <t>Modificación de la Orden sobre subvenciones europeas concedidas por el Ministerio de Asuntos Económicos y Política Climática y el Ministerio de Agricultura, Naturaleza y Calidad Alimentaria de 2021 y la Orden sobre el acceso a las subvenciones concedidas por el Ministerio de Asuntos Económicos y Política Climática y el Ministerio de Agricultura, Naturaleza y Calidad Alimentaria de 2025 debido a la introducción y apertura de un módulo de subvenciones para la compra de un sistema de seguimiento de la pesca del camarón</t>
  </si>
  <si>
    <t>Propuesta de Reglamento técnico para la definición de los requisitos para la reutilización de los productos de plástico destinados a entrar en contacto con productos alimenticios, de conformidad con el anexo, parte B, del Decreto legislativo n.º 196 de 8 de noviembre de 2021</t>
  </si>
  <si>
    <t>2025/0186/SE</t>
  </si>
  <si>
    <t>Ordenanza por la que se modifica la Ordenanza (1999:58) sobre la prohibición de determinados productos perjudiciales para la salud</t>
  </si>
  <si>
    <t>2025/0185/SE</t>
  </si>
  <si>
    <t>Ordenanza por la que se modifica la Ordenanza (1992: 1554) sobre el control de drogas</t>
  </si>
  <si>
    <t>Certificación de las propiedades eléctricas de las unidades e instalaciones de generación de energía, los sistemas de almacenamiento y sus componentes en la red (FGW TR 8 Rev. 10)</t>
  </si>
  <si>
    <t>Decreto, de ..., por el que se modifica el Decreto sobre el etiquetado del consumo de energía de los turismos en relación con la adición del consumo de potencia a la etiqueta y otros cambios</t>
  </si>
  <si>
    <t>Amendment of Technical Regulations for Electrical and Telecommunication Products and Components, Single-capped Fluorescent Lamps - Performance Specifications (KC 60901)</t>
  </si>
  <si>
    <t>Performance specifications for Single-capped fluorescent lamps (KC 60901) will be harmonized with relevant international standards (IEC 60901). The main modification is as below.- To add test methods and clarify the condition of test (Clause 1, Annex B, C, D etc.)</t>
  </si>
  <si>
    <t>Single-capped fluorescent lamps</t>
  </si>
  <si>
    <t>29.140.30 - Fluorescent lamps. Discharge lamps</t>
  </si>
  <si>
    <r>
      <rPr>
        <sz val="11"/>
        <color theme="1"/>
        <rFont val="Calibri"/>
        <family val="2"/>
        <scheme val="minor"/>
      </rPr>
      <t>https://members.wto.org/crnattachments/2025/TBT/KOR/25_02583_00_x.pdf
https://members.wto.org/crnattachments/2025/TBT/KOR/25_02583_01_x.pdf
https://kats.go.kr/content.do?cmsid=239&amp;mode=view&amp;page=4&amp;cid=24929</t>
    </r>
  </si>
  <si>
    <t>Partial Administrative Stay of National Emission Standards for 
Hazardous Air Pollutants: Integrated Iron and Steel Manufacturing 
Facilities Technology Review</t>
  </si>
  <si>
    <t xml:space="preserve">By a letter dated 14 August 2024, and supplemented by a letter dated 5 March 2025, the Environmental Protection Agency (EPA) Office of Air and Radiation announced the convening of a proceeding for reconsideration of certain requirements in the final rule, "National Emission Standards for Hazardous Air Pollutants: Integrated Iron and Steel Manufacturing Facilities Technology Review,'' published on 3 April 2024 (notified as G/TBT/N/USA/2026/Add.2). In this action, the EPA is staying provisions establishing compliance deadlines in 2025 for requirements that were added or revised by the 3 April 2024, final rule for 90 days pending reconsideration.Effective 31 March 2025.90 Federal Register (FR) 14207, 31 March 2025; Title 40 Code of Federal Regulations (CFR) Part 63_x000D_
https://www.govinfo.gov/content/pkg/FR-2025-03-31/html/2025-05339.htm_x000D_
https://www.govinfo.gov/content/pkg/FR-2025-03-31/pdf/2025-05339.pdfThis action and previous actions notified under the symbol G/TBT/N/USA/2026 are identified by Docket Number EPA-HQ-OAR-2002-0083. The Docket Folder is available from Regulations.gov at https://www.regulations.gov/docket/EPA-HQ-OAR-2002-0083/document and provides access to primary and supporting documents as well as comments received. Documents are also accessible from Regulations.gov by searching the Docket Number._x000D_
</t>
  </si>
  <si>
    <t>Hazardous air pollutants from blast furnace (BF) stoves and basic oxygen process furnaces (BOPFs); Product and company certification. Conformity assessment (ICS code(s): 03.120.20); Environmental protection (ICS code(s): 13.020); Air quality (ICS code(s): 13.040); Environmental testing (ICS code(s): 19.040); Particle size analysis. Sieving (ICS code(s): 19.120); Industrial furnaces (ICS code(s): 25.180); Iron and steel products (ICS code(s): 77.140); Equipment for the metallurgical industry (ICS code(s): 77.180)</t>
  </si>
  <si>
    <t>03.120.20 - Product and company certification. Conformity assessment; 13.020 - Environmental protection; 13.040 - Air quality; 19.040 - Environmental testing; 19.120 - Particle size analysis. Sieving; 25.180 - Industrial furnaces; 77.140 - Iron and steel products; 77.180 - Equipment for the metallurgical industry; 03.120.20 - Product and company certification. Conformity assessment; 13.020 - Environmental protection; 13.040 - Air quality; 19.040 - Environmental testing; 19.120 - Particle size analysis. Sieving; 25.180 - Industrial furnaces; 77.140 - Iron and steel products; 77.180 - Equipment for the metallurgical industry</t>
  </si>
  <si>
    <t>Protection of the environment (TBT); Quality requirements (TBT)</t>
  </si>
  <si>
    <r>
      <rPr>
        <sz val="11"/>
        <color theme="1"/>
        <rFont val="Calibri"/>
        <family val="2"/>
        <scheme val="minor"/>
      </rPr>
      <t xml:space="preserve">https://members.wto.org/crnattachments/2025/TBT/USA/25_02592_00_e.pdf
https://www.govinfo.gov/content/pkg/FR-2024-04-03/html/2024-05850.htm
https://www.govinfo.gov/content/pkg/FR-2024-04-03/pdf/2024-05850.pdf
</t>
    </r>
  </si>
  <si>
    <t>Amendment of Technical Regulations for Hand-Held Motor-Operated Electric Tools – Safety Part 2-12: Particular Requirements for Concrete Vibrators (KC 60745-2-12)</t>
  </si>
  <si>
    <t>Particular requirements for concrete vibrators (KC 60745-2-12) will be harmonized with relevant international standards (IEC 60745-2-12). The main modification is as below.- To add test methods and clarify the condition of test (Clause 14, 20, 24 and etc.)- To add terms and definition (Clause 3)</t>
  </si>
  <si>
    <t>Concrete vibrators </t>
  </si>
  <si>
    <t>25.140.20 - Electric tools; 91.220 - Construction equipment</t>
  </si>
  <si>
    <r>
      <rPr>
        <sz val="11"/>
        <color theme="1"/>
        <rFont val="Calibri"/>
        <family val="2"/>
        <scheme val="minor"/>
      </rPr>
      <t>https://members.wto.org/crnattachments/2025/TBT/KOR/25_02579_00_x.pdf
https://members.wto.org/crnattachments/2025/TBT/KOR/25_02579_01_x.pdf</t>
    </r>
  </si>
  <si>
    <t>Amendment of Technical Regulations for Electrical and Telecommunication Products and Components, Plugs and Socket-Outlets for Household and Similar Purposes, Part 1: General Requirements (KC 60884-1)</t>
  </si>
  <si>
    <t>Plugs and socket-outlets for household and similar purposes Part 1: General requirements (KC 60884-1) will be harmonized with relevant international standards(IEC 60799). The main modification is as below.- To relax the class (Clause 7.1.1)- To specify the test methods (Clause 19.1)</t>
  </si>
  <si>
    <t>Plugs and socket-outlets for household and similar purposes </t>
  </si>
  <si>
    <t>29.120.30 - Plugs, socket-outlets, couplers</t>
  </si>
  <si>
    <r>
      <rPr>
        <sz val="11"/>
        <color theme="1"/>
        <rFont val="Calibri"/>
        <family val="2"/>
        <scheme val="minor"/>
      </rPr>
      <t>https://members.wto.org/crnattachments/2025/TBT/KOR/25_02581_00_x.pdf
https://members.wto.org/crnattachments/2025/TBT/KOR/25_02581_01_x.pdf</t>
    </r>
  </si>
  <si>
    <t>Amendment of Technical Regulations for Lamp Controlgear - Safety Part 2-2: Particular Requirements for D.C. or A.C. Supplied Electronic Step-Down Convertors for Filament Lamps (KC 61347-2-2)</t>
  </si>
  <si>
    <t>Particular requirements for d.c. or a.c. supplied electronic step-down convertors for filament lamps (KC 61347-2-2) will be harmonized with relevant international standards (IEC 61347-2-2). The main modification is as below.- To add test methods and clarify the condition of test (Clause 1,4,5,7,15 etc.)</t>
  </si>
  <si>
    <t>Lamp controlgear</t>
  </si>
  <si>
    <t>29.130 - Switchgear and controlgear; 29.140 - Lamps and related equipment</t>
  </si>
  <si>
    <r>
      <rPr>
        <sz val="11"/>
        <color theme="1"/>
        <rFont val="Calibri"/>
        <family val="2"/>
        <scheme val="minor"/>
      </rPr>
      <t>https://members.wto.org/crnattachments/2025/TBT/KOR/25_02608_00_x.pdf
https://members.wto.org/crnattachments/2025/TBT/KOR/25_02608_01_x.pdf</t>
    </r>
  </si>
  <si>
    <t>SI 50525 part 2.31 - Electric cables – Low voltage energy cables of rated voltage 450/750 V (U0/U): Cables for general applications – Single core non-sheathed heat resistant cables with thermoplastic PVC insulation</t>
  </si>
  <si>
    <t>Electric cables marked with CENELEC codes H07V2-U - ו H07V2-R, H07V2-K_x000D_
(HS code(s): 854420; 854430); (ICS code(s): 29.060.20)</t>
  </si>
  <si>
    <t>854420 - Coaxial cable and other coaxial electric conductors, insulated; 854430 - Ignition wiring sets and other wiring sets for vehicles, aircraft or ships; 854430 - Ignition wiring sets and other wiring sets for vehicles, aircraft or ships; 854420 - Coaxial cable and other coaxial electric conductors, insulated</t>
  </si>
  <si>
    <t>29.060.20 - Cables; 29.060.20 - Cables</t>
  </si>
  <si>
    <t>Amendment of Technical Regulations for Electrical and Telecommunication Products and Components,  Single-capped Fluorescent Lamps - Safety Specifications (KC 61199)</t>
  </si>
  <si>
    <t>Particular requirements for Single-capped fluorescent lamps (KC 61199) will be harmonized with relevant international standards (IEC 61199). The main modification is as below.- To add test methods and clarify the condition of test (Clause 4, Annex A, B, C, F, G, H, I etc.)- To add terms and definition (Clause 3)</t>
  </si>
  <si>
    <r>
      <rPr>
        <sz val="11"/>
        <color theme="1"/>
        <rFont val="Calibri"/>
        <family val="2"/>
        <scheme val="minor"/>
      </rPr>
      <t>https://members.wto.org/crnattachments/2025/TBT/KOR/25_02585_00_x.pdf
https://members.wto.org/crnattachments/2025/TBT/KOR/25_02585_01_x.pdf
https://kats.go.kr/content.do?cmsid=239&amp;mode=view&amp;page=4&amp;cid=24929</t>
    </r>
  </si>
  <si>
    <t>Amendment of Technical Regulations for Electrical and Telecommunication Products and Components, Tungsten Filament Lamps for Domestic and Similar General Lighting Purposes – Performance Requirements (KC 60064)</t>
  </si>
  <si>
    <t>Performance requirements for Tungsten filament lamps (KC 60064) will be harmonized with relevant international standards (IEC 60064). The main modification is as below._x000D_
- To add test methods and clarify the condition of test (Clause 8)</t>
  </si>
  <si>
    <t>Tungsten filament lamps for domestic and similar general lighting purposes</t>
  </si>
  <si>
    <r>
      <rPr>
        <sz val="11"/>
        <color theme="1"/>
        <rFont val="Calibri"/>
        <family val="2"/>
        <scheme val="minor"/>
      </rPr>
      <t>https://members.wto.org/crnattachments/2025/TBT/KOR/25_02582_00_x.pdf
https://members.wto.org/crnattachments/2025/TBT/KOR/25_02582_01_x.pdf
https://kats.go.kr/content.do?cmsid=239&amp;mode=view&amp;page=4&amp;cid=24929</t>
    </r>
  </si>
  <si>
    <t>Amendment of Technical Regulations for Electrical and Telecommunication  Products and Components, Electrical Accessories - Cord Sets and Interconnection Cord Sets (KC 60799) </t>
  </si>
  <si>
    <t>Electrical accessories - Cord sets and interconnection cord sets (KC 60799) will be harmonized with relevant international standards (IEC 60799). The main modification is as below.- To relax the class (Clause 5)- To specify the test methods (Annex A.4)</t>
  </si>
  <si>
    <t>Cord sets and interconnection cord sets</t>
  </si>
  <si>
    <t>29.060 - Electrical wires and cables; 29.120.30 - Plugs, socket-outlets, couplers</t>
  </si>
  <si>
    <r>
      <rPr>
        <sz val="11"/>
        <color theme="1"/>
        <rFont val="Calibri"/>
        <family val="2"/>
        <scheme val="minor"/>
      </rPr>
      <t>https://members.wto.org/crnattachments/2025/TBT/KOR/25_02580_00_x.pdf
https://members.wto.org/crnattachments/2025/TBT/KOR/25_02580_01_x.pdf</t>
    </r>
  </si>
  <si>
    <t>Draft resolution 1317, 27 March 2025</t>
  </si>
  <si>
    <t>This Draft Resolution contains provisions on the health requirements applicable to food-grade post-consumer recycled polyethylene terephthalate (PET-PCR) used in precursor articles and packaging intended to come into contact with food.This is Draft Resolution (P. RES) No. 7/2024 within the scope of Mercosur</t>
  </si>
  <si>
    <t>67.250 - Materials and articles in contact with foodstuffs; 67 - Food technology</t>
  </si>
  <si>
    <r>
      <rPr>
        <sz val="11"/>
        <color theme="1"/>
        <rFont val="Calibri"/>
        <family val="2"/>
        <scheme val="minor"/>
      </rPr>
      <t>https://members.wto.org/crnattachments/2025/TBT/BRA/25_02595_00_x.pdf</t>
    </r>
  </si>
  <si>
    <t>Draft Commission Delegated Regulation amending Regulation (EC) No 273/2004 of the European Parliament and of the Council and Council Regulation (EC) No 111/2005 as regards the inclusion of the drug precursors 4-piperidone and 1-boc-4-piperidone in the list of scheduled substances </t>
  </si>
  <si>
    <t>This draft Commission Regulation adds 4-piperidone and 1-boc-4-piperidone to Category 1 of the list of scheduled substances in Regulation (EC) No 111/2005.Operators will have the obligation to hold a licence for category 1. They will also have special labelling requirements for any packaging containing this substance according to Article 5 of the Regulation. </t>
  </si>
  <si>
    <t>Chemical substances classified as drug precursors.</t>
  </si>
  <si>
    <r>
      <rPr>
        <sz val="11"/>
        <color theme="1"/>
        <rFont val="Calibri"/>
        <family val="2"/>
        <scheme val="minor"/>
      </rPr>
      <t>https://members.wto.org/crnattachments/2025/TBT/EEC/25_02611_00_e.pdf
https://members.wto.org/crnattachments/2025/TBT/EEC/25_02611_01_e.pdf</t>
    </r>
  </si>
  <si>
    <t>Eurasian Economic Commission Collegium Draft Decision on amendments to the Section 11 of the Chapter II of the Common sanitary-epidemiological and hygienic requirements for products subject to sanitary-epidemiological supervision (control); (1+57 page(s), in Russian)</t>
  </si>
  <si>
    <r>
      <rPr>
        <sz val="11"/>
        <color theme="1"/>
        <rFont val="Calibri"/>
        <family val="2"/>
        <scheme val="minor"/>
      </rPr>
      <t>https://members.wto.org/crnattachments/2025/TBT/KGZ/25_02586_00_x.pdf
https://members.wto.org/crnattachments/2025/TBT/KGZ/25_02586_01_x.pdf</t>
    </r>
  </si>
  <si>
    <t>Amendment of Technical Regulations for Electrical and Telecommunication Products and Components, Lamp Controlgear Part 2-1 Particular Requirements for Starting Devices (Other Than Glow Starters)(KC 61347-2-1) </t>
  </si>
  <si>
    <t>Particular requirements for Lamp controlgear (KC 61347-2-1) will be harmonized with relevant international standards (IEC 61347-2-1). The main modification is as below.- To add test methods and clarify the condition of test (Clause 7, 15 etc.)</t>
  </si>
  <si>
    <t>29.130.99 - Other switchgear and controlgear; 29.140 - Lamps and related equipment</t>
  </si>
  <si>
    <r>
      <rPr>
        <sz val="11"/>
        <color theme="1"/>
        <rFont val="Calibri"/>
        <family val="2"/>
        <scheme val="minor"/>
      </rPr>
      <t>https://members.wto.org/crnattachments/2025/TBT/KOR/25_02607_00_x.pdf
https://members.wto.org/crnattachments/2025/TBT/KOR/25_02607_01_x.pdf</t>
    </r>
  </si>
  <si>
    <t>Mozambique</t>
  </si>
  <si>
    <t>Pr.PAC-DEI-004 -CONFORMITY ASSESSMENT PROCEDURE FOR NATIONAL PRODUCTS</t>
  </si>
  <si>
    <t>This procedure establishes the criteria and methods for Conformity Assessment of national products, to ensure that they fulfil the applicable normative and legal quality requirements._x000D_
This procedure applies to micro, small, medium and large companies established in Mozambique that produce products for the local market. These products are on the List of Mandatory Control Products annexed to Decree no. 8/2022 of 14 March.</t>
  </si>
  <si>
    <t>The HS is listed in Annex II to the Regulation from Decree 8/2022, July 14th</t>
  </si>
  <si>
    <r>
      <rPr>
        <sz val="11"/>
        <color theme="1"/>
        <rFont val="Calibri"/>
        <family val="2"/>
        <scheme val="minor"/>
      </rPr>
      <t>https://members.wto.org/crnattachments/2025/TBT/MOZ/25_02587_00_x.pdf</t>
    </r>
  </si>
  <si>
    <t>Amendment of Technical Regulations for Electrical and Telecommunication Products and Components,  Self-ballasted Fluorescent Lamps for General Lighting Services - Safety Requirements (KC 60968)</t>
  </si>
  <si>
    <t>Safety requirements for Self-ballasted fluorescent lamps (KC 60968) will be harmonized with relevant international standards (IEC 60968). The main modification is as below.- To add the condition of Minamata Convention (Clause 6)</t>
  </si>
  <si>
    <t>Self-ballasted fluorescent lamps</t>
  </si>
  <si>
    <r>
      <rPr>
        <sz val="11"/>
        <color theme="1"/>
        <rFont val="Calibri"/>
        <family val="2"/>
        <scheme val="minor"/>
      </rPr>
      <t>https://members.wto.org/crnattachments/2025/TBT/KOR/25_02584_00_x.pdf
https://members.wto.org/crnattachments/2025/TBT/KOR/25_02584_01_x.pdf
https://kats.go.kr/content.do?cmsid=239&amp;mode=view&amp;page=4&amp;cid=24929</t>
    </r>
  </si>
  <si>
    <t>This Draft Resolution contains provisions on the procedures for granting the Health Authorization for manufacturing and importing, as well as establishing requirements for the marketing, prescription, dispensing, monitoring and inspection of Cannabis products for medicinal purposes, and other provisions..</t>
  </si>
  <si>
    <t>Health care technology (ICS code(s): 11)</t>
  </si>
  <si>
    <r>
      <rPr>
        <sz val="11"/>
        <color theme="1"/>
        <rFont val="Calibri"/>
        <family val="2"/>
        <scheme val="minor"/>
      </rPr>
      <t>https://members.wto.org/crnattachments/2025/TBT/BRA/25_02596_00_x.pdf</t>
    </r>
  </si>
  <si>
    <t>Proposal for a technical regulation for the definition of the reusability requirements of plastic products intended to come into contact with food as per Annex, Part B, of Legislative Decree 8 November 2021, n. 196.</t>
  </si>
  <si>
    <t>The regulatory proposal intervenes on the provisions contained in the legislative decree implementing Directive (EU) 2019/904 (SUP) with the aim of providing detailed technical characteristics aimed at ensuring the reusability of certain products listed in the Annex, Part B, for which, pursuant to Article 5 of the same legislative decree, a ban on placing them on the market is provided for.
The proposed technical regulation aims to identify the technical requirements for the reusability of the aforementioned plastic products for their placing on the market, thus ensuring the correct application of the SUP Directive and avoiding the marketing of products labelled as reusable but perceived and used by consumers as single-use.</t>
  </si>
  <si>
    <t>Tableware and kitchenware, of plastics (HS code(s): 392410); Plastics (ICS code(s): 83.080)</t>
  </si>
  <si>
    <t>392410 - Tableware and kitchenware, of plastics</t>
  </si>
  <si>
    <t>67.250 - Materials and articles in contact with foodstuffs; 83.080 - Plastics</t>
  </si>
  <si>
    <r>
      <rPr>
        <sz val="11"/>
        <color theme="1"/>
        <rFont val="Calibri"/>
        <family val="2"/>
        <scheme val="minor"/>
      </rPr>
      <t>https://members.wto.org/crnattachments/2025/TBT/ITA/25_02619_00_x.pdf
Text on line at: https://technical-regulation-information-system.ec.europa.eu/it/notification/26801 (Notification number 2025/0187/IT)
and/or: https://technical-regulation-information-system.ec.europa.eu/it/search</t>
    </r>
  </si>
  <si>
    <t>Draft Circular guiding the registration of drugs and pharmaceutical ingredients  </t>
  </si>
  <si>
    <t>This draft Circular details:_x000D_
a) Documentation requirements, procedures for issuance, renewal, revision and revocation of the marketing authorization of modern medicines, vaccines, biologicals, herbal drugs and medicinal materials (including active ingredients, semi-finished herbal ingredients, excipients, and capsule shells) for human use in Vietnam;_x000D_
b) Required clinical data for assurance of safety and efficacy in the application;_x000D_
c) Requirements for exemption from clinical trial or certain stages thereof in Vietnam; drugs that have to undergo Stage 4 clinical trial;_x000D_
d) Rules for validation of marketing authorization applications (hereinafter referred to as “marketing application”) for drugs/medicinal materials, renewal and revision thereof;_x000D_
d) Rules for validation of applications for licenses to import drugs that are yet to be approved for marketing authorization (hereinafter referred to as “unapproved drugs”) in the cases specified in Point a Clause 43 Article 5 of Decree No. 155/2018/ND-CP dated November 12, 2018 providing amendments to regulations on business conditions under state management of the Ministry of Health of Vietnam (hereinafter referred to as “Decree No. 155/2018/ND-CP”);_x000D_
g) Rules for the organization and operation of Marketing Authorization Advisory Board (hereinafter referred to as “the Advisory Board”);_x000D_
h) Organizing and operating principles of the Advisory Council for the issuance of marketing authorization of drugs and pharmaceutical ingredients (hereinafter referred to as the Council).</t>
  </si>
  <si>
    <t>Medicinal finished products and medicinal ingredients</t>
  </si>
  <si>
    <r>
      <rPr>
        <sz val="11"/>
        <color theme="1"/>
        <rFont val="Calibri"/>
        <family val="2"/>
        <scheme val="minor"/>
      </rPr>
      <t>https://members.wto.org/crnattachments/2025/TBT/VNM/25_02615_00_x.pdf</t>
    </r>
  </si>
  <si>
    <t>Draft Notification of the Committee on Labels, RE: Determination of Motorcycles, Electric Motorcycles and Electric Bicycles as Label-Controlled Products</t>
  </si>
  <si>
    <t>The draft notification prescribes motorcycles, electric motorcycles and electric bicycles as labelcontrolled products.This draft notification applies to the following products1Motorcycles, whichmeans a motorcycle powered by an engine and shall include a bicycle equipped with an engine2Electronic motorcycles, which means a motorcycle that is propelled by electricity3Electric bicycles, which means a bicycle propelled by the rider's power in conjunction with electricity, or propelled by electricityThe label of label-controlled products shall specify the text, pictures, artificial designs, or image as appropriate which shall not cause misunderstandings about the essence of the products and shall be displayed clearly visible and legible in Thai language or a foreign language accompanied by Thai languageThe label of these label-controlled products does not apply to the label of label-controlled products manufactured for export and not for sale in Thailand.</t>
  </si>
  <si>
    <t>Motorcycles, Electric Motorcycles and Electric Bicycles</t>
  </si>
  <si>
    <t>43.120 - Electric road vehicles; 43.140 - Motorcycles and mopeds; 43.150 - Cycles</t>
  </si>
  <si>
    <t>National security requirements (TBT); Consumer information, labelling (TBT); Prevention of deceptive practices and consumer protection (TBT); Protection of human health or safety (TBT)</t>
  </si>
  <si>
    <r>
      <rPr>
        <sz val="11"/>
        <color theme="1"/>
        <rFont val="Calibri"/>
        <family val="2"/>
        <scheme val="minor"/>
      </rPr>
      <t>https://members.wto.org/crnattachments/2025/TBT/THA/25_02627_00_e.pdf
https://members.wto.org/crnattachments/2025/TBT/THA/25_02627_00_x.pdf</t>
    </r>
  </si>
  <si>
    <t>AFDC 12 (3035) DTZS, Malt drink — Specification, First edition. </t>
  </si>
  <si>
    <t>This Draft Tanzania Standard specifies the requirements, sampling and test methods for malt drinks intended for direct human consumption. Note: This Draft East African Standard was also notified under SPS committee</t>
  </si>
  <si>
    <t>Waters, incl. mineral waters and aerated waters, containing added sugar or other sweetening matter or flavoured, and other non-alcoholic beverages (excl. fruit, nut or vegetable juices and milk) (HS code(s): 2202); Non-alcoholic beverages (ICS code(s): 67.160.20)</t>
  </si>
  <si>
    <t>2202 - Waters, incl. mineral waters and aerated waters, containing added sugar or other sweetening matter or flavoured, and other non-alcoholic beverages (excl. fruit, nut or vegetable juices and milk)</t>
  </si>
  <si>
    <t>67.160.20 - Non-alcoholic beverages</t>
  </si>
  <si>
    <r>
      <rPr>
        <sz val="11"/>
        <color theme="1"/>
        <rFont val="Calibri"/>
        <family val="2"/>
        <scheme val="minor"/>
      </rPr>
      <t>https://members.wto.org/crnattachments/2025/TBT/TZA/25_02629_00_e.pdf</t>
    </r>
  </si>
  <si>
    <t>Draft Notification of the Committee on Labels, RE: Determination of Vehicles and Electric Vehicles as Label-Controlled Products</t>
  </si>
  <si>
    <t>The draft notification prescribes vehicles and electric vehicles as labelcontrolled products.This draft notification applies to the following products1 Vehicles, which means a private passenger vehicle or privatetruck powered by an engine, which has not yet been registered under theVehicle Act2 Electric vehicles, which means a private passenger vehicle or private truck propelledby electricity or a combination of an engine and an electric motor, which has not yet _x000D_
been registered under the Vehicle ActThe label of label-controlled products shall specify the text, pictures, artificial designs, or image as appropriate which shall not cause misunderstandings about the essence of the products and shall be displayed clearly visible and legible in Thai language or a foreign language accompanied by Thai languageThe label of these label-controlled products does not apply to the label of label-controlled products manufactured for export and not for sale in Thailand.</t>
  </si>
  <si>
    <t>Vehicles and Electric Vehicles</t>
  </si>
  <si>
    <t>43.020 - Road vehicles in general; 43.120 - Electric road vehicles</t>
  </si>
  <si>
    <r>
      <rPr>
        <sz val="11"/>
        <color theme="1"/>
        <rFont val="Calibri"/>
        <family val="2"/>
        <scheme val="minor"/>
      </rPr>
      <t>https://members.wto.org/crnattachments/2025/TBT/THA/25_02628_00_x.pdf</t>
    </r>
  </si>
  <si>
    <t>Explanation on the Implementation of the Notification of the Ministry of Public Health on Food for Young Children Specifically Designated by the Minister for Marketing Regulation B.E. 2567 (A.D. 2024)</t>
  </si>
  <si>
    <t>According to the Notification of the Ministry of Public Health on Young Child Food Specifically Subject to Ministerial Marketing Promotion Control B.E. 2567, issued under the authority of the definition of "young child food" as stipulated in the Act on the Marketing of Infant and Young Child Food Control B.E. 2560, this notification shall come into force three hundred sixty-five days after its publication in the Royal Gazette. To ensure clarity in complying with the said Ministerial Notification, the Explanation on the Implementation of the Notification of the Ministry of Public Health on Food for Young Children Specifically Designated by the Minister for Marketing Regulation B.E. 2567 (A.D. 2024) have been issued.Under this Notification, food for young children must meet both of the following criteria:1. Contains statements (where “statements” includes an act of causing an appearance through a letter, a figure, an artificial mark, an image, a cinematographic movie, a light, a sound, or a mark, or any act enabling persons in general to comprehend the meaning) indicating that the product is intended for feeding young children. This includes statements in any of the following forms:             1.1 Marketing communications that create an association with young children;             1.2 Displaying statements, names, or nutritional components that are suitable and sufficient for young children on labels or in marketing communications. For example, stating: "A specially formulated milk for young children, developed by Company A, contains ingredients ABC, suitable for children over twelve months old to support good nutrition for young children";             1.3 Presenting the nutritional value of food products for young children on labels or in marketing communications. For example, stating: "Packed with even more benefits while maintaining great taste, containing ingredients ABC along with a variety of nutrients to support bright, healthy growth and age-appropriate development for young children";            1.4 Displaying age ranges for young children on product labels or in marketing communications. For example, stating: "For children aged 1 year and above", or using numbers such as 1, 2, 3, 1+, or 2+ (even if they are part of a trademark, brand name, or registered trade name, these numbers may imply that the product is intended for young children aged over twelve months up to three years), which indicate the target group of the product on labels or in marketing activities.2. Engaging in communication or marketing communication in a manner that links it to infants, infant food, or implies that it is suitable for infant feeding in any of the following ways:            2.1 Engaging in communication or marketing communication of “food for young children” where the food label is not distinct from infant food labels and does not comply with the guidelines and criteria for clear differentiation between infant food labels and other food labels, as established by the Department of Health and officially issued on 19 August 2019;            2.2 Engaging in communication or marketing communication of “food for young children” through advertising on any platform using messages or visuals that associate the product with infants or imply that it is infant food or suitable for infant feeding. Examples include using cartoon images representing infants, pictures of infants, or images of baby bottles or pacifiers;2.3 Engaging in communication or marketing communication of “food for young children” through marketing activities conducted at points of sale or distribution sites for young children's food, in a manner that associates the product with or implies that it is infant food.SPS/TBT (Agricultural Commodity and Foods) Thailand Contact PointNational Bureau of Agricultural Commodity and Food Standards (ACFS)50 Phaholyothin Road, LadyaoChatuchak, Bangkok 10900ThailandTel: +(662) 561 4204Fax: +(662) 561 4034E-mail: spsthailand@acfs.go.thspsthailand@gmail.comWebsites: http://www.acfs.go.thhttps://spsthailand.acfs.go.th/th/main</t>
  </si>
  <si>
    <t>Infant and young child food (HS Code: 0401, 0402) (ICS: 67.100.10). Milk and cream, not concentrated nor containing added sugar or other sweetening matter. (HS: 0401), Milk and cream, concentrated or containing added sugar or other sweetening matter. (HS: 0402)Milk and cream, not concentrated nor containing added sugar or other sweetening matter. (HS 0401), Milk and cream, concentrated or containing added sugar or other sweetening matter. (HS 0402). Milk and processed milk products (ICS 67.100.10).</t>
  </si>
  <si>
    <t>0402 - Milk and cream, concentrated or containing added sugar or other sweetening matter; 0401 - Milk and cream, not concentrated nor containing added sugar or other sweetening matter; 0402 - Milk and cream, concentrated or containing added sugar or other sweetening matter; 0401 - Milk and cream, not concentrated nor containing added sugar or other sweetening matter</t>
  </si>
  <si>
    <t>67.100.10 - Milk and processed milk products; 67.100.10 - Milk and processed milk products</t>
  </si>
  <si>
    <r>
      <rPr>
        <sz val="11"/>
        <color theme="1"/>
        <rFont val="Calibri"/>
        <family val="2"/>
        <scheme val="minor"/>
      </rPr>
      <t>https://members.wto.org/crnattachments/2025/TBT/THA/final_measure/25_02633_00_e.pdf
https://members.wto.org/crnattachments/2025/TBT/THA/final_measure/25_02633_00_x.pdf</t>
    </r>
  </si>
  <si>
    <t>TBS/AFDC 12 (3540) DTZS, Fermented (non-alcoholic) cereal beverages — Specification, First edition. </t>
  </si>
  <si>
    <t>This  Draft Tanzania Standard specifies requirements, sampling and test methods for fermented (non- alcoholic) cereal beverages.Note: This Draft East African Standard was also notified under SPS committee</t>
  </si>
  <si>
    <t>Other fermented beverages (for example, cider, perry, mead, saké); mixtures of fermented beverages and mixtures of fermented beverages and non-alcoholic beverages, not elsewhere specified or included. (HS code(s): 2206); Non-alcoholic beverages (ICS code(s): 67.160.20)</t>
  </si>
  <si>
    <t>2206 - Other fermented beverages (for example, cider, perry, mead, saké); mixtures of fermented beverages and mixtures of fermented beverages and non-alcoholic beverages, not elsewhere specified or included.</t>
  </si>
  <si>
    <r>
      <rPr>
        <sz val="11"/>
        <color theme="1"/>
        <rFont val="Calibri"/>
        <family val="2"/>
        <scheme val="minor"/>
      </rPr>
      <t>https://members.wto.org/crnattachments/2025/TBT/TZA/25_02630_00_e.pdf</t>
    </r>
  </si>
  <si>
    <t>Hong Kong, China</t>
  </si>
  <si>
    <t>Amendments to the Food and Drugs (Composition and Labelling) Regulations (Cap. 132W)</t>
  </si>
  <si>
    <t>The proposed amendments are to prohibit the sale of mini-cup jelly confectionery products containing konjac with a height or width of less than or equal to 45 mm and require all prepackaged konjac-containing jelly confectionery products to be labelled with instructions for safe consumption to prevent choking hazard.</t>
  </si>
  <si>
    <t>Jelly confectionery products containing konjac (HS Code: 21069020)</t>
  </si>
  <si>
    <t>210690 - Food preparations, n.e.s.</t>
  </si>
  <si>
    <t>67.180.10 - Sugar and sugar products</t>
  </si>
  <si>
    <t>Food standards; Labelling</t>
  </si>
  <si>
    <r>
      <rPr>
        <sz val="11"/>
        <color theme="1"/>
        <rFont val="Calibri"/>
        <family val="2"/>
        <scheme val="minor"/>
      </rPr>
      <t>https://members.wto.org/crnattachments/2025/TBT/HKG/25_02625_00_e.pdf</t>
    </r>
  </si>
  <si>
    <t>Reglamento Técnico Ecuatoriano RTE INEN 292 "Etiquetado de baldosas cerámicas para piso y pared" (Ecuadorian Technical Regulation RTE INEN No. 292 "Labelling of ceramic floor and wall tiles")</t>
  </si>
  <si>
    <t>Ecuadorian Technical Regulation RTE INEN No. 292 "Labelling of ceramic floor and wall tiles"The Republic of Ecuador hereby advises that Ecuadorian Technical Regulation RTE INEN No. 292 "Labelling of ceramic floor and wall tiles" will enter into force on 1 October 2025.1 This information can be provided by including a website address, a PDF attachment, or other information on where the text of the final measure/change to the measure/interpretative guidance can be obtained.G/TBT/N/ECU/549/Add.1- 2 - It should be noted that, with respect to this Regulation, Ecuador has followed all the transparency and notification guidelines determined by the WTO, and that therefore, on 17 January 2025 in document G/TBT/N/ECU/549, the draft of Ecuadorian Technical Regulation PRTE No. 292 "Labelling of ceramic floor and wall tiles" was notified for 60 days on the WTO ePing platform for comments.Ministerio de Producción, Comercio Exterior, Inversiones y Pesca, MPCEIP (Ministry of Production, Foreign Trade, Investment and Fisheries)Subsecretaría de Calidad (Under-Secretariat for Quality)TBT enquiry pointPrimary enquiry point:Cristian Eduardo Yépez JaramilloPlataforma Gubernamental de Gestión Financiera;Av. Amazonas entre Unión Nacional de Periodistas y Alfonso PereiraPiso 8Bloque amarilloQuito EC170522sTel.: (+593 2) 3948760, Ext. 2254; Ext. 2252Email: puntocontacto-otcecu@produccion.gob.ec; puntocontactoecu@gmail.com; cyepez@produccion.gob.ecWebsite: http://www.produccion.gob.ec__________</t>
  </si>
  <si>
    <t xml:space="preserve">Bricks, blocks, tiles and other ceramic goods of siliceous fossil meals (for example, kieselguhr, tripolite or diatomite) or of similar siliceous earths (HS code: 69.01); Refractory bricks, blocks, tiles and similar refractory ceramic constructional goods (other than those of siliceous fossil meals or similar siliceous earths) (HS code: 69.02); Flags and paving, hearth or wall tiles of a water absorption coefficient by weight  0.5% but </t>
  </si>
  <si>
    <t>690721 - Ceramic flags and paving, hearth or wall tiles, of a water absorption coefficient by weight &lt;= 0,5 % (excl. refractory, mosaic cubes and finishing ceramics); 6902 - Refractory bricks, blocks, tiles and similar refractory ceramic constructional goods (excl. those of siliceous fossil meals or similar siliceous earths); 6901 - Bricks, blocks, tiles and other ceramic goods of siliceous fossil meals (for example, kieselguhr, tripolite or diatomite) or of similar siliceous earths.; 690722 - Ceramic flags and paving, hearth or wall tiles, of a water absorption coefficient by weight &gt; 0,5 % but &lt;= 10 % (excl. refractory, mosaic cubes and finishing ceramics); 690730 - Ceramic mosaic cubes and the like, whether or not on a backing (excl. refractory and finishing ceramics); 690740 - Finishing ceramics (excl. refractory); 690740 - Finishing ceramics (excl. refractory); 690730 - Ceramic mosaic cubes and the like, whether or not on a backing (excl. refractory and finishing ceramics); 690722 - Ceramic flags and paving, hearth or wall tiles, of a water absorption coefficient by weight &gt; 0,5 % but &lt;= 10 % (excl. refractory, mosaic cubes and finishing ceramics); 690721 - Ceramic flags and paving, hearth or wall tiles, of a water absorption coefficient by weight &lt;= 0,5 % (excl. refractory, mosaic cubes and finishing ceramics); 6902 - Refractory bricks, blocks, tiles and similar refractory ceramic constructional goods (excl. those of siliceous fossil meals or similar siliceous earths); 6901 - Bricks, blocks, tiles and other ceramic goods of siliceous fossil meals (for example, kieselguhr, tripolite or diatomite) or of similar siliceous earths.</t>
  </si>
  <si>
    <t>91.100.23 - Ceramic tiles; 91.100.23 - Ceramic tiles</t>
  </si>
  <si>
    <r>
      <rPr>
        <sz val="11"/>
        <color theme="1"/>
        <rFont val="Calibri"/>
        <family val="2"/>
        <scheme val="minor"/>
      </rPr>
      <t>https://members.wto.org/crnattachments/2025/TBT/ECU/final_measure/25_02613_01_s.pdf
https://members.wto.org/crnattachments/2025/TBT/ECU/final_measure/25_02613_00_s.pdf</t>
    </r>
  </si>
  <si>
    <t>Draft Notification of the Cosmetics Committee Re: Display of Warnings on the Labels of Cosmetics Containing Substances Which Cosmetic Products Must Not Contain Except Subject to Restrictions and Conditions Laid Down (No. …) B.E. … </t>
  </si>
  <si>
    <t>This Notification aims to amend the warning requirements regarding the recommended amount of fluoride toothpaste usage. For children under 3 years old, the recommended amount of toothpaste should be equivalent to the size of a rice grain. For children aged 3 to under 6 years, a pea-sized or corn-sized amount should be used. Children in both age groups should be supervised by an adult while brushing.</t>
  </si>
  <si>
    <t>Cosmetic Products</t>
  </si>
  <si>
    <t>330610 - Dentifrices, incl. those used by dental practitioners</t>
  </si>
  <si>
    <r>
      <rPr>
        <sz val="11"/>
        <color theme="1"/>
        <rFont val="Calibri"/>
        <family val="2"/>
        <scheme val="minor"/>
      </rPr>
      <t>https://members.wto.org/crnattachments/2025/TBT/THA/25_02638_00_x.pdf</t>
    </r>
  </si>
  <si>
    <t>Postponement of Effectiveness for Certain Provisions of 
Trichloroethylene (TCE); Regulation Under the Toxic Substances Control 
Act (TSCA)</t>
  </si>
  <si>
    <t xml:space="preserve">The Environmental Protection Agency (EPA or Agency) is postponing the effectiveness of certain regulatory provisions of the final rule entitled ''Trichloroethylene (TCE); Regulation Under the Toxic Substances Control Act (TSCA)'' (notified as G/TBT/N/USA/2062/Add.1) for 90 days pending judicial review. Specifically, this postponement applies to the conditions imposed on the uses with TSCA exemptions.As of 21 March 2025, the EPA further postpones the conditions imposed on each of the TSCA section 6(g) exemptions, as described in this document, in the final rule published on 17 December 2024 at 89 FR 102568 until 20 June 2025.90 Federal Register (FR) 14415, 2 April 2025; Title 40 Code of Federal Regulations (CFR) Part 751_x000D_
https://www.govinfo.gov/content/pkg/FR-2025-04-02/html/2025-05641.htm_x000D_
https://www.govinfo.gov/content/pkg/FR-2025-04-02/pdf/2025-05641.pdf_x000D_
This action and previous actions notified under the symbol G/TBT/N/USA/2062 are identified by Docket Number EPA-HQ-OPPT-2020-0642. The Docket Folder is available on Regulations.gov at https://www.regulations.gov/docket/EPA-HQ-OPPT-2020-0642/document and provides access to primary and supporting documents as well as comments received. Documents are also accessible from Regulations.gov by searching the Docket Number._x000D_
</t>
  </si>
  <si>
    <t>Trichloroethylene; Environmental protection (ICS code(s): 13.020); Production in the chemical industry (ICS code(s): 71.020); Products of the chemical industry (ICS code(s): 71.100)</t>
  </si>
  <si>
    <r>
      <rPr>
        <sz val="11"/>
        <color theme="1"/>
        <rFont val="Calibri"/>
        <family val="2"/>
        <scheme val="minor"/>
      </rPr>
      <t xml:space="preserve">https://members.wto.org/crnattachments/2025/TBT/USA/25_02640_00_e.pdf
https://www.govinfo.gov/content/pkg/FR-2024-12-17/html/2024-29274.htm
https://www.govinfo.gov/content/pkg/FR-2024-12-17/pdf/2024-29274.pdf
</t>
    </r>
  </si>
  <si>
    <t>Reforma a la Resolución 030-DIR-2021-ANT de 9 de abril de 2021 (Amendment to Resolution 030-DIR-2021-ANT of 9 April 2021)</t>
  </si>
  <si>
    <t>Amendment to Resolution 030-DIR-2021-ANT of 9 April 2021The Republic of Ecuador hereby advises that the Amendment to Resolution 030-DIR-2021-ANT of 9 April 2021 entered into force on 31 January 2025.This amendment suspends the vehicle labelling process established in Resolution 030-DIR-2021-ANT of 9 April 2021 until all requirements and technical parameters related to the levels and phases established for vehicles complying with the WLTP cycle are met.1 This information can be provided by including a website address, a PDF attachment, or other information on where the text of the final measure/change to the measure/interpretative guidance can be obtained.G/TBT/N/ECU/496/Add.2- 2 - Ministerio de Producción, Comercio Exterior, Inversiones y Pesca, MPCEIP (Ministry of Production, Foreign Trade, Investment and Fisheries)Subsecretaría de Calidad (Under-Secretariat for Quality)TBT enquiry pointCristian Eduardo Yépez JaramilloPlataforma Gubernamental de Gestión FinancieraAv. Amazonas entre Unión Nacional de Periodistas y Alfonso PereiraPiso 8Bloque amarilloQuito EC170522Tel.: (+593 2) 3948760, Ext. 2254; Ext. 2252Email: puntocontacto-otcecu@produccion.gob.ec; puntocontactoecu@gmail.com; cyepez@produccion.gob.ecWebsite: http://www.produccion.gob.ec__________</t>
  </si>
  <si>
    <t>Vehicles other than railway or tramway rolling stock, and parts and accessories thereof (HS: 87)</t>
  </si>
  <si>
    <t>87 - VEHICLES OTHER THAN RAILWAY OR TRAMWAY ROLLING STOCK, AND PARTS AND ACCESSORIES THEREOF; 87 - VEHICLES OTHER THAN RAILWAY OR TRAMWAY ROLLING STOCK, AND PARTS AND ACCESSORIES THEREOF</t>
  </si>
  <si>
    <t>13.040.50 - Transport exhaust emissions; 13.040.50 - Transport exhaust emissions; 43.020 - Road vehicles in general; 43.020 - Road vehicles in general</t>
  </si>
  <si>
    <r>
      <rPr>
        <sz val="11"/>
        <color theme="1"/>
        <rFont val="Calibri"/>
        <family val="2"/>
        <scheme val="minor"/>
      </rPr>
      <t>https://members.wto.org/crnattachments/2025/TBT/ECU/modification/25_02642_00_s.pdf</t>
    </r>
  </si>
  <si>
    <t>Costa Rican Technical Regulation No. 479: 2015. Construction materials. Hydraulic cement. Specifications</t>
  </si>
  <si>
    <t>The normative equivalence between "UNE EN 197-1:2011 (EN 197-1:2011)" and "RTCR 479:2015 (Decree No. 39414-MEIC-S). Construction materials. Hydraulic cement" has been approved.__________1 This information can be provided by including a website address, a PDF attachment, or other information on where the text of the final measure/change to the measure/interpretative guidance can be obtained.</t>
  </si>
  <si>
    <t>91.100</t>
  </si>
  <si>
    <r>
      <rPr>
        <sz val="11"/>
        <color theme="1"/>
        <rFont val="Calibri"/>
        <family val="2"/>
        <scheme val="minor"/>
      </rPr>
      <t xml:space="preserve">https://members.wto.org/crnattachments/2025/TBT/CRI/final_measure/25_02643_00_s.pdf
</t>
    </r>
  </si>
  <si>
    <t>The Oregon Department of Environmental Quality (DEQ) invites public input on proposed permanent rule amendments to Oregon’s Clean Truck Rules. The proposed updates would make permanent, temporary rules adopted by the Environmental Quality Commission in November 2024. They incorporate recent California amendments to the Advanced Clean Trucks Rule and delay implementation of the Heavy-Duty Low NOx Omnibus Rules to 2026._x000D_
The ACT Rule requires manufacturers to produce and deliver a certain percentage of new zero-emissions medium- and heavy-duty vehicles over the next 10 years. The Low NOx Omnibus Rules require conventionally fueled heavy-duty engine and vehicle manufacturers meet tougher oxides of nitrogen and particulate matter emissions standards._x000D_
DEQ is asking for public comment on the proposed rule amendments. Anyone can submit comments and questions about this rulemaking. More information on this rulemaking, including the draft rules, can be found on the Clean Truck Rules 2025 Rulemaking webpageDEQ will accept comments by email, postal mail or verbally at the public hearing. Anyone can submit comments and questions about this rulemaking. Email: Send comments by email to: CTR.2025@DEQ.oregon.govPostal mail: Oregon DEQ, Attn: Gerik Kransky, 700 NE Multnomah Street, Suite 600, Portland, Oregon 97232-4100Public hearing:6 p.m.Pacific Time, Thursday, 17 April 2025 (see details below)_x000D_
DEQ will only consider comments on the proposed rules the agency receives by 4 p.m.Pacific Time, on Wednesday, 23 April 2025.DEQ will hold a public hearing, with details as follows:Thursday, 17 April 2025 6 p.m.Pacific Time_x000D_
Join via Zoom (NOTE: If this link does not work, you can type in this web address: https://deq-oregon-gov.zoom.us/j/86363330868?pwd=gu8exCigKoJvY6VRmakmgYsS8fxb5G.1Join by phone: _x000D_
Teleconference phone number: +1 888 475 4499 US Toll-free _x000D_
Meeting ID: 863 6333 0868 _x000D_
Passcode: 993906Note for public university students: _x000D_
ORS 192.345(29) allows Oregon public university and OHSU students to protect their university email addresses from disclosure under Oregon’s public records law. If you are an Oregon public university or OHSU student, notify DEQ that you wish to keep your email address confidential._x000D_
To learn more about this rulemaking and the advisory committee you can view the rulemaking web page at Clean Truck Rules 2025_x000D_
To receive future email notices about this rulemaking, please sign up at: GovDelivery</t>
  </si>
  <si>
    <r>
      <rPr>
        <sz val="11"/>
        <color theme="1"/>
        <rFont val="Calibri"/>
        <family val="2"/>
        <scheme val="minor"/>
      </rPr>
      <t>https://members.wto.org/crnattachments/2025/TBT/USA/25_02641_00_e.pdf</t>
    </r>
  </si>
  <si>
    <t>Draft Notification of the Cosmetics Committee Re: Label of Fluoridated Toothpaste B.E. … </t>
  </si>
  <si>
    <t>By virtue of Article 22, Section Three of the Cosmetic Act B.E. 2558 (2015), the Chairman of the Cosmetics Committee hereby issued this draft Notification as follows:The manufacturer, importer, or contracted producer of fluoride-containing toothpaste intended for sale must ensure that the product label includes the following information:   (1) The phrase "Fluoridated Toothpaste" or an equivalent statement  (2) The total fluoride concentration, expressed as fluoride ions (Fluorine), with the unit specified in parts per million (ppm) or an equivalent notationThese labelling requirements mentioned above are in addition to those specified in the Notification of the Cosmetics Committee Re: Label of Cosmetic B.E. 2562 (2019).</t>
  </si>
  <si>
    <r>
      <rPr>
        <sz val="11"/>
        <color theme="1"/>
        <rFont val="Calibri"/>
        <family val="2"/>
        <scheme val="minor"/>
      </rPr>
      <t>https://members.wto.org/crnattachments/2025/TBT/THA/25_02637_00_x.pdf</t>
    </r>
  </si>
  <si>
    <t>DEAS 837:2024, Avocado oil for cosmetic use — Specification, Second Edition</t>
  </si>
  <si>
    <t>This Draft East African Standard specifies requirements, sampling and test methods for avocado oil for cosmetic use.</t>
  </si>
  <si>
    <t>Extracted oleoresins; concentrates of essential oils in fats, fixed oils, waxes and the like, obtained by enfleurage or maceration; terpenic by-products of the deterpenation of essential oils; aromatic aqueous distillates and aqueous solutions of essential oils (HS code(s): 330190); Cosmetics. Toiletries (ICS code(s): 71.100.70); Avocado oil</t>
  </si>
  <si>
    <t>330190 - Extracted oleoresins; concentrates of essential oils in fats, fixed oils, waxes and the like, obtained by enfleurage or maceration; terpenic by-products of the deterpenation of essential oils; aromatic aqueous distillates and aqueous solutions of essential oils</t>
  </si>
  <si>
    <r>
      <rPr>
        <sz val="11"/>
        <color theme="1"/>
        <rFont val="Calibri"/>
        <family val="2"/>
        <scheme val="minor"/>
      </rPr>
      <t>https://members.wto.org/crnattachments/2025/TBT/UGA/25_02670_00_e.pdf</t>
    </r>
  </si>
  <si>
    <t>Amendments to the Attachment 1 of Article 3, the Attachment 2 of Article 6 and the Attachment 3 of Article 17 of the "Regulations Governing Border Inspection and Examination of Imported Medical Device"</t>
  </si>
  <si>
    <t>The purpose of this notification is to provide the final texts of Amendments to the  Attachment 1 of Article 3, the Attachment 2 of Article 6 and the Attachment 3 of Article 17 of the "Regulations Governing Border Inspection and Examination of Imported Medical Device" and relevant dates of its implementation. The draft texts notified in "G/TBT/N/TPKM/551" were adopted without changes.</t>
  </si>
  <si>
    <t>Diagnostic or laboratory reagents on a backing, prepared diagnostic or laboratory reagents whether or not on a backing, whether or not put up in the form of kits (excl.those of heading 3006); certified reference materials (HS code(s): 3822)</t>
  </si>
  <si>
    <t>3822 - Diagnostic or laboratory reagents on a backing, prepared diagnostic or laboratory reagents whether or not on a backing, whether or not put up in the form of kits (excl.those of heading 3006); certified reference materials; 3822 - Diagnostic or laboratory reagents on a backing, prepared diagnostic or laboratory reagents whether or not on a backing, whether or not put up in the form of kits (excl.those of heading 3006); certified reference materials</t>
  </si>
  <si>
    <t>11.040 - Medical equipment; 11.040 - Medical equipment</t>
  </si>
  <si>
    <r>
      <rPr>
        <sz val="11"/>
        <color theme="1"/>
        <rFont val="Calibri"/>
        <family val="2"/>
        <scheme val="minor"/>
      </rPr>
      <t>https://members.wto.org/crnattachments/2025/TBT/TPKM/final_measure/25_02657_00_e.pdf
https://members.wto.org/crnattachments/2025/TBT/TPKM/final_measure/25_02657_00_x.pdf</t>
    </r>
  </si>
  <si>
    <t>Draft Commission Regulation amending Annex II to Directive 2002/46/EC of the European Parliament and of the Council as regards magnesium L-threonate as a source of magnesium used in the manufacture of food supplements</t>
  </si>
  <si>
    <t>This draft Commission Regulation concerns the authorisation of use of magnesium L-threonate as a source of magnesium in the manufacture of food supplements in line with EFSA's relevant scientific opinion.</t>
  </si>
  <si>
    <r>
      <rPr>
        <sz val="11"/>
        <color theme="1"/>
        <rFont val="Calibri"/>
        <family val="2"/>
        <scheme val="minor"/>
      </rPr>
      <t>https://members.wto.org/crnattachments/2025/TBT/EEC/25_02645_00_e.pdf
https://members.wto.org/crnattachments/2025/TBT/EEC/25_02645_01_e.pdf</t>
    </r>
  </si>
  <si>
    <t>Regulation on the Requirements for Environment-Friendly Motor Vehicles</t>
  </si>
  <si>
    <t>The proposed amendments to the ‘Regulation on the Requirements for Environment-Friendly Motor Vehicles’ are as follows:- Refinement of Vehicle Classification Standards and Revision of Energy Efficiency Standards for Electric Passenger Vehicles and Electric Buses(Attached Tabel 1).</t>
  </si>
  <si>
    <t>(HS code(s): 870380) Electric Motor Vehicles</t>
  </si>
  <si>
    <t>870380 - Motor cars and other motor vehicles principally designed for the transport of &lt;10 persons, incl. station wagons and racing cars, with only electric motor for propulsion (excl. vehicles for travelling on snow and other specially designed vehicles of subheading 8703.10)</t>
  </si>
  <si>
    <t>43.080.20 - Buses; 43.120 - Electric road vehicles</t>
  </si>
  <si>
    <r>
      <rPr>
        <sz val="11"/>
        <color theme="1"/>
        <rFont val="Calibri"/>
        <family val="2"/>
        <scheme val="minor"/>
      </rPr>
      <t>https://members.wto.org/crnattachments/2025/TBT/KOR/25_02647_00_x.pdf</t>
    </r>
  </si>
  <si>
    <t xml:space="preserve">DEAS 1260:2024, Hair neutralizer — Specification, First Edition_x000D_
</t>
  </si>
  <si>
    <t>This Draft East African Standard specifies requirements, sampling and test methods for hair neutralizer.</t>
  </si>
  <si>
    <t>Preparations for use on the hair (excl. shampoos, preparations for permanent waving or straightening and hair lacquers) (HS code(s): 330590); Cosmetics. Toiletries (ICS code(s): 71.100.70); Hair neutralizer</t>
  </si>
  <si>
    <t>330590 - Preparations for use on the hair (excl. shampoos, preparations for permanent waving or straightening and hair lacquers)</t>
  </si>
  <si>
    <r>
      <rPr>
        <sz val="11"/>
        <color theme="1"/>
        <rFont val="Calibri"/>
        <family val="2"/>
        <scheme val="minor"/>
      </rPr>
      <t>https://members.wto.org/crnattachments/2025/TBT/UGA/25_02665_00_e.pdf</t>
    </r>
  </si>
  <si>
    <t>2401 - Unmanufactured tobacco; tobacco refuse; 2402 - Cigars, cheroots, cigarillos and cigarettes of tobacco or of tobacco substitutes; 2403 - Manufactured tobacco and manufactured tobacco substitutes, "homogenised" or "reconstituted" tobacco, tobacco extracts and tobacco essences (excl. products of 2404 and cigars, incl. cheroots, cigarillos and cigarettes); 2403 - Manufactured tobacco and manufactured tobacco substitutes, "homogenised" or "reconstituted" tobacco, tobacco extracts and tobacco essences (excl. products of 2404 and cigars, incl. cheroots, cigarillos and cigarettes); 2402 - Cigars, cheroots, cigarillos and cigarettes of tobacco or of tobacco substitutes; 2401 - Unmanufactured tobacco; tobacco refuse</t>
  </si>
  <si>
    <t>65.160 - Tobacco, tobacco products and related equipment; 65.160 - Tobacco, tobacco products and related equipment</t>
  </si>
  <si>
    <t>DEAS 64: 2024, Groundnut (peanut) oil for cosmetic use — Specification, Third Edition</t>
  </si>
  <si>
    <t>This Draft East African Standard specifies requirements, sampling and test methods for groundnut (peanut) oil for cosmetic use.</t>
  </si>
  <si>
    <t>Ground-nut oil and its fractions, whether or not refined (excl. chemically modified and crude) (HS code(s): 150890); Cosmetics. Toiletries (ICS code(s): 71.100.70); Groundnut oil; Peanut oil</t>
  </si>
  <si>
    <t>150890 - Ground-nut oil and its fractions, whether or not refined (excl. chemically modified and crude)</t>
  </si>
  <si>
    <r>
      <rPr>
        <sz val="11"/>
        <color theme="1"/>
        <rFont val="Calibri"/>
        <family val="2"/>
        <scheme val="minor"/>
      </rPr>
      <t>https://members.wto.org/crnattachments/2025/TBT/UGA/25_02675_00_e.pdf</t>
    </r>
  </si>
  <si>
    <t>India</t>
  </si>
  <si>
    <t>Draft Food Safety and Standards (Vegan Foods) Amendment Regulations, 2025 (5 pages, in Hindi and English)</t>
  </si>
  <si>
    <t>The Draft Food Safety and Standards (Vegan Foods) Amendment Regulations, 2025 is related to insertion of a format of Certificate to be issued by the recognized authorities of the exporting countries for Vegan food products.</t>
  </si>
  <si>
    <t>Food Products</t>
  </si>
  <si>
    <r>
      <rPr>
        <sz val="11"/>
        <color theme="1"/>
        <rFont val="Calibri"/>
        <family val="2"/>
        <scheme val="minor"/>
      </rPr>
      <t>https://members.wto.org/crnattachments/2025/TBT/IND/25_02658_00_x.pdf</t>
    </r>
  </si>
  <si>
    <t>Proposal of Amendments to the Legal Inspection Requirements for Petroleum Products</t>
  </si>
  <si>
    <t>The proposal intends to adopt the updated CNS 2558:2025 and CNS 12614:2025 as the inspection standards for aviation turbine fuel and unleaded gasoline for automobiles. Additionally, CNS 16221, "Aviation Turbine Fuel Containing Synthetic Hydrocarbons," will be introduced as a mandatory inspection standard for aviation turbine fuel.</t>
  </si>
  <si>
    <t>MINERAL FUELS, MINERAL OILS AND PRODUCTS OF THEIR DISTILLATION; BITUMINOUS SUBSTANCES; MINERAL WAXES (HS code(s): 27)</t>
  </si>
  <si>
    <t>27 - MINERAL FUELS, MINERAL OILS AND PRODUCTS OF THEIR DISTILLATION; BITUMINOUS SUBSTANCES; MINERAL WAXES</t>
  </si>
  <si>
    <r>
      <rPr>
        <sz val="11"/>
        <color theme="1"/>
        <rFont val="Calibri"/>
        <family val="2"/>
        <scheme val="minor"/>
      </rPr>
      <t>https://members.wto.org/crnattachments/2025/TBT/TPKM/25_02662_00_e.pdf
https://members.wto.org/crnattachments/2025/TBT/TPKM/25_02662_00_x.pdf</t>
    </r>
  </si>
  <si>
    <t>2403 - Manufactured tobacco and manufactured tobacco substitutes, "homogenised" or "reconstituted" tobacco, tobacco extracts and tobacco essences (excl. products of 2404 and cigars, incl. cheroots, cigarillos and cigarettes); 2402 - Cigars, cheroots, cigarillos and cigarettes of tobacco or of tobacco substitutes; 2401 - Unmanufactured tobacco; tobacco refuse; 2403 - Manufactured tobacco and manufactured tobacco substitutes, "homogenised" or "reconstituted" tobacco, tobacco extracts and tobacco essences (excl. products of 2404 and cigars, incl. cheroots, cigarillos and cigarettes); 2402 - Cigars, cheroots, cigarillos and cigarettes of tobacco or of tobacco substitutes; 2401 - Unmanufactured tobacco; tobacco refuse</t>
  </si>
  <si>
    <t>Amendment to the List of Ingredients Restricted in Cosmetic Products (Draft)</t>
  </si>
  <si>
    <t>In order to ensure the safety of cosmetic ingredients for human health, the Food and Drug Administration (FDA) proposes to revise the regulatory requirements for the ingredients for cosmetics.</t>
  </si>
  <si>
    <t>Cosmetics. Toiletries (ICS code(s): 71.100.70)</t>
  </si>
  <si>
    <r>
      <rPr>
        <sz val="11"/>
        <color theme="1"/>
        <rFont val="Calibri"/>
        <family val="2"/>
        <scheme val="minor"/>
      </rPr>
      <t>https://members.wto.org/crnattachments/2025/TBT/TPKM/25_02663_00_e.pdf
https://members.wto.org/crnattachments/2025/TBT/TPKM/25_02663_00_x.pdf</t>
    </r>
  </si>
  <si>
    <t xml:space="preserve">Draft Food Safety and Standards (Laboratory and Sample Analysis) Amendment Regulations, 2025 _x000D_
_x000D_
</t>
  </si>
  <si>
    <t>The Draft Food Safety and Standards (Laboratory and Sample Analysis) Amendment Regulations, 2025 is related to Timeline for Analysis of samples, Method of Analysis and testing report formats in alignment with National Food Safety and Standards Act/Rules/Regulations.</t>
  </si>
  <si>
    <r>
      <rPr>
        <sz val="11"/>
        <color theme="1"/>
        <rFont val="Calibri"/>
        <family val="2"/>
        <scheme val="minor"/>
      </rPr>
      <t>https://members.wto.org/crnattachments/2025/TBT/IND/25_02659_00_x.pdf</t>
    </r>
  </si>
  <si>
    <t>Draft Food Safety and Standards (Labelling and Display) Amendment Regulations, 2025 </t>
  </si>
  <si>
    <t>The Draft Food Safety and Standards (Labelling and Display) Amendment Regulations, 2025 is related to requirements to display of Nutritional information w.r.t. added sugar, saturated fat and sodium content on label of pre-packed food in bold letters with relatively increased font size, graphic specifications of milk logo and prominent declaration of coffee-chicory mixture on the front of the package on the principal display Panel.</t>
  </si>
  <si>
    <t>Prevention of deceptive practices and consumer protection (TBT); Other (TBT)</t>
  </si>
  <si>
    <r>
      <rPr>
        <sz val="11"/>
        <color theme="1"/>
        <rFont val="Calibri"/>
        <family val="2"/>
        <scheme val="minor"/>
      </rPr>
      <t>https://members.wto.org/crnattachments/2025/TBT/IND/25_02660_00_x.pdf</t>
    </r>
  </si>
  <si>
    <t>Proposed Great Britain (GB) mandatory classification and labelling of 30 hazardous chemical substances</t>
  </si>
  <si>
    <t>The purpose of this proposal is to amend the GB mandatory classification and labelling list (the GB MCL list), following review, by introducing new and revised entries for the mandatory classification and labelling of 30 hazardous chemical substances. </t>
  </si>
  <si>
    <t>Hazardous substances. </t>
  </si>
  <si>
    <r>
      <rPr>
        <sz val="11"/>
        <color theme="1"/>
        <rFont val="Calibri"/>
        <family val="2"/>
        <scheme val="minor"/>
      </rPr>
      <t>https://members.wto.org/crnattachments/2025/TBT/GBR/25_02664_00_e.pdf</t>
    </r>
  </si>
  <si>
    <t>Notification on Mandatory Testing and Certification of Telecommunication Systems (MTCTE) – Phase VI</t>
  </si>
  <si>
    <t xml:space="preserve">Testing and Certification requirements under MTCTE scheme were notified through Indian Telegraph (Amendment) Rules, 2017 [WTO TBT Notification G/TBT/IND66]. MTCTE Scheme is being launched in a phased manner and telecom products are gradually being brought under MTCTE regime. Telecom Products covered under Phase VI of MTCTE regime has now been notified. _x000D_
Following Essential Requirement are covered under Phase VI of MTCTE Scheme –_x000D_
1. Cellular Customer Premises Equipment_x000D_
2. Fixed Wireless Phone with VOICE and DATA Facility _x000D_
3. Fixed Wireless Phone with Voice Facility only _x000D_
4. Storage Area Network (SAN) Switch _x000D_
5. Fabric Interconnect Switch _x000D_
6. Network Security Management Equipment _x000D_
7. Network Security Analytics Equipment Managed _x000D_
8. Network Security Analytics Equipment Unmanaged _x000D_
9. Content Security Equipment _x000D_
10. DDoS Protection Equipment _x000D_
11. Malware Analysis Equipment _x000D_
12. Web Application Firewall _x000D_
13. NGSO User Terminals _x000D_
14. NGSO Integrated Gateway_x000D_
</t>
  </si>
  <si>
    <t>HS 8517</t>
  </si>
  <si>
    <t>8517 - Telephone sets, incl. smartphones and other telephones for cellular networks or for other wireless networks; other apparatus for the transmission or reception of voice, images or other data, incl. apparatus for communication in a wired or wireless network, parts thereof (excl. transmission or reception apparatus of heading 8443, 8525, 8527 or 8528)</t>
  </si>
  <si>
    <t>33.050 - Telecommunication terminal equipment</t>
  </si>
  <si>
    <r>
      <rPr>
        <sz val="11"/>
        <color theme="1"/>
        <rFont val="Calibri"/>
        <family val="2"/>
        <scheme val="minor"/>
      </rPr>
      <t>https://members.wto.org/crnattachments/2025/TBT/IND/25_02661_00_x.pdf</t>
    </r>
  </si>
  <si>
    <t>Proposed revision of Ministerial Ordinance on the Specifications and Standards of Feeds and Feed Additives.  </t>
  </si>
  <si>
    <t>MAFF will designate Cashew nut shell liquid as a feed additive and set the standards and specifications for feed and feed additives to "Ministerial Ordinance on the Specifications and Standards of Feeds and Feed Additives" (Ordinance No. 35 of 24 July 1976 of the Ministry of Agriculture and Forestry).</t>
  </si>
  <si>
    <t>Cashew nut shell liquid as a feed additive</t>
  </si>
  <si>
    <r>
      <rPr>
        <sz val="11"/>
        <color theme="1"/>
        <rFont val="Calibri"/>
        <family val="2"/>
        <scheme val="minor"/>
      </rPr>
      <t>https://members.wto.org/crnattachments/2025/TBT/JPN/25_02702_00_e.pdf</t>
    </r>
  </si>
  <si>
    <t>DEAS 845: 2024, Cosmetic pencils — Specification, Second Edition </t>
  </si>
  <si>
    <t>This Draft East African Standard specifies requirements, sampling and test methods for cosmetic pencils.</t>
  </si>
  <si>
    <t>Beauty or make-up preparations and preparations for the care of the skin (other than medicaments), incl. sunscreen or suntan preparations (excl. medicaments, lip and eye make-up preparations, manicure or pedicure preparations and make-up or skin care powders, incl. baby powders) (HS code(s): 330499); Cosmetics. Toiletries (ICS code(s): 71.100.70); Cosmetic pencils</t>
  </si>
  <si>
    <r>
      <rPr>
        <sz val="11"/>
        <color theme="1"/>
        <rFont val="Calibri"/>
        <family val="2"/>
        <scheme val="minor"/>
      </rPr>
      <t>https://members.wto.org/crnattachments/2025/TBT/UGA/25_02680_00_e.pdf</t>
    </r>
  </si>
  <si>
    <t>DEAS 967-2:2024, Butter for cosmetic use — Specification — Part 2: Cocoa butter, First Edition</t>
  </si>
  <si>
    <t>This Draft East African Standard specifies requirements, sampling and test methods for cocoa butter for cosmetic use.</t>
  </si>
  <si>
    <t>Cocoa butter, fat and oil. (HS code(s): 1804); Cosmetics. Toiletries (ICS code(s): 71.100.70)</t>
  </si>
  <si>
    <t>1804 - Cocoa butter, fat and oil.</t>
  </si>
  <si>
    <r>
      <rPr>
        <sz val="11"/>
        <color theme="1"/>
        <rFont val="Calibri"/>
        <family val="2"/>
        <scheme val="minor"/>
      </rPr>
      <t>https://members.wto.org/crnattachments/2025/TBT/UGA/25_02685_00_e.pdf</t>
    </r>
  </si>
  <si>
    <t>Significant New Use Rules on Certain Chemical Substances (24-4.5e)</t>
  </si>
  <si>
    <t>Proposed rule - The Environmental Protection Agency (EPA) is proposing significant new use rules (SNURs) under the Toxic Substances Control Act (TSCA) for certain chemical substances that were the subject of premanufacture notices (PMNs) and are also subject to an Order issued by EPA pursuant to TSCA. The SNURs require persons who intend to manufacture (defined by statute to include import) or process any of these chemical substances for an activity that is proposed as a significant new use by this rulemaking to notify EPA at least 90 days before commencing that activity. The required notification initiates EPA's evaluation of the conditions of that use for that chemical substance. In addition, the manufacture or processing for the significant new use may not commence until EPA has conducted a review of the required notification, made an appropriate determination regarding that notification, and taken such actions as required by that determination.</t>
  </si>
  <si>
    <t>Chemical substances; Environmental protection (ICS code(s): 13.020); Production in the chemical industry (ICS code(s): 71.020); Products of the chemical industry (ICS code(s): 71.100)</t>
  </si>
  <si>
    <t>13.020 - Environmental protection; 71.020 - Production in the chemical industry; 71.100 - Products of the chemical industry</t>
  </si>
  <si>
    <r>
      <rPr>
        <sz val="11"/>
        <color theme="1"/>
        <rFont val="Calibri"/>
        <family val="2"/>
        <scheme val="minor"/>
      </rPr>
      <t>https://members.wto.org/crnattachments/2025/TBT/USA/25_02699_00_e.pdf</t>
    </r>
  </si>
  <si>
    <t>Major Food Allergen Labeling for Wines, Distilled Spirits, and Malt Beverages</t>
  </si>
  <si>
    <t>The Alcohol and Tobacco Tax and Trade Bureau (TTB) is extending for an additional 120 days the comment periods for two notices of proposed rulemaking it published on 17 January 2025. The first proposes to require disclosure of per-serving alcohol, calorie, and nutrient content information in an ''Alcohol Facts'' statement on the labels of alcohol beverages subject to the authority of the Federal Alcohol Administration Act (FAA Act) (Notice No. 237) (notified as G/TBT/N/USA/2182), while the second proposes to require labeling of major food allergens used in the production of alcohol beverages on such labels (Notice No. 238) (notified as G/TBT/N/USA/2183). TTB is taking this action to provide additional time for public comments in response to requests received during the comment period.For the notices of proposed rulemaking published on 17 January 2025, as Notice No. 237 and Notice No. 238 at 90 FR 6654 and 90 FR 5763, respectively, comments are now due on or before 15 August 2025.90 Federal Register (FR) 14932, 7 April 2025; Title 27 Code of Federal Regulations (CFR) Parts 457_x000D_
https://www.govinfo.gov/content/pkg/FR-2025-04-07/html/2025-05920.htm_x000D_
https://www.govinfo.gov/content/pkg/FR-2025-04-07/pdf/2025-05920.pdfThis extension of comment period and the notice of proposed rulemaking notified as G/TBT/N/USA/2183 are identified by Docket Number TTB-2025-0003. The Docket Folder is available on Regulations.gov at https://www.regulations.gov/docket/TTB-2025-0003/document and provides access to primary documents as well as comments received. Documents are also accessible from Regulations.gov by searching the Docket Number. WTO Members and their stakeholders are asked to submit comments to the USA TBT Enquiry Point by or before 4pmEastern Time on 15 August 2025. Comments received by the USA TBT Enquiry Point from WTO Members and their stakeholders will be shared with TTB and will also be submitted to the Docket on Regulations.gov if received within the comment period.</t>
  </si>
  <si>
    <t>Alcohol beverages; food allergen labeling; BEVERAGES, SPIRITS AND VINEGAR (HS code(s): 22); Alcoholic beverages (ICS code(s): 67.160.10)</t>
  </si>
  <si>
    <t>22 - BEVERAGES, SPIRITS AND VINEGAR; 22 - BEVERAGES, SPIRITS AND VINEGAR</t>
  </si>
  <si>
    <t>67.160.10 - Alcoholic beverages; 67.160.10 - Alcoholic beverages</t>
  </si>
  <si>
    <t>General Provisions; School Bus Construction Standards</t>
  </si>
  <si>
    <t xml:space="preserve">Proposed rule and announcement of public hearing on 5 May 2025 - Concerns general provisions, school bus construction standards, school buses used to transport pupils with special needs, and evaluation of new equipment or changes to existing equipment on school buses._x000D_
</t>
  </si>
  <si>
    <t>School buses; Quality (ICS code(s): 03.120); Buses (ICS code(s): 43.080.20)</t>
  </si>
  <si>
    <t>03.120 - Quality; 43.080.20 - Buses</t>
  </si>
  <si>
    <r>
      <rPr>
        <sz val="11"/>
        <color theme="1"/>
        <rFont val="Calibri"/>
        <family val="2"/>
        <scheme val="minor"/>
      </rPr>
      <t>https://members.wto.org/crnattachments/2025/TBT/USA/25_02698_00_e.pdf</t>
    </r>
  </si>
  <si>
    <t>Alcohol Facts Statements in the Labeling of Wines, Distilled Spirits, and Malt Beverages</t>
  </si>
  <si>
    <t>The Alcohol and Tobacco Tax and Trade Bureau (TTB) is extending for an additional 120 days the comment periods for two notices of proposed rulemaking it published on 17 January 2025. The first proposes to require disclosure of per-serving alcohol, calorie, and nutrient content information in an ''Alcohol Facts'' statement on the labels of alcohol beverages subject to the authority of the Federal Alcohol Administration Act (FAA Act) (Notice No. 237) (notified as G/TBT/N/USA/2182), while the second proposes to require labeling of major food allergens used in the production of alcohol beverages on such labels (Notice No. 238) (notified as G/TBT/N/USA/2183). TTB is taking this action to provide additional time for public comments in response to requests received during the comment period.For the notices of proposed rulemaking published on 17 January 2025, as Notice No. 237 and Notice No. 238 at 90 FR 6654 and 90 FR 5763, respectively, comments are now due on or before 15 August 2025.90 Federal Register (FR) 14932, 7 April 2025; Title 27 Code of Federal Regulations (CFR) Parts 4572425, and 27https://www.govinfo.gov/content/pkg/FR-2025-04-07/html/2025-05920.htm_x000D_
https://www.govinfo.gov/content/pkg/FR-2025-04-07/pdf/2025-05920.pdfThis extension of comment period and the notice of proposed rulemaking notified as G/TBT/N/USA/2182 are identified by Docket Number TTB-2025-0002. The Docket Folder is available on Regulations.gov at https://www.regulations.gov/docket/TTB-2025-0002/document and provides access to primary documents as well as comments received. Documents are also accessible from Regulations.gov by searching the Docket Number. WTO Members and their stakeholders are asked to submit comments to the USA TBT Enquiry Point by or before 4pmEastern Time on 15 August 2025. Comments received by the USA TBT Enquiry Point from WTO Members and their stakeholders will be shared with TTB and will also be submitted to the Docket on Regulations.gov if received within the comment period.</t>
  </si>
  <si>
    <t>Beer, Wine, and Spirits; BEVERAGES, SPIRITS AND VINEGAR (HS code(s): 22); Alcoholic beverages (ICS code(s): 67.160.10)</t>
  </si>
  <si>
    <t>Draft Ministerial Regulation Prescribing Industrial Products for Polypropylene Resin to Conform to the Standard B.E. .…</t>
  </si>
  <si>
    <t>The draft Ministerial Regulation mandates polypropylene resin to conform to the Thai Industrial Standard TIS 1306-2566 (2023) Polypropylene Resin. This draft Ministerial Regulation applies to polypropylene resin containing additives such as antioxidants, lubricants, and nucleating agents. </t>
  </si>
  <si>
    <t>Polypropylene Resin (ICS code: 83.080.20)</t>
  </si>
  <si>
    <t>83.080.20 - Thermoplastic materials</t>
  </si>
  <si>
    <r>
      <rPr>
        <sz val="11"/>
        <color theme="1"/>
        <rFont val="Calibri"/>
        <family val="2"/>
        <scheme val="minor"/>
      </rPr>
      <t>https://members.wto.org/crnattachments/2025/TBT/THA/25_02701_00_x.pdf</t>
    </r>
  </si>
  <si>
    <t>DEAS 1258:2024, Plastic table — Specification, First Edition</t>
  </si>
  <si>
    <t>This Draft East African Standard specifies requirements, sampling and test methods for plastic tables intended for indoor and outdoor use.</t>
  </si>
  <si>
    <t>Tableware and kitchenware, of plastics (HS code(s): 392410); Rubber and plastics products in general (ICS code(s): 83.140.01); Plastic table</t>
  </si>
  <si>
    <t>83.140.01 - Rubber and plastics products in general</t>
  </si>
  <si>
    <r>
      <rPr>
        <sz val="11"/>
        <color theme="1"/>
        <rFont val="Calibri"/>
        <family val="2"/>
        <scheme val="minor"/>
      </rPr>
      <t>https://members.wto.org/crnattachments/2025/TBT/UGA/25_02709_00_e.pdf</t>
    </r>
  </si>
  <si>
    <t>External Power Supplies – Consultation Regulation Impact Statement (February 2025, 114 pages) available for download at: External power supplies | EECA</t>
  </si>
  <si>
    <t xml:space="preserve">The notified consultation document presents policy options to:_x000D_
• Increase the Minimum Energy Performance Standards (MEPS)._x000D_
• Widen the scope of external power supplies covered._x000D_
• Reference international test standards.Three MEPS levels are considered in the consultation document:_x000D_
• International Efficiency Marking Protocol (IEMP) III (current MEPS)_x000D_
• International Efficiency Marking Protocol (IEMP) VI_x000D_
• US levels, proposed International Efficiency Marking Protocol (IEMP) VIIWidening the scope considered in the consultation document:_x000D_
• Include USB Power Delivery devices which automatically change their output voltage depending on the External Power Supply end device.The international test standards considered are:_x000D_
• EN 50563:2011+A1:2013 External a.c. - d.c. and a.c. - a.c. power supplies – Determination of no-load power and average efficiency of active modes_x000D_
• United States Code of Federal Regulations, Title 10, Part 430, Subpart B, Appendix Z Uniform Test Method for Measuring the Energy Consumption of External Power Supplies_x000D_
</t>
  </si>
  <si>
    <t>Electrical transformers, static converters (for example, rectifiers) and inductors; parts thereof including HS 8504</t>
  </si>
  <si>
    <t>8504 - Electrical transformers, static converters, e.g. rectifiers, and inductors; parts thereof</t>
  </si>
  <si>
    <t>29.200 - Rectifiers. Converters. Stabilized power supply</t>
  </si>
  <si>
    <t>Consultation Regulation Impact Statement Three Phase Cage Induction Motors (February 2025, 60 pages) available for download at: Three phase cage induction motors | EECA</t>
  </si>
  <si>
    <t xml:space="preserve">The notified consultation document presents policy options to:_x000D_
• Increase the Minimum Energy Performance Standards (MEPS) to align with levels in the EU._x000D_
• Widen the scope of the regulations to cover smaller and larger motors. _x000D_
• Introduce information disclosure requirements._x000D_
• Add in an additional international test Standard.Three MEPS levels and scope considered in the consultation document (using the IEC Efficiency Classes):_x000D_
1. Introduce MEPS for small motors at IE2 levels, 0.12kW (inclusive) to less than 0.75kW._x000D_
• Increase MEPS for medium motors (already regulated) to IE3 levels, 0.75kW (inclusive) to less than 185kW._x000D_
• Introduce MEPS for large motors at IE3 levels, 185kW (inclusive) to less than 375kW._x000D_
2. After a period of 2 years increase MEPS for a range of motors to IE4, 75kW (inclusive) to 200kW (inclusive) in 2, 4 and 6 pole configurations.The policy options propose introducing information requirements similar to those in EU 2019/1781, which requires certain information about the three phase electric motor to be visibly displayed on in the following places:  _x000D_
• technical data sheet or user manual supplied with the three phase electric motor, and_x000D_
• manufacturers, importers, and authorised representative websites, and_x000D_
• technical data sheet supplied with the product which contains a regulated three phase electric motor. _x000D_
It is also proposed that the IEC 60034-2-1 (Edition 3):2024 Method 2-1-1B be added as a test standard to show compliance._x000D_
</t>
  </si>
  <si>
    <t>Three-phase cage induction motors (electric motors)Motors (ICS 29.160.30) </t>
  </si>
  <si>
    <t>29.160.30 - Motors</t>
  </si>
  <si>
    <t>Ukraine notifies the adoption of the Resolution of the Cabinet of Ministers of Ukraine No. 377 "On Amendments to Paragraph 2 of the Resolution of the Cabinet of Ministers of Ukraine of 26 January 2022 No. 53" of 4 April 2025.The Resolution was published and entered into force on 8 April 2025.</t>
  </si>
  <si>
    <t>45.040 - Materials and components for railway engineering; 45.040 - Materials and components for railway engineering; 45.060 - Railway rolling stock; 45.060 - Railway rolling stock</t>
  </si>
  <si>
    <r>
      <rPr>
        <sz val="11"/>
        <color theme="1"/>
        <rFont val="Calibri"/>
        <family val="2"/>
        <scheme val="minor"/>
      </rPr>
      <t>https://members.wto.org/crnattachments/2025/TBT/UKR/final_measure/25_02769_00_e.pdf
https://members.wto.org/crnattachments/2025/TBT/UKR/final_measure/25_02769_00_x.pdf
https://zakon.rada.gov.ua/laws/show/377-2025-%D0%BF#Text</t>
    </r>
  </si>
  <si>
    <t>Partial amendment to the Minimum Requirements for Biological ProductsPartial amendment to the Public Notice on National Release Testing.</t>
  </si>
  <si>
    <t>The Minimum Requirements for Biological Products will be amended as follows:The standard for “Respiratory Syncytial virus RNA Vaccine” that is to be newly approved will be added. And regarding the article of “Neurovirulence safety test” in the section of “Tests on virus seed” of the monograph for “Freeze-dried Live Attenuated Varicella Vaccine”, the requirements will be added that the test may be omitted when the virus seed is already confirmed that it has no neurovirulence.The Public Notice on National Release Testing will be amended as follows: The fee, quantity and Institution for National Release Testing for “Respiratory Syncytial virus RNA Vaccine” that is to be newly approved will be added. </t>
  </si>
  <si>
    <t>Pharmaceutical products (HS: 30)</t>
  </si>
  <si>
    <r>
      <rPr>
        <sz val="11"/>
        <color theme="1"/>
        <rFont val="Calibri"/>
        <family val="2"/>
        <scheme val="minor"/>
      </rPr>
      <t>https://members.wto.org/crnattachments/2025/TBT/JPN/25_02721_00_e.pdf</t>
    </r>
  </si>
  <si>
    <t>National Standard of the P.R.C., Safety specifications for explosion prevention in combustible dust collection system</t>
  </si>
  <si>
    <t>This document specifies requirements for explosion-proof measures, maintenance and overhaul, and verification methods for dust removal systems dealing with combustible dust._x000D_
This document applies to the engineering and design, manufacture, installation, acceptance, use, and maintenance of combustible dust removal systems._x000D_
This document does not apply to dust removal systems used in mining, tunnels, underground coal mines, fireworks, civilian blasters, explosives and strong oxidizer production sites. It does not apply to air filters and household vacuum cleaners used in industrial ventilation, gas purification, dust removal and air conditioning.</t>
  </si>
  <si>
    <t>cyclone dust collector, filter dust collector, bag dust collector, pulse spray type, dry dust collector, wet dust collector system, insert dust collector, honeycomb dust collector, etc. (HS code(s): 841990; 842139; 842199; 844519); (ICS code(s): 13.230)</t>
  </si>
  <si>
    <t>842139 - Machinery and apparatus for filtering or purifying gases (excl. isotope separators and intake air filters for internal combustion engines, and catalytic converters and particulate filters for purifying or filtering exhaust gases from internal combustion engines); 841990 - Parts of machinery, plant and laboratory equipment, whether or not electrically heated, for the treatment of materials by a process involving a change of temperature, and of non-electric instantaneous and storage water heaters, n.e.s.; 842199 - Parts of machinery and apparatus for filtering or purifying liquids or gases, n.e.s.; 844519 - Machines for preparing textile fibres (excl. carding, combing, drawing or roving machines)</t>
  </si>
  <si>
    <t>13.230 - Explosion protection</t>
  </si>
  <si>
    <r>
      <rPr>
        <sz val="11"/>
        <color theme="1"/>
        <rFont val="Calibri"/>
        <family val="2"/>
        <scheme val="minor"/>
      </rPr>
      <t>https://members.wto.org/crnattachments/2025/TBT/CHN/25_02773_00_x.pdf</t>
    </r>
  </si>
  <si>
    <t>Draft Joint Resolution on the incorporation into the Argentine Food Code of millet and millet flour</t>
  </si>
  <si>
    <t>Please be advised that the draft Joint Resolution on the incorporation into the Argentine Food Code of millet and millet flour, notified in document G/TBT/N/ARG/454, has been 1 This information can be provided by including a website address, a PDF attachment, or other information on where the text of the final measure/change to the measure/interpretative guidance can be obtained.G/TBT/N/ARG/454/Add.1- 2 - approved under Joint Resolution No. 3/2025 of the Secretariat for Health Management and the Secretariat for Agriculture, Livestock and Fisheries.Punto Focal OTC-OMC Argentina (Argentine TBT-WTO Focal Point)Dirección Nacional de Reglamentos Técnicos (National Technical Regulation Directorate)Área Obstáculos Técnicos al Comercio (Technical Barriers to Trade Division)Av. Julio A. Roca N° 651 Of. 423 A(C1067ABB) Buenos Aires, ArgentinaEmail: focalotc@produccion.gob.ar__________</t>
  </si>
  <si>
    <t>Millet and millet flour</t>
  </si>
  <si>
    <t>10082 - - Millet:; 110290 - Cereal flours (excl. wheat, meslin and maize); 10082 - - Millet:; 110290 - Cereal flours (excl. wheat, meslin and maize)</t>
  </si>
  <si>
    <r>
      <rPr>
        <sz val="11"/>
        <color theme="1"/>
        <rFont val="Calibri"/>
        <family val="2"/>
        <scheme val="minor"/>
      </rPr>
      <t>https://members.wto.org/crnattachments/2025/TBT/ARG/final_measure/25_02742_00_s.pdf</t>
    </r>
  </si>
  <si>
    <t>Proyecto de Resolución Modificatorio del Capítulo XV "Productos Estimulantes o Fruitivos" del Código Alimentario Argentino (CAA) sobre té (Draft Resolution amending Chapter XV "Stimulating or pleasure-giving products" of the Argentine Food Code (CAA) in respect of tea)</t>
  </si>
  <si>
    <t>Please be advised that the draft amendment to Chapter XV "Stimulating or pleasure-giving products" of the Argentine Food Code (CAA) in respect of tea, notified in document G/TBT/N/ARG/250/Add.2, has been approved under Joint Resolution No. 2/2025 of the Secretariat for Health Management and the Secretariat for Agriculture, Livestock and Fisheries.Punto Focal OTC-OMC Argentina (Argentine TBT-WTO Focal Point)Dirección Nacional de Reglamentos Técnicos (National Technical Regulation Directorate)1 This information can be provided by including a website address, a PDF attachment, or other information on where the text of the final measure/change to the measure/interpretative guidance can be obtained.G/TBT/N/ARG/250/Add.3- 2 - Área Obstáculos Técnicos al Comercio (Technical Barriers to Trade Division)Av. Julio A. Roca N° 651 Of. 416(C1067ABB) Buenos Aires, ArgentinaEmail: focalotc@produccion.gob.ar__________</t>
  </si>
  <si>
    <t>Tea</t>
  </si>
  <si>
    <t>0902 - Tea, whether or not flavoured</t>
  </si>
  <si>
    <t>67.140.10 - Tea</t>
  </si>
  <si>
    <r>
      <rPr>
        <sz val="11"/>
        <color theme="1"/>
        <rFont val="Calibri"/>
        <family val="2"/>
        <scheme val="minor"/>
      </rPr>
      <t>https://members.wto.org/crnattachments/2025/TBT/ARG/final_measure/25_02741_00_s.pdf</t>
    </r>
  </si>
  <si>
    <t>DEAS 1151: 2023, Moulded polyethylene water storage tank — Specification, First Edition</t>
  </si>
  <si>
    <t>This Draft East African Standard specifies requirements, sampling and test methods for rotational moulded and blow moulded polyethylene water storage tanks (closed and open top tank). This standard is not applicable to underground tanks, mobile water tanks and horizontal cylindrical water tanks.</t>
  </si>
  <si>
    <t>Moulds for rubber or plastics (other than injection or compression types) (HS code(s): 848079); Stationary containers and tanks (ICS code(s): 23.020.10); water storage tank</t>
  </si>
  <si>
    <t>848079 - Moulds for rubber or plastics (other than injection or compression types)</t>
  </si>
  <si>
    <t>23.020.10 - Stationary containers and tanks</t>
  </si>
  <si>
    <r>
      <rPr>
        <sz val="11"/>
        <color theme="1"/>
        <rFont val="Calibri"/>
        <family val="2"/>
        <scheme val="minor"/>
      </rPr>
      <t>https://members.wto.org/crnattachments/2025/TBT/UGA/25_02722_00_e.pdf</t>
    </r>
  </si>
  <si>
    <t>DEAS 1257:2024, Plastic plate — Specification, First Edition</t>
  </si>
  <si>
    <t>This Draft East African Standard specifies requirements, sampling and test methods for plastic plate used for food contact. This standard is not applicable to disposable plastic plate.</t>
  </si>
  <si>
    <t>Tableware and kitchenware, of plastics (HS code(s): 392410); (ICS code(s): 83.140.01); Plastic plate</t>
  </si>
  <si>
    <r>
      <rPr>
        <sz val="11"/>
        <color theme="1"/>
        <rFont val="Calibri"/>
        <family val="2"/>
        <scheme val="minor"/>
      </rPr>
      <t>https://members.wto.org/crnattachments/2025/TBT/UGA/25_02728_00_e.pdf</t>
    </r>
  </si>
  <si>
    <t>National Standard of the P.R.C., Safety specification for aluminium and aluminium alloys plates, sheets and foils production</t>
  </si>
  <si>
    <t>This document specifies the basic safety requirements, operation safety for manufacture equipment, and emergency response to accident for the production of aluminum and aluminum alloy plates, strips, and foils.This document applies to the safety production of aluminum and aluminum alloy plates, strips, and foils.</t>
  </si>
  <si>
    <t>the equipment and facilities involved in the production process of aluminum and aluminum alloy plates, strips, and foils include casting and rolling mills, milling machines, heating furnaces, rolling mills, plate filters, sawing machines, stretching machines, straightening machines, coiling machines, polishing and laminating machines, packaging machine trains, grinding machines, coating machine trains, carbon dioxide fire extinguishing systems, forklifts, overhead cranes, vacuum suction cup cranes, etc. (HS code(s): 841989; 842129; 842240; 842410; 842710; 845522; 845961; 846090; 846150; 846226; 846310; 848350); (ICS code(s): 13.100)</t>
  </si>
  <si>
    <t>845522 - Cold-rolling mills for metal (excl. tube mills); 845961 - Milling machines for metals, numerically controlled (excl. way-type unit head machines, boring-milling machines, knee-type milling machines and gear cutting machines); 841989 - Machinery, plant or laboratory equipment, whether or not electrically heated, for the treatment of materials by a process involving a change of temperature such as heating, cooking, roasting, sterilising, pasteurising, steaming, evaporating, vaporising, condensing or cooling, n.e.s. (excl. machinery used for domestic purposes and furnaces, ovens and other equipment of heading 8514); 842129 - Machinery and apparatus for filtering or purifying liquids (excl. such machinery and apparatus for water and other beverages, oil or petrol-filters for internal combustion engines and artificial kidneys); 846150 - Sawing or cutting-off machines, for working metals, metal carbides or cermets (excl. machines for working in the hand); 846310 - Draw-benches for metal bars, tubes, profiles, wire or the like; 846226 - Numerically controlled bending, folding, straightening or flattening machines for flat products (excl. profile forming machines, press brakes, panel benders and roll forming machines); 842240 - Packing or wrapping machinery, incl. heat-shrink wrapping machinery (excl. machinery for filling, closing, sealing or labelling bottles, cans, boxes, bags or other containers and machinery for capsuling bottles, jars, tubes and similar containers); 846090 - Machines for deburring, polishing or otherwise finishing metal or cermets (excl. grinding, sharpening, honing and lapping machines and machines for working in the hand); 842410 - Fire extinguishers, whether or not charged; 842710 - Self-propelled trucks fitted with lifting or handling equipment, powered by an electric motor; 848350 - Flywheels and pulleys, incl. pulley blocks</t>
  </si>
  <si>
    <t>13.100 - Occupational safety. Industrial hygiene</t>
  </si>
  <si>
    <r>
      <rPr>
        <sz val="11"/>
        <color theme="1"/>
        <rFont val="Calibri"/>
        <family val="2"/>
        <scheme val="minor"/>
      </rPr>
      <t>https://members.wto.org/crnattachments/2025/TBT/CHN/25_02763_00_x.pdf</t>
    </r>
  </si>
  <si>
    <t>National Standard of the P.R.C., Safety specifications for combustible dust explosion suppression</t>
  </si>
  <si>
    <t>This document specifies the general requirements, explosion suppression technical requirements, use and maintenance of explosion suppression devices for combustible dust, and describes the verification methods._x000D_
This document applies to the explosion suppression technology design, safe application and management in scenarios where combustible dust explosion suppression technology is applied._x000D_
This document does not apply to places with underground coal mines, fireworks, pyrotechnics, strong oxidants and toxic or corrosive dust.</t>
  </si>
  <si>
    <t>flame sensor, pressure sensor, detector, controller, explosion suppressor (HS code(s): 841490; 842490; 902710; 902820; 903190); (ICS code(s): 13.230)</t>
  </si>
  <si>
    <t>902820 - Liquid meters, incl. calibrating meters therefor; 902710 - Gas or smoke analysis apparatus; 841490 - Parts of: air or vacuum pumps, air or other gas compressors, fans and ventilating or recycling hoods incorporating a fan, and gas-tight biological safety cabinets, n.e.s.; 842490 - Parts of fire extinguishers, spray guns and similar appliances, steam or sand blasting machines and similar jet projecting machines and machinery and apparatus for projecting, dispersing or spraying liquids or powders, n.e.s.; 903190 - Parts and accessories for instruments, appliances and machines for measuring and checking, n.e.s.</t>
  </si>
  <si>
    <r>
      <rPr>
        <sz val="11"/>
        <color theme="1"/>
        <rFont val="Calibri"/>
        <family val="2"/>
        <scheme val="minor"/>
      </rPr>
      <t>https://members.wto.org/crnattachments/2025/TBT/CHN/25_02774_00_x.pdf</t>
    </r>
  </si>
  <si>
    <t>Regulations Amending the Energy Efficiency Regulations, 2016 (Amendment 18)</t>
  </si>
  <si>
    <t>The proposed amendment notified under notification G/TBT/N/CAN/727 (dated 26 June 2024) was published on 9 April 2025 as the Regulations Amending the Energy Efficiency Regulations, 2016 (Amendment 18). All changes will come into force on 10 October 2025, with compliance dates ranging from 10 October 2025 to 6 May 2029, depending on the product.</t>
  </si>
  <si>
    <t>Energy efficiency standards forresidential, commercial and industrial products: Air compressors  HS code 8414.80 ; Faucets HS code 8481.80 ; Line Voltage thermostats HS code 9032.10 ; Pool pumps HS code 8413.70 ; Showerheads HS code 8424.90 ; Room air conditioners HS code 8415.10; Large air conditioners HS code 8415.90 ; Single package central air conditioners HS code 8415.90 ; Split system central air conditioners HS code 8415.90; Portable air conditioners HS code 8415.82; Large heat pumps HS code 8418.61; Single package central heat pumps HS code 8418.61; Split system central heat pumps HS code 8418.61; Gas furnaces HS code 7321.81; Electric water heaters HS code 8516.10; Gas-fired storage water heaters HS code 8419.19; Oil-fired water heaters HS code 8419.19; Gas-fired instantaneous water heaters HS code 8419.11; General service lamps HS codes 8539.10, 8539.22, 8539.29, 8539.21, 8539.31, 8539.32, 8539.39, 8539.41, 8539.49, 8539.50, 8539.90.</t>
  </si>
  <si>
    <t>732181 - Stoves, heaters, grates, fires, wash boilers, braziers and similar appliances, of iron or steel, for gas fuel or for both gas and other fuels (excl. cooking appliances, whether or not with oven, separate ovens, plate warmers, central heating boilers, geysers and hot water cylinders and large cooking appliances); 903210 - Thermostats; 853990 - Parts of electric filament or discharge lamps, sealed beam lamp units, ultraviolet or infra-red lamps, arc lamps and LED light sources, n.e.s.; 853949 - Ultraviolet or infra-red lamps; 853941 - Arc lamps; 853939 - Discharge lamps (excl. hot-cathode fluorescent lamps, mercury or sodium vapour lamps, metal halide lamps and ultraviolet lamps); 853932 - Mercury or sodium vapour lamps; metal halide lamps; 853921 - Tungsten halogen filament lamps (excl. sealed beam lamp units); 851610 - Electric instantaneous or storage water heaters and immersion heaters; 848180 - Appliances for pipes, boiler shells, tanks, vats or the like (excl. pressure-reducing valves, valves for the control of pneumatic power transmission, check "non-return" valves and safety or relief valves); 853931 - Discharge lamps, fluorescent, hot cathode; 841919 - Instantaneous or storage water heaters, non-electric (excl. instantaneous gas water heaters, solar water heaters and boilers or water heaters for central heating); 842490 - Parts of fire extinguishers, spray guns and similar appliances, steam or sand blasting machines and similar jet projecting machines and machinery and apparatus for projecting, dispersing or spraying liquids or powders, n.e.s.; 841480 - Air pumps, air or other gas compressors and ventilating or recycling hoods incorporating a fan, whether or not fitted with filters, having a maximum horizontal side &gt; 120 cm (excl. vacuum pumps, hand- or foot-operated air pumps, compressors for refrigerating equipment and air compressors mounted on a wheeled chassis for towing); 841510 - Air conditioning machines designed to be fixed to a window, wall, ceiling or floor, self-contained or "split-system"; 841582 - Air conditioning machines incorporating a refrigerating unit but without a valve for reversal of the cooling-heat cycle (excl. of a kind used for persons in motor vehicles, and self-contained or "split-system" window or wall air conditioning machines); 841370 - Centrifugal pumps, power-driven (excl. those of subheading 8413.11 and 8413.19, fuel, lubricating or cooling medium pumps for internal combustion piston engine and concrete pumps); 841861 - Heat pumps (excl. air conditioning machines of heading 8415); 841911 - Instantaneous gas water heaters (excl. boilers or water heaters for central heating); 841590 - Parts of air conditioning machines, comprising a motor-driven fan and elements for changing the temperature and humidity, n.e.s.; 853941 - Arc lamps; 853990 - Parts of electric filament or discharge lamps, sealed beam lamp units, ultraviolet or infra-red lamps, arc lamps and LED light sources, n.e.s.; 853949 - Ultraviolet or infra-red lamps; 903210 - Thermostats; 841480 - Air pumps, air or other gas compressors and ventilating or recycling hoods incorporating a fan, whether or not fitted with filters, having a maximum horizontal side &gt; 120 cm (excl. vacuum pumps, hand- or foot-operated air pumps, compressors for refrigerating equipment and air compressors mounted on a wheeled chassis for towing); 841510 - Air conditioning machines designed to be fixed to a window, wall, ceiling or floor, self-contained or "split-system"; 841582 - Air conditioning machines incorporating a refrigerating unit but without a valve for reversal of the cooling-heat cycle (excl. of a kind used for persons in motor vehicles, and self-contained or "split-system" window or wall air conditioning machines); 841590 - Parts of air conditioning machines, comprising a motor-driven fan and elements for changing the temperature and humidity, n.e.s.; 841861 - Heat pumps (excl. air conditioning machines of heading 8415); 841911 - Instantaneous gas water heaters (excl. boilers or water heaters for central heating); 841919 - Instantaneous or storage water heaters, non-electric (excl. instantaneous gas water heaters, solar water heaters and boilers or water heaters for central heating); 842490 - Parts of fire extinguishers, spray guns and similar appliances, steam or sand blasting machines and similar jet projecting machines and machinery and apparatus for projecting, dispersing or spraying liquids or powders, n.e.s.; 848180 - Appliances for pipes, boiler shells, tanks, vats or the like (excl. pressure-reducing valves, valves for the control of pneumatic power transmission, check "non-return" valves and safety or relief valves); 851610 - Electric instantaneous or storage water heaters and immersion heaters; 853921 - Tungsten halogen filament lamps (excl. sealed beam lamp units); 853931 - Discharge lamps, fluorescent, hot cathode; 853932 - Mercury or sodium vapour lamps; metal halide lamps; 853939 - Discharge lamps (excl. hot-cathode fluorescent lamps, mercury or sodium vapour lamps, metal halide lamps and ultraviolet lamps); 841370 - Centrifugal pumps, power-driven (excl. those of subheading 8413.11 and 8413.19, fuel, lubricating or cooling medium pumps for internal combustion piston engine and concrete pumps); 732181 - Stoves, heaters, grates, fires, wash boilers, braziers and similar appliances, of iron or steel, for gas fuel or for both gas and other fuels (excl. cooking appliances, whether or not with oven, separate ovens, plate warmers, central heating boilers, geysers and hot water cylinders and large cooking appliances)</t>
  </si>
  <si>
    <t>23.080 - Pumps; 23.080 - Pumps; 23.120 - Ventilators. Fans. Air-conditioners; 23.120 - Ventilators. Fans. Air-conditioners; 23.140 - Compressors and pneumatic machines; 23.140 - Compressors and pneumatic machines; 25.180.20 - Fuel furnaces; 25.180.20 - Fuel furnaces; 27.080 - Heat pumps; 27.080 - Heat pumps; 29.140 - Lamps and related equipment; 29.140 - Lamps and related equipment; 91.140.65 - Water heating equipment; 91.140.65 - Water heating equipment; 97.100.10 - Electric heaters; 97.100.10 - Electric heaters</t>
  </si>
  <si>
    <r>
      <rPr>
        <sz val="11"/>
        <color theme="1"/>
        <rFont val="Calibri"/>
        <family val="2"/>
        <scheme val="minor"/>
      </rPr>
      <t>https://gazette.gc.ca/rp-pr/p2/2025/2025-04-09/html/sor-dors110-eng.html (English) 
https://gazette.gc.ca/rp-pr/p2/2025/2025-04-09/html/sor-dors110-fra.html (French)</t>
    </r>
  </si>
  <si>
    <t>National Standard of the P.R.C., Ophthalmic optics—Contact lenses—Part 2: Rigid contact lenses</t>
  </si>
  <si>
    <t>This document specifies the requirements, test methods, labeling, marking and accompanying documents of rigid contact lenses._x000D_
This document applies to rigid contact lenses.</t>
  </si>
  <si>
    <t>rigid scleral contact lenses, rigid gas permeable contact lenses (HS code(s): 900130; 901850); (ICS code(s): 11.040.70)</t>
  </si>
  <si>
    <t>900130 - Contact lenses; 901850 - Ophthalmic instruments and appliances, n.e.s.</t>
  </si>
  <si>
    <r>
      <rPr>
        <sz val="11"/>
        <color theme="1"/>
        <rFont val="Calibri"/>
        <family val="2"/>
        <scheme val="minor"/>
      </rPr>
      <t>https://members.wto.org/crnattachments/2025/TBT/CHN/25_02766_00_x.pdf</t>
    </r>
  </si>
  <si>
    <t>National Standard of the P.R.C., Safety specification for dust explosion prevention and protection on bituminous coal injection into blast furnace</t>
  </si>
  <si>
    <t>This document specifies the overall requirements, buildings and structures, production equipment and facilities, explosion prevention and control measures, system operation, maintenance and repair, as well as personal protection requirements for the blast furnace pulverized coal injection system of bituminous coal and mixed coal in ironmaking plants, and describes the verification methods._x000D_
This document applies to the design, construction, acceptance, operation, maintenance, repair, and management of new, expanded and renovated projects of the blast furnace pulverized coal injection system of bituminous coal and mixed coal in ironmaking plants. The pulverized coal injection system of anthracite can be implemented by reference.</t>
  </si>
  <si>
    <t>coal mill, bag filter (HS code(s): 842139; 847420); (ICS code(s): 13.230)</t>
  </si>
  <si>
    <t>847420 - Crushing or grinding machines for solid mineral substances; 842139 - Machinery and apparatus for filtering or purifying gases (excl. isotope separators and intake air filters for internal combustion engines, and catalytic converters and particulate filters for purifying or filtering exhaust gases from internal combustion engines)</t>
  </si>
  <si>
    <r>
      <rPr>
        <sz val="11"/>
        <color theme="1"/>
        <rFont val="Calibri"/>
        <family val="2"/>
        <scheme val="minor"/>
      </rPr>
      <t>https://members.wto.org/crnattachments/2025/TBT/CHN/25_02770_00_x.pdf</t>
    </r>
  </si>
  <si>
    <t>Draft Joint Resolution on the incorporation into the Argentine Food Code of pink rock salt.</t>
  </si>
  <si>
    <t>Please be advised that the draft Joint Resolution on the incorporation into the Argentine Food Code of pink rock salt, notified in document G/TBT/N/ARG/451, has been approved 1 This information can be provided by including a website address, a PDF attachment, or other information on where the text of the final measure/change to the measure/interpretative guidance can be obtained.G/TBT/N/ARG/451/Add.1- 2 - under Joint Resolution No. 8/2024 of the former Secretariat for Quality Health Care and the former Secretariat for Bioeconomy.Punto Focal OTC-OMC Argentina (Argentine TBT-WTO Focal Point)Dirección Nacional de Reglamentos Técnicos (National Technical Regulation Directorate)Área Obstáculos Técnicos al Comercio (Technical Barriers to Trade Division)Av. Julio A. Roca N° 651 Of. 416(C1067ABB) Buenos Aires, ArgentinaEmail: focalotc@produccion.gob.ar__________</t>
  </si>
  <si>
    <t>Sal de roca rosa</t>
  </si>
  <si>
    <t>250100 - Salts, incl. table salt and denatured salt, and pure sodium chloride, whether or not in aqueous solution or containing added anti-caking or free-flowing agents; sea water; 250100 - Salts, incl. table salt and denatured salt, and pure sodium chloride, whether or not in aqueous solution or containing added anti-caking or free-flowing agents; sea water</t>
  </si>
  <si>
    <t>67.220.10 - Spices and condiments; 67.220.10 - Spices and condiments</t>
  </si>
  <si>
    <r>
      <rPr>
        <sz val="11"/>
        <color theme="1"/>
        <rFont val="Calibri"/>
        <family val="2"/>
        <scheme val="minor"/>
      </rPr>
      <t>https://members.wto.org/crnattachments/2025/TBT/ARG/final_measure/25_02744_00_s.pdf</t>
    </r>
  </si>
  <si>
    <t>National Standard of the P.R.C., Safety specification of inerting for combustible dust</t>
  </si>
  <si>
    <t>This document specifies the technical requirements and operational maintenance requirements of the inerting system for atmosphere inerting explosion protection or inert dust addition explosion protection in explosive dust environments, and describes the corresponding verification methods._x000D_
This document applies to the inerting technology where inerting gas is introduced into an explosive dust environment or inert dust is added for complete inerting explosion protection, and partial inerting can be performed by reference._x000D_
This document does not apply to:_x000D_
- Fire extinguishment;_x000D_
- Technology for controlling the formation of explosive atmospheres where the oxidizer is not oxygen;_x000D_
- The use of technologies to control the concentration of combustible dust clouds below the lower explosive limit to avoid the formation of explosive environments.</t>
  </si>
  <si>
    <t>pressure inerting system, vacuum inerting system, purge inerting system, displacement inerting system, inert dust inerting system (HS code(s): 84); (ICS code(s): 13.230)</t>
  </si>
  <si>
    <t>84 - NUCLEAR REACTORS, BOILERS, MACHINERY AND MECHANICAL APPLIANCES; PARTS THEREOF</t>
  </si>
  <si>
    <r>
      <rPr>
        <sz val="11"/>
        <color theme="1"/>
        <rFont val="Calibri"/>
        <family val="2"/>
        <scheme val="minor"/>
      </rPr>
      <t>https://members.wto.org/crnattachments/2025/TBT/CHN/25_02772_00_x.pdf</t>
    </r>
  </si>
  <si>
    <t>Jordan</t>
  </si>
  <si>
    <t>Draft Technical regulation on oils and fats -olive oils and olive pomace oils </t>
  </si>
  <si>
    <t>This Regulation establishes olive oils and olive pomace oils requirements for the placing on the market </t>
  </si>
  <si>
    <t>Animal and vegetable fats and oils (ICS code(s): 67.200.10)</t>
  </si>
  <si>
    <r>
      <rPr>
        <sz val="11"/>
        <color theme="1"/>
        <rFont val="Calibri"/>
        <family val="2"/>
        <scheme val="minor"/>
      </rPr>
      <t xml:space="preserve">https://jsmo.gov.jo/EBV4.0/Root_Storage/AR/EB_UsefullLinks/الزيوت_والدهون_-_زيوت_الزيتون_زوزيوت_ثفل_الزيتون.pdf
</t>
    </r>
  </si>
  <si>
    <t>National Standard of the P.R.C., Safety specification for magnesium and magnesium alloys production</t>
  </si>
  <si>
    <t>This document specifies the safety technical requirements for safety management, plant layout and buildings and structures, production operations, equipment and facilities, and verification methods in the process of magnesium and magnesium alloy smelting and production._x000D_
This document applies to the plant design, production, maintenance, overhaul, and other safety management of magnesium and magnesium alloy smelting enterprises._x000D_
This document does not apply to electrolytic magnesium smelting.</t>
  </si>
  <si>
    <t>the safe production process of magnesium and magnesium alloy smelting involves ventilation devices, helmets, dust masks (anti-particulate respirators), labor protection suits, protective masks, protective glasses, D-type fire extinguishers, pressure monitoring and alarm devices, emergency automatic cut-off devices, stationary gas concentration monitoring and alarm devices, spreaders, carbon monoxide monitoring devices, semi-coke ovens, oxygen content analyzers, bucket elevators, belt conveyors, Rotary kiln, iron removal device, explosion relief device, fan equipment, vertical kiln, elevator, ball mill, ball press, crusher, reduction tank, crystallizer, slag box, gas reduction furnace, steam boiler, nickel-free heat-resistant alloy crucibles or composite crucibles, refining furnaces, melting furnaces, palletizing robots and other equipment and facilities (HS code(s): 2704; 392620; 392690; 650610; 690390; 732619; 750890; 840212; 841459; 841460; 841710; 841989; 841990; 842410; 842542; 842832; 842833; 843139; 843780; 845420; 845490; 846390; 847420; 850511; 851431; 851439; 853110; 853720; 900490; 902620; 902710)</t>
  </si>
  <si>
    <t>841460 - Hoods incorporating a fan, whether or not fitted with filters, having a maximum horizontal side &lt;= 120 cm; 845420 - Ingot moulds and ladles, of a kind used in metallurgy or in metal foundries; 750890 - Articles of nickel, n.e.s.; 840212 - Watertube boilers with a steam production &lt;= 45 t/hour (excl. central heating hot water boilers capable also of producing low pressure steam); 851439 - Electric industrial or laboratory furnaces and ovens (excl. resistance heated, induction, dielectric, electron beam, plasma arc, vacuum arc and drying furnaces and ovens); 845490 - Parts of converters, ladles, ingot moulds and casting machines of a kind used in metallurgy or in metal foundries, n.e.s.; 841989 - Machinery, plant or laboratory equipment, whether or not electrically heated, for the treatment of materials by a process involving a change of temperature such as heating, cooking, roasting, sterilising, pasteurising, steaming, evaporating, vaporising, condensing or cooling, n.e.s. (excl. machinery used for domestic purposes and furnaces, ovens and other equipment of heading 8514); 690390 - Retorts, crucibles, mufflers, nozzles, plugs, supports, cupels, tubes, pipes, sheaths, rods, slide gates and other refractory ceramic goods (excl. those of siliceous fossil meals or similar siliceous earths, those of heading 6902, containing &gt; 50% by weight of free carbon or containing &gt; 50% by weight of alumina [Al203] or a mixture or compound of alumina and silica [SiO2]); 843780 - Machinery used in the milling industry or for the working of cereals or dried leguminous vegetables (excl. farm-type machinery, heat treatment equipment, centrifugal dryers, air filters and machines for cleaning, sorting or grading seed, grain or dried leguminous vegetables); 846390 - Machine tools for working metal, sintered metal carbides or cermets, without removing metal (excl. forging, bending, folding, straightening and flattening presses, shearing machines, punching or notching machines, presses, draw-benches, thread rolling machines, machines for working metal wire, machines for working in the hand and machines for additive manufacturing); 847420 - Crushing or grinding machines for solid mineral substances; 842542 - Jacks and hoists, hydraulic (excl. built-in jacking systems used in garages); 841710 - Industrial or laboratory furnaces and ovens, non-electric, for the roasting, melting or other heat treatment of ores, pyrites or metals (excl. drying ovens); 841459 - Fans (excl. table, floor, wall, window, ceiling or roof fans, with a self-contained electric motor of an output &lt;= 125 W); 851431 - Electron beam furnaces; 841990 - Parts of machinery, plant and laboratory equipment, whether or not electrically heated, for the treatment of materials by a process involving a change of temperature, and of non-electric instantaneous and storage water heaters, n.e.s.; 842833 - Continuous-action elevators and conveyors for goods or materials, belt type (excl. those for underground use); 842832 - Continuous-action elevators and conveyors for goods or materials, bucket type (excl. for underground use); 2704 - Coke and semi-coke of coal, of lignite or of peat, whether or not agglomerated; retort carbon.; 902710 - Gas or smoke analysis apparatus; 732619 - Articles of iron or steel, forged or stamped, but not further worked, n.e.s. (excl. grinding balls and similar articles for mills); 853110 - Burglar or fire alarms and similar apparatus; 853720 - Boards, cabinets and similar combinations of apparatus for electric control or the distribution of electricity, for a voltage &gt; 1.000 V; 902620 - Instruments and apparatus for measuring or checking pressure of liquids or gases (excl. regulators); 842410 - Fire extinguishers, whether or not charged; 900490 - Spectacles, goggles and the like, corrective, protective or other (excl. spectacles for testing eyesight, sunglasses, contact lenses, spectacle lenses and frames and mountings for spectacles); 392690 - Articles of plastics and articles of other materials of heading 3901 to 3914, n.e.s (excl. goods of 9619); 392620 - Articles of apparel and clothing accessories produced by the stitching or sticking together of plastic sheeting, incl. gloves, mittens and mitts (excl. goods of 9619); 650610 - Safety headgear, whether or not lined or trimmed; 850511 - Permanent magnets of metal and articles intended to become permanent magnets after magnetization (excl. chucks, clamps and similar holding devices); 843139 - Parts of machinery of heading 8428, n.e.s.</t>
  </si>
  <si>
    <r>
      <rPr>
        <sz val="11"/>
        <color theme="1"/>
        <rFont val="Calibri"/>
        <family val="2"/>
        <scheme val="minor"/>
      </rPr>
      <t>https://members.wto.org/crnattachments/2025/TBT/CHN/25_02764_00_x.pdf</t>
    </r>
  </si>
  <si>
    <t>National Standard of the P.R.C., Ophthalmic optics—Contact lenses—Part 3: Soft contact lenses</t>
  </si>
  <si>
    <t>This document specifies the requirements, test methods, labeling, marking, and accompanying documents of soft contact lenses._x000D_
This document applies to soft contact lenses.</t>
  </si>
  <si>
    <t>soft hydrophilic contact lens, soft corneal contact lens (HS code(s): 900130; 901850); (ICS code(s): 11.040.70)</t>
  </si>
  <si>
    <r>
      <rPr>
        <sz val="11"/>
        <color theme="1"/>
        <rFont val="Calibri"/>
        <family val="2"/>
        <scheme val="minor"/>
      </rPr>
      <t>https://members.wto.org/crnattachments/2025/TBT/CHN/25_02768_00_x.pdf</t>
    </r>
  </si>
  <si>
    <t>DEAS 911: 2023, Fertilizers — Ammonium Sulphate (Sulphate of Ammonia) —Specification, Second edition.Note: This Draft East African Standard was also notified under SPS committee</t>
  </si>
  <si>
    <t>Kenya would like to inform WTO Members that the Draft East African Standard; DEAS 911:2024, Kenya Standard — Fertilizers — Ammonium sulphate — Specification, Second Edition, notified in G/TBT/N/BDI/428, G/TBT/N/KEN/1533, G/TBT/N/RWA/963, G/TBT/N/TZA/1063, G/TBT/N/UGA/1878 was adopted and published by Kenya on 20th December 2024 via Gazette Notice No. 16886 dated 20th December 2024 as KS EAS 911:2024, Kenya Standard — Fertilizers — Ammonium sulphate — Specification, Second Edition.A copy of the document can be obtained via the following link at a basic fee: https://webstore.kebs.org</t>
  </si>
  <si>
    <t xml:space="preserve">Ammonium sulphate (excl. that in tablets or similar forms, or in packages with a gross weight of </t>
  </si>
  <si>
    <t>310221 - Ammonium sulphate (excl. that in tablets or similar forms, or in packages with a gross weight of &lt;= 10 kg); 310221 - Ammonium sulphate (excl. that in tablets or similar forms, or in packages with a gross weight of &lt;= 10 kg)</t>
  </si>
  <si>
    <r>
      <rPr>
        <sz val="11"/>
        <color theme="1"/>
        <rFont val="Calibri"/>
        <family val="2"/>
        <scheme val="minor"/>
      </rPr>
      <t>https://webstore.kebs.org</t>
    </r>
  </si>
  <si>
    <t>National Standard of the P.R.C., Liquefied petroleum gases</t>
  </si>
  <si>
    <t>This document specifies the classification and marking, requirements and test methods, inspection rules, labeling, packaging, storage, transportation, acceptance of delivery, and safety of liquefied petroleum gases.This document applies to liquefied petroleum gases for industrial, civil or automotive use.</t>
  </si>
  <si>
    <t>liquefied propane, and other liquefied butane (HS code(s): 271112; 271113); (ICS code(s): 75.160.30)</t>
  </si>
  <si>
    <t>271112 - Propane, liquefied; 271113 - Butanes, liquefied (excl. of a purity of &gt;= 95% of N-butane or isobutane)</t>
  </si>
  <si>
    <t>75.160.30 - Gaseous fuels</t>
  </si>
  <si>
    <r>
      <rPr>
        <sz val="11"/>
        <color theme="1"/>
        <rFont val="Calibri"/>
        <family val="2"/>
        <scheme val="minor"/>
      </rPr>
      <t>https://members.wto.org/crnattachments/2025/TBT/CHN/25_02761_00_x.pdf</t>
    </r>
  </si>
  <si>
    <t>Draft Technical Regulation “Nicotine pouches” </t>
  </si>
  <si>
    <t>This document specifies the requirements of  nicotine pouches (envelopes), intended for use exclusively through the mouth. These pouches are placed between the gums and the oral mucosa for a period to facilitate the absorption of nicotine through the oral mucosa, and then the pouch is disposed of after use.</t>
  </si>
  <si>
    <t>Nicotine Pouches (ICS code(s): 65.160)</t>
  </si>
  <si>
    <t>240491 - Nicotine containing products intended for the intake of nicotine into the human body, for oral application (excl. for inhalation)</t>
  </si>
  <si>
    <t>Prevention of deceptive practices and consumer protection (TBT); Protection of human health or safety (TBT); Protection of the environment (TBT); Other (TBT)</t>
  </si>
  <si>
    <r>
      <rPr>
        <sz val="11"/>
        <color theme="1"/>
        <rFont val="Calibri"/>
        <family val="2"/>
        <scheme val="minor"/>
      </rPr>
      <t>https://members.wto.org/crnattachments/2025/TBT/BHR/25_02767_00_x.pdf</t>
    </r>
  </si>
  <si>
    <t>Draft Joint Resolution "Argentine Food Code (CAA) - Chapter XVI Correctives and Processing Aids - Balsamic Vinegar and Traditional Balsamic Vinegar"</t>
  </si>
  <si>
    <t>Please be advised that the draft Joint Resolution that incorporates into the Argentine Food Code Articles 1334 ter and quater, laying down the identity and quality standards for balsamic vinegar and traditional balsamic vinegar, notified in document G/TBT/N/ARG/437, has been approved under Joint Resolution No. 13/2025 of the Secretariat for Health Management and the Secretariat for Agriculture, Livestock and Fisheries.Punto Focal OTC-OMC Argentina (Argentine TBT-WTO Focal Point)Dirección Nacional de Reglamentos Técnicos (National Technical Regulation Directorate)Área Obstáculos Técnicos al Comercio (Technical Barriers to Trade Division)Av. Julio A. Roca N° 651 Of. 423 A(C1067ABB) Buenos Aires, ArgentinaEmail: focalotc@produccion.gob.ar__________</t>
  </si>
  <si>
    <t>(HS code: 2209)</t>
  </si>
  <si>
    <t>2209 - Vinegar, fermented vinegar and substitutes for vinegar obtained from acetic acid; 2209 - Vinegar, fermented vinegar and substitutes for vinegar obtained from acetic acid</t>
  </si>
  <si>
    <t>67.220.20 - Food additives; 67.220.20 - Food additives</t>
  </si>
  <si>
    <t>Consumer information, labelling (TBT); Quality requirements (TBT)</t>
  </si>
  <si>
    <r>
      <rPr>
        <sz val="11"/>
        <color theme="1"/>
        <rFont val="Calibri"/>
        <family val="2"/>
        <scheme val="minor"/>
      </rPr>
      <t>https://members.wto.org/crnattachments/2025/TBT/ARG/final_measure/25_02743_00_s.pdf</t>
    </r>
  </si>
  <si>
    <t>National Standard of the P.R.C., Safety specification for dust explosion protection in textile industry</t>
  </si>
  <si>
    <t>This document specifies the safety requirements for textile fiber dust explosion hazard areas, buildings and structures, ventilation and dust removal systems, dust removal equipment, spark detection and extinguishing devices, electrical equipment, operational safety, and dust chamber management in the textile industry, including textiles, clothing manufacturing, chemical fiber manufacturing, etc., and describes the verification methods._x000D_
This document applies to the design, operation, and safety management of dust explosion danger areas and dust removal systems in textile industry using cotton, linen, wool, blends, chemical fibers and silk as raw materials. Textile industry enterprises using other raw materials may refer to this document.</t>
  </si>
  <si>
    <t>dust removal equipment, explosion-proof valves, explosion relief devices (HS code(s): 841990; 842139; 848180); (ICS code(s): 13.230)</t>
  </si>
  <si>
    <t>842139 - Machinery and apparatus for filtering or purifying gases (excl. isotope separators and intake air filters for internal combustion engines, and catalytic converters and particulate filters for purifying or filtering exhaust gases from internal combustion engines); 848180 - Appliances for pipes, boiler shells, tanks, vats or the like (excl. pressure-reducing valves, valves for the control of pneumatic power transmission, check "non-return" valves and safety or relief valves); 841990 - Parts of machinery, plant and laboratory equipment, whether or not electrically heated, for the treatment of materials by a process involving a change of temperature, and of non-electric instantaneous and storage water heaters, n.e.s.</t>
  </si>
  <si>
    <r>
      <rPr>
        <sz val="11"/>
        <color theme="1"/>
        <rFont val="Calibri"/>
        <family val="2"/>
        <scheme val="minor"/>
      </rPr>
      <t>https://members.wto.org/crnattachments/2025/TBT/CHN/25_02765_00_x.pdf</t>
    </r>
  </si>
  <si>
    <t>National Standard of the P.R.C.,Motor vehicle brake fluids</t>
  </si>
  <si>
    <t>This document specifies the technical requirements and test methods, inspection rules, and labeling, packaging, transportation, and storage of non-petroleum-based brake fluids used in hydraulic brake and hydraulic clutch systems for motor vehicles._x000D_
This document applies to motor vehicle brake fluids formulated with non-petroleum-based raw materials as the base fluid and incorporating various additives, which are designed to come into contact with seals made of Styrene-Butadiene Rubber (SBR) or Ethylene Propylene Diene Monomer Rubber (EPDM)._x000D_
This document does not apply to motor vehicle brake fluids intended for use in polar environmental conditions.</t>
  </si>
  <si>
    <t>motor vehicle brake fluids (HS code(s): 3819); (ICS code(s): 75.120)</t>
  </si>
  <si>
    <t>3819 - Hydraulic brake fluids and other prepared liquids for hydraulic transmission, not containing or containing less than 70 % by weight of petroleum oils or oils obtained from bituminous minerals.</t>
  </si>
  <si>
    <t>75.120 - Hydraulic fluids</t>
  </si>
  <si>
    <t>Prevention of deceptive practices and consumer protection (TBT); Protection of human health or safety (TBT); Quality requirements (TBT); Cost saving and productivity enhancement (TBT)</t>
  </si>
  <si>
    <r>
      <rPr>
        <sz val="11"/>
        <color theme="1"/>
        <rFont val="Calibri"/>
        <family val="2"/>
        <scheme val="minor"/>
      </rPr>
      <t>https://members.wto.org/crnattachments/2025/TBT/CHN/25_02775_00_x.pdf</t>
    </r>
  </si>
  <si>
    <t>National Standard of the P.R.C., No.3 Jet fuel</t>
  </si>
  <si>
    <t>This document specifies  the requirements and test methods, inspection rules, marking, packaging, transportation, storage, and safety of No.3 jet fuel derived from the processing of natural crude oil or its distillate and its blending with synthetic hydrocarbon kerosene distillate._x000D_
This document applies to No.3 jet fuel for aircraft turbine engines.</t>
  </si>
  <si>
    <t>No.3 Jet fuel (HS code(s): 271019); (ICS code(s): 75.160.20)</t>
  </si>
  <si>
    <t>271019 - Medium oils and preparations, of petroleum or bituminous minerals, not containing biodiesel, n.e.s.</t>
  </si>
  <si>
    <t>75.160.20 - Liquid fuels</t>
  </si>
  <si>
    <r>
      <rPr>
        <sz val="11"/>
        <color theme="1"/>
        <rFont val="Calibri"/>
        <family val="2"/>
        <scheme val="minor"/>
      </rPr>
      <t>https://members.wto.org/crnattachments/2025/TBT/CHN/25_02762_00_x.pdf</t>
    </r>
  </si>
  <si>
    <t>KS 2994: 2023 Pumpkin seeds — Specification </t>
  </si>
  <si>
    <t>Kenya would like to inform WTO Members that the Draft Kenya Standard KS 2994: 2024 Pumpkin seeds - Specification; notified in G/TBT/N/KEN/1573, was adopted and published on 16th July 2024 via gazette notice No. 107 dated 16th July 2024.A copy of the document can be obtained via the following link at a basic fee; https://webstore.kebs.org</t>
  </si>
  <si>
    <t>DKS 2086: 2023 Varieties blend milled rice — Specification.</t>
  </si>
  <si>
    <t>Kenya would like to inform WTO Members that the Draft Kenya Standard KS 2086: 2024 Varieties blend milled rice - Specification; notified in G/TBT/N/KEN/1507, was adopted and published on 16th July 2024 via gazette notice No. 107 dated 16th July 2024.A copy of the document can be obtained via the following link at a basic fee; https://webstore.kebs.org</t>
  </si>
  <si>
    <t>Rice (HS code(s): 1006); Cereals, pulses and derived products (ICS code(s): 67.060)</t>
  </si>
  <si>
    <t>1006 - Rice; 1006 - Rice</t>
  </si>
  <si>
    <t>Prevention of deceptive practices and consumer protection (TBT); Protection of human health or safety (TBT); Quality requirements (TBT); Reducing trade barriers and facilitating trade (TBT)</t>
  </si>
  <si>
    <t>DKS 1170: 2023 Seed for brassica vegetable crops — Specification</t>
  </si>
  <si>
    <t>Kenya would like to inform WTO Members that the Draft Kenya Standard DKS 1170: 2023 Seed for brassica vegetable crops — Specification; notified in G/TBT/N/KEN/1601, was adopted and published on 16th July 2024 via gazette notice No. 107 dated 16th July 2024. A copy of the document can be obtained via the following link at a basic fee; https://webstore.kebs.org</t>
  </si>
  <si>
    <t>Plant growing (ICS code(s): 65.020.20)</t>
  </si>
  <si>
    <t>120991 - Vegetable seeds, for sowing; 120991 - Vegetable seeds, for sowing</t>
  </si>
  <si>
    <t>65.020.20 - Plant growing; 65.020.20 - Plant growing</t>
  </si>
  <si>
    <t>Consumer information, labelling (TBT); Protection of human health or safety (TBT); Quality requirements (TBT)</t>
  </si>
  <si>
    <t>Draft Decree of Minister of Industry and Trade on Mandatory Indonesia National Standard for Tyre; (4 pages) SNI 06-0098-2002: Ban mobil penumpang; SNI 06-0100-2002: Ban truk ringan; SNI 06-0099-2002: Ban truk dan bus; SNI 06-0101-2002: Ban sepeda motor; SNI 06-6700-2002: Ban dalam kendaraan bermotor (These standards have complied to several international standards such as Economic Commission of Europe, Federal Motor Vehicle Safety Standard, Japanese Industrial Standard, ISO 10191: Passenger Car Tyre and Japan Automobile Tyre Manufacture’s Association Safety Standard).</t>
  </si>
  <si>
    <t>Regulation of Minister of Industry No 76/M-IND/PER/9/2015 has been revoked and replaced by Regulation of Minister of Industry No. 9 of 2025 regarding Mandatory Implementation of Indonesia National Standard for Tyre.  The Regulation covers the issuance of SNI certificate using type 5 certification scheme, production process assessment and implementation of ISO 9001:2015 or International Automotive Task Force (IATF)16949:2016, including product quality testing based on:a. SNI 98:2019 passenger car tires, with product HS Code :ex. 4011.10.00; andex. 8708.70.22.b. SNI 100:2019 light truck tires, with product HS Code :ex. 4011.20.11;ex. 4011.20.12;ex. 4011.20.13;ex. 4011.20.19; andex. 8708.70.23._x000D_
c. SNI 99:2019 truck and bus tires; with product HS Code :ex. 4011.20.12;ex. 4011.20.13;ex. 4011.20.19;ex. 4011.20.90; andex. 8708.70.23.d. SNI 101:2019 motorcycle tires; with product HS Code :ex. 4011.40.00; andex. 8714.10.90.e. SNI 6700:2012 motor vehicle inner tubes with product HS Code :ex. 4013.10.11;ex. 4013.10.21; and ex. 4013.90.20.Domestic or imported tyre products produced before this regulation, may still be distributed for a maximum of 1 (one) year from the enforcement date. </t>
  </si>
  <si>
    <t>Tyre (HS 4011.10.100, HS 4011.10.900, HS 4011.20.000, HS 4011.40.000, HS 4013.10.000)</t>
  </si>
  <si>
    <t>401110 - New pneumatic tyres, of rubber, of a kind used for motor cars, incl. station wagons and racing cars; 401120 - New pneumatic tyres, of rubber, of a kind used for buses and lorries (excl. typres with lug, corner or similar treads); 401140 - New pneumatic tyres, of rubber, of a kind used for motorcycles; 401310 - Inner tubes, of rubber, of a kind used on motor cars, incl. station wagons and racing cars, buses and lorries; 401390 - Inner tubes, of rubber (excl. those of a kind used on motor cars, incl. station wagons and racing cars, buses, lorries and bicycles); 870870 - Road wheels and parts and accessories thereof, for tractors, motor vehicles for the transport of ten or more persons, motor cars and other motor vehicles principally designed for the transport of persons, motor vehicles for the transport of goods and special purpose motor vehicles, n.e.s.; 870870 - Road wheels and parts and accessories thereof, for tractors, motor vehicles for the transport of ten or more persons, motor cars and other motor vehicles principally designed for the transport of persons, motor vehicles for the transport of goods and special purpose motor vehicles, n.e.s.; 401120 - New pneumatic tyres, of rubber, of a kind used for buses and lorries (excl. typres with lug, corner or similar treads); 401390 - Inner tubes, of rubber (excl. those of a kind used on motor cars, incl. station wagons and racing cars, buses, lorries and bicycles); 401310 - Inner tubes, of rubber, of a kind used on motor cars, incl. station wagons and racing cars, buses and lorries; 401140 - New pneumatic tyres, of rubber, of a kind used for motorcycles; 401110 - New pneumatic tyres, of rubber, of a kind used for motor cars, incl. station wagons and racing cars</t>
  </si>
  <si>
    <t>43.040.50 - Transmissions, suspensions; 43.040.50 - Transmissions, suspensions; 83.160.10 - Road vehicle tyres; 83.160.10 - Road vehicle tyres</t>
  </si>
  <si>
    <r>
      <rPr>
        <sz val="11"/>
        <color theme="1"/>
        <rFont val="Calibri"/>
        <family val="2"/>
        <scheme val="minor"/>
      </rPr>
      <t>https://members.wto.org/crnattachments/2025/TBT/IDN/final_measure/25_02745_00_x.pdf</t>
    </r>
  </si>
  <si>
    <t>DEAS 1170:2023 Cashew Flour – Specification</t>
  </si>
  <si>
    <t>Kenya would like to inform WTO Members that the Draft East African Standard DEAS 1170:2023 Cashew Flour – Specification; notified in G/TBT/N/BDI/403, G/TBT/N/KEN/1498, G/TBT/N/RWA/927, G/TBT/N/TZA/1031, G/TBT/N/UGA/1838, was adopted and published on 16th July 2024 via gazette notice No. 107 dated 16th July 2024. A copy of the document can be obtained via the following link at a basic fee; https://webstore.kebs.org</t>
  </si>
  <si>
    <t>- Cashew nuts: (HS code(s): 08013); Animal and vegetable fats and oils (ICS code(s): 67.200.10)</t>
  </si>
  <si>
    <t>08013 - - Cashew nuts:; 08013 - - Cashew nuts:</t>
  </si>
  <si>
    <t>DEAS 1180:2023, Picks, beater picks, mattocks — Specification, First Edition</t>
  </si>
  <si>
    <t>Kenya would like to inform WTO Members that the Draft East African Standard; DEAS 1180:2023, Picks, beater picks, mattocks — Specification, First Edition, notified in, G/TBT/N/BDI/440, G/TBT/N/KEN/1545, G/TBT/N/RWA/975, G/TBT/N/TZA/1076, G/TBT/N/UGA/1890, was adopted and published by Kenya on 20th December 2024 via Gazette Notice No. 16886 dated 20th December 2024 as KS EAS 1180:2023, Picks, beater picks, mattocks — Specification, First Edition.A copy of the document can be obtained via the following link at a basic fee: https://webstore.kebs.org</t>
  </si>
  <si>
    <t>Spades and shovels, with working parts of base metal (HS code(s): 820110); Equipment for manual handling (ICS code(s): 53.120)</t>
  </si>
  <si>
    <t>820110 - Spades and shovels, with working parts of base metal; 820110 - Spades and shovels, with working parts of base metal</t>
  </si>
  <si>
    <t>53.120 - Equipment for manual handling; 53.120 - Equipment for manual handling</t>
  </si>
  <si>
    <t>Protection of animal or plant life or health (TBT); Quality requirements (TBT); Harmonization (TBT); Reducing trade barriers and facilitating trade (TBT)</t>
  </si>
  <si>
    <t>DEAS 1147: 2023, Flavoured honey — Specification. First Edition</t>
  </si>
  <si>
    <t>Kenya would like to inform WTO Members that the Draft East African Standard DEAS 1147:2024,  Flavoured honey — Specification ; notified in G/TBT/N/BDI/375, G/TBT/N/KEN/1455, G/TBT/N/RWA/887, G/TBT/N/TZA/989, G/TBT/N/UGA/1792, was adopted and published on 16th July 2024 via gazette notice No. 107 dated 16th July 2024. A copy of the document can be obtained via the following link at a basic fee; https://webstore.kebs.org</t>
  </si>
  <si>
    <t>Natural honey. (HS code(s): 0409); Sugar and sugar products (ICS code(s): 67.180.10)</t>
  </si>
  <si>
    <t>0409 - Natural honey.; 0409 - Natural honey.</t>
  </si>
  <si>
    <t>67.180.10 - Sugar and sugar products; 67.180.10 - Sugar and sugar products</t>
  </si>
  <si>
    <t>Consumer information, labelling (TBT); Protection of human health or safety (TBT); Quality requirements (TBT); Reducing trade barriers and facilitating trade (TBT)</t>
  </si>
  <si>
    <t>DEAS 974:2023, Compounded dairy goat feed — Specification, Second Edition</t>
  </si>
  <si>
    <t>Kenya would like to inform WTO Members that the Draft East African Standard DEAS 974:2023, Compounded dairy goat feed—Specification ; notified in G/TBT/N/BDI/336, G/TBT/N/KEN/1398, G/TBT/N/RWA/843, G/TBT/N/TZA/922 and G/TBT/N/UGA/1751, was adopted and published on 16th July 2024 via gazette notice No. 107 dated 16th July 2024.A copy of the document can be obtained via the following link at a basic fee; https://webstore.kebs.org</t>
  </si>
  <si>
    <t>Preparations of a kind used in animal feeding (excl. dog or cat food put up for retail sale) (HS code(s): 230990); Animal feeding stuffs (ICS code(s): 65.120)</t>
  </si>
  <si>
    <t>230990 - Preparations of a kind used in animal feeding (excl. dog or cat food put up for retail sale); 230990 - Preparations of a kind used in animal feeding (excl. dog or cat food put up for retail sale)</t>
  </si>
  <si>
    <t>65.120 - Animal feeding stuffs; 65.120 - Animal feeding stuffs</t>
  </si>
  <si>
    <t>Consumer information, labelling (TBT); Prevention of deceptive practices and consumer protection (TBT); Protection of animal or plant life or health (TBT); Quality requirements (TBT); Harmonization (TBT); Reducing trade barriers and facilitating trade (TBT); Cost saving and productivity enhancement (TBT)</t>
  </si>
  <si>
    <t>Animal health; Animal health</t>
  </si>
  <si>
    <t>DKS 692: 2023 Seeds for solanaceous vegetable crops - Requirements for certification</t>
  </si>
  <si>
    <t>Kenya would like to inform WTO Members that the Draft Kenya Standard DKS 692: 2023 Seeds for solanaceous vegetable crops - Requirements for certification; notified in G/TBT/N/KEN/1599, was adopted on 16th July 2024 via gazette notice No. 107 dated 16th July 2024. A copy of the document can be obtained via the following link at a basic fee; https://webstore.kebs.org</t>
  </si>
  <si>
    <t>67.080 - Fruits. Vegetables; 67.080 - Fruits. Vegetables</t>
  </si>
  <si>
    <t>DEAS 90: 2023, Compounded poultry feed — Specification, Third Edition</t>
  </si>
  <si>
    <t>Kenya would like to inform WTO Members that the Draft Kenya Standard DEAS 90: 2023, Compounded poultry feed — Specification; notified in G/TBT/N/BDI/337, G/TBT/N/KEN/1399, G/TBT/N/RWA/844, G/TBT/N/TZA/923, G/TBT/N/UGA/1752, was adopted on 16th July 2024 via gazette notice No. 107 dated 16th July 2024. A copy of the document can be obtained via the following link at a basic fee; https://webstore.kebs.org</t>
  </si>
  <si>
    <t>DKS 2087: 2023 Kenya pishori milled rice — Specification</t>
  </si>
  <si>
    <t>Kenya would like to inform WTO Members that the Kenya Standard DKS 2087: 2023 Kenya pishori milled rice - Specification; notified in G/TBT/N/KEN/1508, was adopted on 16th July 2024 via gazette notice No. 107 dated 16th July 2024.A copy of the document can be obtained via the following link at a basic fee; https://webstore.kebs.org</t>
  </si>
  <si>
    <t>DEAS 1169:2023 Raw Macadamia nuts- inshell — Specification</t>
  </si>
  <si>
    <t>Kenya would like to inform WTO Members that the Draft East African Standard DEAS 1169:2023 Raw Macadamia nuts- inshell — Specification; notified in G/TBT/N/BDI/402, G/TBT/N/KEN/1497, G/TBT/N/RWA/926, G/TBT/N/TZA/1030, G/TBT/N/UGA/1837, was adopted and published on 16th July 2024 via gazette notice No. 107 dated 16th July 2024. A copy of the document can be obtained via the following link at a basic fee; https://webstore.kebs.org</t>
  </si>
  <si>
    <t>- Macadamia nuts: (HS code(s): 08026); Animal and vegetable fats and oils (ICS code(s): 67.200.10)</t>
  </si>
  <si>
    <t>08026 - - Macadamia nuts:; 08026 - - Macadamia nuts:</t>
  </si>
  <si>
    <t>DEAS 325: 2023, Wood preservatives and treated timber — Guide to sampling and preparation of wood preservatives and treated timber for analysis, Second Edition</t>
  </si>
  <si>
    <t>Kenya would like to inform WTO Members that the Draft East African Standard; DEAS 325: 2023, Wood preservatives and treated timber — Guide to sampling and preparation of wood preservatives and treated timber for analysis, Second Edition, notified in G/TBT/N/BDI/361, G/TBT/N/KEN/1441, G/TBT/N/RWA/872, G/TBT/N/TZA/975, G/TBT/N/UGA/1777 , was adopted and published by Kenya on 29th November 2024 via Gazette Notice No. 206 dated 29th November 2024 as KS EAS 325: 2024   Kenya Standard—Wood preservatives and treated timber—Guide to sampling and preparation of wood preservatives and treated timber for analysis, Second Edition.A copy of the document can be obtained via the following link at a basic fee: https://webstore.kebs.org</t>
  </si>
  <si>
    <t>- Treated with paint, stains, creosote or other preservatives: (HS code(s): 44031); Wood-protecting chemicals (ICS code(s): 71.100.50)</t>
  </si>
  <si>
    <t>44031 - - Treated with paint, stains, creosote or other preservatives:; 44031 - - Treated with paint, stains, creosote or other preservatives:</t>
  </si>
  <si>
    <t>71.100.50 - Wood-protecting chemicals; 71.100.50 - Wood-protecting chemicals</t>
  </si>
  <si>
    <t>Prevention of deceptive practices and consumer protection (TBT); Protection of human health or safety (TBT); Protection of the environment (TBT); Quality requirements (TBT); Harmonization (TBT)</t>
  </si>
  <si>
    <t>DEAS 912: 2023, Fertilizers — Nitrogen, Phosphorous and Potassium (NPK) compound —Specification, Second edition.Note: This Draft East African Standard was also notified under SPS committee</t>
  </si>
  <si>
    <t>Kenya would like to inform WTO Members that the Draft East African Standard; DEAS 912: 2023, Fertilizers — Nitrogen, Phosphorous and Potassium (NPK) compound —Specification, Second edition, notified in G/TBT/N/BDI/429, G/TBT/N/KEN/1534, G/TBT/N/RWA/964, G/TBT/N/TZA/1064, G/TBT/N/UGA/1879, was adopted and published by Kenya on 20th December 2024 via Gazette Notice No. 16886 dated 20th December 2024 as KS EAS 912: 2023, Fertilizers — Nitrogen, Phosphorous and Potassium (NPK) compound —Specification, Second edition.A copy of the document can be obtained via the following link at a basic fee: https://webstore.kebs.org</t>
  </si>
  <si>
    <t xml:space="preserve">Mineral or chemical nitrogen fertilisers (excl. urea; ammonium sulphate; ammonium nitrate; sodium nitrate; double salts and mixtures of ammonium nitrate with ammonium sulphate or calcium; mixtures of urea and ammonium nitrate in aqueous or ammoniacal solution; mixtures of ammonium nitrate and calcium carbonate or other non-fertilising inorganic elements; in tablets or similar in packages </t>
  </si>
  <si>
    <t>310290 - Mineral or chemical nitrogen fertilisers (excl. urea; ammonium sulphate; ammonium nitrate; sodium nitrate; double salts and mixtures of ammonium nitrate with ammonium sulphate or calcium; mixtures of urea and ammonium nitrate in aqueous or ammoniacal solution; mixtures of ammonium nitrate and calcium carbonate or other non-fertilising inorganic elements; in tablets or similar in packages &lt;= 10 kg); 310290 - Mineral or chemical nitrogen fertilisers (excl. urea; ammonium sulphate; ammonium nitrate; sodium nitrate; double salts and mixtures of ammonium nitrate with ammonium sulphate or calcium; mixtures of urea and ammonium nitrate in aqueous or ammoniacal solution; mixtures of ammonium nitrate and calcium carbonate or other non-fertilising inorganic elements; in tablets or similar in packages &lt;= 10 kg)</t>
  </si>
  <si>
    <t>DEAS 1181:2023, Agricultural machinery — Disc ploughs — Specification, First Edition</t>
  </si>
  <si>
    <t>Kenya would like to inform WTO Members that the Draft East African Standard; DEAS 1181:2023, Agricultural machinery — Disc ploughs — Specification, First Edition, notified in, G/TBT/N/BDI/439, G/TBT/N/KEN/1544, G/TBT/N/RWA/974, G/TBT/N/TZA/1075, G/TBT/N/UGA/1889, was adopted and published by Kenya on 20th December 2024 via Gazette Notice No. 16886 dated 20th December 2024 as KS EAS 1181:2023, Agricultural machinery — Disc ploughs — Specification, First EditionA copy of the document can be obtained via the following link at a basic fee: https://webstore.kebs.org</t>
  </si>
  <si>
    <t>Ploughs for use in agriculture, horticulture or forestry (HS code(s): 843210); Agricultural machines, implements and equipment (ICS code(s): 65.060)</t>
  </si>
  <si>
    <t>843210 - Ploughs for use in agriculture, horticulture or forestry; 843210 - Ploughs for use in agriculture, horticulture or forestry</t>
  </si>
  <si>
    <t>65.060 - Agricultural machines, implements and equipment; 65.060 - Agricultural machines, implements and equipment</t>
  </si>
  <si>
    <t>Consumer information, labelling (TBT); Protection of animal or plant life or health (TBT); Quality requirements (TBT); Harmonization (TBT); Reducing trade barriers and facilitating trade (TBT)</t>
  </si>
  <si>
    <t>DEAS 1179:2023, Hand-held hedge shears — Specification , First Edition</t>
  </si>
  <si>
    <t>Kenya would like to inform WTO Members that the Draft East African Standard; DEAS 1179:2023, Hand-held hedge shears — Specification, First Edition, notified in, G/TBT/N/BDI/442, G/TBT/N/KEN/1547, G/TBT/N/RWA/977, G/TBT/N/TZA/1078, G/TBT/N/UGA/1892  _x000D_
 was adopted and published by Kenya on 20th December 2024 via Gazette Notice No. 16886 dated 20th December 2024 as KS EAS 1179:2023, Hand-held hedge shears — Specification, First Edition.A copy of the document can be obtained via the following link at a basic fee: https://webstore.kebs.org</t>
  </si>
  <si>
    <t>Spades and shovels, with working parts of base metal (HS code(s): 820110); Hand-operated tools (ICS code(s): 25.140.30)</t>
  </si>
  <si>
    <t>25.140.30 - Hand-operated tools; 25.140.30 - Hand-operated tools</t>
  </si>
  <si>
    <t>DKS 3005:2024 Arrow root Flour — Specification</t>
  </si>
  <si>
    <t>Kenya would like to inform WTO Members that the Draft Kenya Standard KS 3005: 2024 Arrow root flour- Specification; notified in G/TBT/N/KEN/1607, was adopted and published on 16th July 2024 via gazette notice No. 107 dated 16th July 2024.A copy of the document can be obtained via the following link at a basic fee; https://webstore.kebs.org</t>
  </si>
  <si>
    <t>DKS 691:2023 Seeds for cucurbit vegetables —Requirements for certification</t>
  </si>
  <si>
    <t>Kenya would like to inform WTO Members that the Draft Kenya Standard DKS 691:2023 Seeds for cucurbit vegetables —Requirements for certification; notified in G/TBT/N/KEN/1598, was adopted and published on 16th July 2024 via gazette notice No. 107 dated 16th July 2024. A copy of the document can be obtained via the following link at a basic fee; https://webstore.kebs.org</t>
  </si>
  <si>
    <t>Processes in the food industry (ICS code(s): 67.020); Vegetables and derived products (ICS code(s): 67.080.20)</t>
  </si>
  <si>
    <t>67.020 - Processes in the food industry; 67.080.20 - Vegetables and derived products; 67.020 - Processes in the food industry; 67.080.20 - Vegetables and derived products</t>
  </si>
  <si>
    <t>DEAS 1178-2:2023, Agricultural machinery — Mouldboard ploughs — Part 2: Specification for tractor operated ploughs , First Edition</t>
  </si>
  <si>
    <t>Kenya would like to inform WTO Members that the Draft East African Standard; DEAS 1178-2:2023, Agricultural machinery — Mouldboard ploughs — Part 2: Specification for tractor operated ploughs , First Edition., notified in, G/TBT/N/BDI/443, G/TBT/N/KEN/1548, G/TBT/N/RWA/978, G/TBT/N/TZA/1079, G/TBT/N/UGA/1893, was adopted and published by Kenya on 20th December 2024 via Gazette Notice No. 16886 dated 20th December 2024 as KS EAS 1178-2:2023, Agricultural machinery — Mouldboard ploughs — Part 2: Specification for tractor operated ploughs , First Edition.A copy of the document can be obtained via the following link at a basic fee: https://webstore.kebs.org</t>
  </si>
  <si>
    <t>DEAS 1155:2023, Padlocks and padlock fittings — Specification, First edition</t>
  </si>
  <si>
    <t>Kenya would like to inform WTO Members that the Draft East African Standard, DEAS 1155:2023, Padlocks and padlock fittings — Specification, First Edition, notified in G/TBT/N/BDI/380, G/TBT/N/KEN/1460, G/TBT/N/RWA/892, G/TBT/N/TZA/994, G/TBT/N/UGA/1797, was adopted and published by Kenya on 29th November 2024 via Gazette Notice No. 206 dated 29th November 2024 as KS EAS 1155:2024 Kenya Standard—Padlocks and padlock fittings—Specification, First Edition.A copy of the document can be obtained via the following link at a basic fee: https://webstore.kebs.org</t>
  </si>
  <si>
    <t>Padlocks of base metal (HS code(s): 830110); Building accessories (ICS code(s): 91.190)</t>
  </si>
  <si>
    <t>830110 - Padlocks of base metal; 830110 - Padlocks of base metal</t>
  </si>
  <si>
    <t>91.190 - Building accessories; 91.190 - Building accessories</t>
  </si>
  <si>
    <r>
      <rPr>
        <sz val="11"/>
        <color theme="1"/>
        <rFont val="Calibri"/>
        <family val="2"/>
        <scheme val="minor"/>
      </rPr>
      <t>https://webstore.kebs.org.</t>
    </r>
  </si>
  <si>
    <t>DEAS 1182:2023, Agricultural machinery — Disc and mouldboard ploughs — Test methods, First Edition</t>
  </si>
  <si>
    <t>Kenya would like to inform WTO Members that the Draft East African Standard; DEAS 1182:2023, Agricultural machinery — Disc and mouldboard ploughs — Test methods, First Edition, notified in, G/TBT/N/BDI/438, G/TBT/N/KEN/1543, G/TBT/N/RWA/973, G/TBT/N/TZA/1074, G/TBT/N/UGA/1888, was adopted and published by Kenya on 20th December 2024 via Gazette Notice No. 16886 dated 20th December 2024 as KS EAS 1182:2023, Agricultural machinery — Disc and mouldboard ploughs — Test methods, First Edition.A copy of the document can be obtained via the following link at a basic fee: https://webstore.kebs.org</t>
  </si>
  <si>
    <t>DEAS 1176:2023, Biofertilizers — Specifications, First edition.Note: This Draft East African Standard was also notified under SPS committee</t>
  </si>
  <si>
    <t>Kenya would like to inform WTO Members that the Draft East African Standard; DEAS 1176:2023, Biofertilizers — Specifications, First edition, Second edition, notified in, G/TBT/N/BDI/420, G/TBT/N/KEN/1525, G/TBT/N/RWA/955, G/TBT/N/TZA/1055, G/TBT/N/UGA/1870, was adopted and published by Kenya on 20th December 2024 via Gazette Notice No. 16886 dated 20th December 2024 as KS EAS 1176:2023, Biofertilizers — Specifications, First edition.A copy of the document can be obtained via the following link at a basic fee: https://webstore.kebs.org</t>
  </si>
  <si>
    <t>Animal or vegetable fertilisers, whether or not mixed together or chemically treated; fertilisers produced by the mixing or chemical treatment of animal or vegetable products. (HS code(s): 3101); Fertilizers (ICS code(s): 65.080)</t>
  </si>
  <si>
    <t>3101 - Animal or vegetable fertilisers, whether or not mixed together or chemically treated; fertilisers produced by the mixing or chemical treatment of animal or vegetable products.; 3101 - Animal or vegetable fertilisers, whether or not mixed together or chemically treated; fertilisers produced by the mixing or chemical treatment of animal or vegetable products.</t>
  </si>
  <si>
    <t>DEAS 1178-1:2023, Agricultural machinery — Mouldboard ploughs — Part 1: Specification for animal drawn ploughs, First Edition</t>
  </si>
  <si>
    <t>Kenya would like to inform WTO Members that the Draft East African Standard; DEAS 1178-1:2023, Agricultural machinery — Mouldboard ploughs — Part 1: Specification for animal drawn ploughs, First Edition, notified in, G/TBT/N/BDI/441, G/TBT/N/KEN/1546, G/TBT/N/RWA/973, G/TBT/N/TZA/1077, G/TBT/N/UGA/1891, was adopted and published by Kenya on 20th December 2024 via Gazette Notice No. 16886 dated 20th December 2024 as KS EAS 1178-1:2023, Agricultural machinery — Mouldboard ploughs — Part 1: Specification for animal drawn ploughs, First Edition.A copy of the document can be obtained via the following link at a basic fee: https://webstore.kebs.org</t>
  </si>
  <si>
    <t>DEAS 1171:2023 Peanut/groundnut flour — Specification</t>
  </si>
  <si>
    <t>Kenya would like to inform WTO Members that the Draft East African Standard DEAS 1171:2023 Peanut/groundnut flour — Specification; notified in G/TBT/N/BDI/404, G/TBT/N/KEN/1499, G/TBT/N/RWA/928, G/TBT/N/TZA/1032, G/TBT/N/UGA/1839, was adopted and published on 16th July 2024 via gazette notice No. 107 dated 16th July 2024. A copy of the document can be obtained via the following link at a basic fee; https://webstore.kebs.org</t>
  </si>
  <si>
    <t>- Other: (HS code(s): 12024); Animal and vegetable fats and oils (ICS code(s): 67.200.10)</t>
  </si>
  <si>
    <t>12024 - - Other:; 12024 - - Other:</t>
  </si>
  <si>
    <t>DKS 790: 2023 Glossary of terms for seed</t>
  </si>
  <si>
    <t>Kenya would like to inform WTO Members that the Draft Kenya Standard DKS 790: 2023 Glossary of terms for seed; notified in G/TBT/N/KEN/1602, was adopted on 16th July 2024 via gazette notice No. 107 dated 16th July 2024. A copy of the document can be obtained via the following link at a basic fee; https://webstore.kebs.org</t>
  </si>
  <si>
    <t>Agriculture (Vocabularies) (ICS code(s): 01.040.65); Plant growing (ICS code(s): 65.020.20)</t>
  </si>
  <si>
    <t>01.040.65 - Agriculture (Vocabularies); 65.020.20 - Plant growing; 01.040.65 - Agriculture (Vocabularies); 65.020.20 - Plant growing</t>
  </si>
  <si>
    <t>Draft Decree of Minister of Industry on Mandatory Implementation of Indonesian National Standard for Kitchen Machines and Appliances for Heating Liquids for Utilization Of Household Electricity</t>
  </si>
  <si>
    <t>Regulation of Minister of Industry No. 84/M-IND/PER/8/2010, Regulation of Minister of Industry No. 34/M-IND/PER/7/2013, and Regulation of Minister of Industry No. 58 of 2020, has been revoked and replaced by Regulation of Minister of Industry No. 7 of 2025 regarding Mandatory Implementation of Indonesia National Standard for Household Electronics. The Regulation covers the issuance of SNI certificate using type 5 certification scheme, production process assessment and implementation of ISO 9001:2015, including product quality testing based on:a. SNI IEC 60335-1:2020, Household and similar electrical appliances - Safety - Part 1: General requirements for all Household Electronics products;_x000D_
b. SNI IEC 60335-2-40:2009, Household and similar electrical appliances - Safety - Part 2-40: Specific requirements for electric heat pumps, air conditioners and air dryers;_x000D_
c. SNI IEC 60335-2-7:2010, Household and similar electrical appliances - Safety - Part 2-7: Part 2-7: Particular requirements for washing machines;_x000D_
d. SNI IEC 60335-2-24:2020, Household and similar electrical appliances - Safety - Part 2-24: Particular requirements for refrigeration appliances, ice cream appliances and ice makers;_x000D_
e. SNI IEC 60335-2-41:2010, Household and similar electrical appliances - Safety - Part 2-41: Particular requirements for pumps;_x000D_
f. IEC 60335-2-3:2022, Household and similar electrical appliances - Safety - Part 2-3: Part 2-3: Particular requirements for electric irons;_x000D_
g. SNI IEC 60335-2-74:2010, Household and similar electrical appliances - Safety - Part 2-74: Part 2-74: Particular requirements for portable immersion heaters;_x000D_
h. SNI IEC 60335-2-14:2011, Household electrical appliances and similar electrical equipment - Safety - Part 2-14: Part 2-14: Particular requirements for kitchen appliances;_x000D_
i. IEC 60335-2-15:2011, Household electrical appliances and similar electrical equipment - Safety - Part 2-15: Part 2-15: Particular requirements for liquid heating appliances; and_x000D_
j. SNI IEC 60335-2-89:2015, Household electrical appliances and similar electrical equipment - Safety - Part 2-15: Part 2-15: Particular requirements for showcases.The tariff post number/harmonized system of Household electronics included to this regulations are :a. air conditioner which is a split air conditioner including multisplit, window and/or portable with a cooling capacity of up to 3 (three) PK (27000 BTU/h or 7913 Watt) and a rated voltage of not more than 250 V, excluding evaporator air cooler, floor standing type, ceiling type (cassette, ducting, suspended) and Variable Refrigerant Flow, with tariff post number ex. 8415.10.20;_x000D_
b. single tube or double tube washing machines with a capacity of dry linen not exceeding 16 (sixteen) kilograms with an electrical voltage of not more than 250 V which have tariff post numbers:_x000D_
1. ex. 8450.11.10;_x000D_
2. ex. 8450.11.90;_x000D_
3. ex. 8450.12.10;_x000D_
4. ex. 8450.12.90;_x000D_
5. ex. 8450.19.11;_x000D_
6. ex. 8450.19.19; and_x000D_
7. ex. 8450.20.00;_x000D_
c. refrigerators (refrigerators, electric freezers) with a gross volume of not more than 400 liters and an electrical voltage of not more than 250 V, including upright-type showcases that have a tariff post numbers:_x000D_
1. ex. 8418.10.31;_x000D_
2. ex. 8418.10.32;_x000D_
3. ex. 8418.21.10;_x000D_
4. ex. 8418.21.90;_x000D_
5. ex. 8418.29.00;_x000D_
6. ex. 8418.30.10;_x000D_
7. ex. 8418.30.90;_x000D_
8. ex. 8418.40.10;_x000D_
9. ex. 8418.40.90;_x000D_
10. ex. 8418.10.91;_x000D_
11. ex. 8418.10.99;_x000D_
12. ex. 8418.50.19; and_x000D_
13. ex. 8418.50.99; _x000D_
d. water pumps whose liquid temperature does not exceed 90°C for household and similar purposes using an electric voltage of not more than 250 V for a single phase with an output electric power of not more than 1000 watts or a maximum depth of 50 (fifty) meters, including vertical pumps and push pumps that have a tariff post numbers:_x000D_
1. ex. 8413.70.42;_x000D_
2. ex. 8413.70.91; and_x000D_
3. ex. 8413.81.13;_x000D_
e. submerged water pumps for household and similar purposes with an electrical voltage of not more than 250 volts for a single phase with an input electrical power of not more than 1500 watts or a maximum pipe size of 1.5 inches, excluding aquarium pumps, garden pond pumps, push shower pumps, slurry pumps, and table fountain pumps having tariff post number ex. 8413.70.31;_x000D_
f. electric and steam iron including types with a separate water reservoir or boiler with a capacity of not more than 5 (five) liters, for household use with an electric voltage of not more than 250 V using electric power of not more than 1000 watts, excluding portable garment steamer (fabric steamer), which has tariff post number ex. 8516.40.90;_x000D_
g. electric blender, electric juicer, electric mixer, chopper, and food processor which has tariff post number 8509.40.00;_x000D_
h. rice cookers, with a volume of up to 3 (three) liters or input electrical power of up to 1000 watts, including rice cookers and warmers and their combinations and which use the principle of pressure work, including slow cookers, which have tariff post number ex. 8516.60.10;_x000D_
i. electric kettle with a rated capacity not exceeding 10 (ten) liters, including multipurpose electric pots, which have tariff post numbers ex. 8516.79.10 and ex. 8516.79.90;_x000D_
j. immersion water heaters having tariff post number 8516.10.30; and_x000D_
k. water dispensers equipped only with a water heating system and water dispensers equipped with a water heating and cooling system, including those that are integrated with a water purification unit, which have tariff post numbers:_x000D_
1. 8516.10.11;_x000D_
2. ex. 8516.10.19; and_x000D_
3. ex. 8421.21.11.Domestic or imported household electronics products produced before this regulation, may still be distributed for a maximum of 1 (one) year from the enforcement date</t>
  </si>
  <si>
    <t>SNI 7859-2013, Household and similar electrical appliances - Safety - Part 1: General requirements; SNI IEC 60335-2-14-2011, Household and similar electrical appliances - Safety - Part 2-14: Particular requirements for kitchen machines; SNI IEC 60335-2-15-2011, Household and similar electrical appliances - Safety - Part 2-15: Particular requirements for appliances for heating liquids; SNI IEC 60335-2-24-2009, Household and similar electrical appliances - Safety - Part 2-24: Particular requirements for refrigerating appliances, ice-cream appliances and ice-makers; SNI IEC 60335-2-74:2010, Household and similar electrical appliances - Safety - Part 2-74: Particular requirements for portable immersion heaters. Products consisted in Electrical Blender, Electrical Juicer, Electrical Mixer and Electrical Food Chopper (HS ex.8509.40.00); Rice Cooker (HS ex.8516.60.10), Electric Kettle (HS ex.8516.79.10), Immersion Heaters (HS 8516.10.30), Water Dispenser (HS 8516.10.11, ex 8516.10.19)</t>
  </si>
  <si>
    <t>97.040.50 - Small kitchen appliances; 97.040.50 - Small kitchen appliances; 97.100 - Domestic, commercial and industrial heating appliances; 97.100 - Domestic, commercial and industrial heating appliances</t>
  </si>
  <si>
    <r>
      <rPr>
        <sz val="11"/>
        <color theme="1"/>
        <rFont val="Calibri"/>
        <family val="2"/>
        <scheme val="minor"/>
      </rPr>
      <t>https://members.wto.org/crnattachments/2025/TBT/IDN/final_measure/25_02747_00_x.pdf</t>
    </r>
  </si>
  <si>
    <t>Draft Commission Implementing Regulation laying down rules for the application of Directive 2014/90/EU of the European Parliament and of the Council, as regards design, construction and performance requirements and testing standards for marine equipment and repealing Implementing Regulation (EU) 2024/1975</t>
  </si>
  <si>
    <t>The draft Regulation replaces Commission Implementing Regulation (EU) 2024/1975. The design, construction and performance requirements and testing standards in respect of marine equipment falling within the scope of Directive 2014/90/EU are provided for in international instruments, defined in Article 2(5) of that Directive.  In order to take into account the most recent changes to the international instruments, the list of the applicable international instruments is updated and marine equipment which has become subject to harmonised Union requirements pursuant to Directive 2014/90/EU following those changes is explicitly listed in the Annex. </t>
  </si>
  <si>
    <t>Marine Equipment (including inter alia life-saving appliances, pollution prevention equipment, fire protection equipment, navigation equipment, radio communication equipment).</t>
  </si>
  <si>
    <t>13.020 - Environmental protection; 13.220.20 - Fire protection; 33.060 - Radiocommunications; 47.020.70 - Navigation and control equipment</t>
  </si>
  <si>
    <r>
      <rPr>
        <sz val="11"/>
        <color theme="1"/>
        <rFont val="Calibri"/>
        <family val="2"/>
        <scheme val="minor"/>
      </rPr>
      <t>https://members.wto.org/crnattachments/2025/TBT/EEC/25_02822_00_e.pdf
https://members.wto.org/crnattachments/2025/TBT/EEC/25_02822_01_e.pdf</t>
    </r>
  </si>
  <si>
    <t>KS 2991: 2023 Almond kernels — Specification </t>
  </si>
  <si>
    <t xml:space="preserve">Kenya would like to inform WTO Members that the Draft Kenya Standard KS 2991: 2024 Almond Kernels - Specification; notified in G/TBT/N/KEN/1572, was adopted and published on 16th July 2024 via gazette notice No. 107 dated 16th July 2024.A copy of the document can be obtained via the following link at a basic fee; https://webstore.kebs.org_x000D_
</t>
  </si>
  <si>
    <t>DEAS 1149: 2023, Industrial honey — Specification, First Edition</t>
  </si>
  <si>
    <t>Kenya would like to inform WTO Members that the Draft East African Standard DEAS 1149: 2023, Industrial honey — Specification, First Edition; notified in G/TBT/N/BDI/375, G/TBT/N/KEN/1456, G/TBT/N/RWA/887, G/TBT/N/TZA/989, G/TBT/N/UGA/1792, was adopted on 16th July 2024 via gazette notice No. 107 dated 16th July 2024. A copy of the document can be obtained via the following link at a basic fee; https://webstore.kebs.org</t>
  </si>
  <si>
    <t>DEAS 973 - 1: 2023, Compounded fish feed — Specification – Part 1: Tilapia and catfish feeds, First Edition</t>
  </si>
  <si>
    <t>Kenya would like to inform WTO Members that the Draft East Africa Standard DEAS 973-1:2023, Compounded fish feed - Specification – Part 1: Tilapia and catfish feeds ; notified in G/TBT/N/BDI/335, G/TBT/N/KEN/1397, G/TBT/N/RWA/842, G/TBT/N/TZA/921, G/TBT/N/UGA/1750, was adopted on 16th July 2024 via gazette notice No. 107 dated 16th July 2024. A copy of the document can be obtained via the following link at a basic fee; https://webstore.kebs.org</t>
  </si>
  <si>
    <t>DKS 693: 2023 Seed for bulb vegetable crops — Requirements for certification</t>
  </si>
  <si>
    <t>Kenya would like to inform WTO Members that the Draft Kenya Standard DKS 693: 2023 Seed for bulb vegetable crops — Requirements for certification; notified in G/TBT/N/KEN/1600, was adopted on 16th July 2024 via gazette notice No. 107 dated 16th July 2024. A copy of the document can be obtained via the following link at a basic fee; https://webstore.kebs.org</t>
  </si>
  <si>
    <t>Oilseeds (ICS code(s): 67.200.20)</t>
  </si>
  <si>
    <t>67.200.20 - Oilseeds; 67.200.20 - Oilseeds</t>
  </si>
  <si>
    <t>DEAS 326: 2023, Copper/chromium/arsenic composition for the preservation of timber — Specification,  Second edition</t>
  </si>
  <si>
    <t>Kenya would like to inform WTO Members that the Draft East African Standard; DEAS 326: 2023, Copper/chromium/arsenic composition for the preservation of timber — Specification,  Second edition, notified in G/TBT/N/BDI/359, G/TBT/N/KEN/1439, G/TBT/N/RWA/870, G/TBT/N/TZA/973, G/TBT/N/UGA/1775 , was adopted and published by Kenya on 29th November 2024 via Gazette Notice No. 206 dated 29th November 2024 as KS EAS 326:2024   Kenya Standard—Copper/Chromium/Arsenic (CCA) composition for the preservation of  timber—Specification, Second Edition.A copy of the document can be obtained via the following link at a basic fee: https://webstore.kebs.org</t>
  </si>
  <si>
    <t>Wood in the rough, treated with paint, stains, creosote or other preservatives (excl. rough-cut wood for walking sticks, umbrellas, tool shafts and the like; wood in the form of railway sleepers; wood cut into boards or beams, etc.) (HS code(s): 440310); Wood-protecting chemicals (ICS code(s): 71.100.50)</t>
  </si>
  <si>
    <t>440310 - Wood in the rough, treated with paint, stains, creosote or other preservatives (excl. rough-cut wood for walking sticks, umbrellas, tool shafts and the like; wood in the form of railway sleepers; wood cut into boards or beams, etc.); 440310 - Wood in the rough, treated with paint, stains, creosote or other preservatives (excl. rough-cut wood for walking sticks, umbrellas, tool shafts and the like; wood in the form of railway sleepers; wood cut into boards or beams, etc.)</t>
  </si>
  <si>
    <t>Prevention of deceptive practices and consumer protection (TBT); Protection of human health or safety (TBT); Protection of animal or plant life or health (TBT); Protection of the environment (TBT); Quality requirements (TBT); Harmonization (TBT); Reducing trade barriers and facilitating trade (TBT)</t>
  </si>
  <si>
    <t>DEAS 324: 2023, Copper/chromium/arsenic compositions for the preservation of timber — Method for timber treatment, Second Edition</t>
  </si>
  <si>
    <t>Kenya would like to inform WTO Members that the Draft East African Standard; DEAS 324: 2023, Copper/chromium/arsenic compositions for the preservation of timber — Method for timber treatment, Second Edition, notified in G/TBT/N/BDI/361, G/TBT/N/KEN/1441, G/TBT/N/RWA/872, G/TBT/N/TZA/975, G/TBT/N/UGA/1777 , was adopted and published by Kenya on 29th November 2024 via Gazette Notice No. 206 dated 29th November 2024 as KS EAS 324:2024    Kenya Standard—Copper/chromium/arsenic compositions for the preservation of timber—Method for timber treatment, Second Edition .A copy of the document can be obtained via the following link at a basic fee: https://webstore.kebs.org</t>
  </si>
  <si>
    <t>Copper ores and concentrates. (HS code(s): 2603); Chromium ores and concentrates. (HS code(s): 2610); Arsenic (HS code(s): 280480); Chromium ores (ICS code(s): 73.060.30); Copper products (ICS code(s): 77.150.30)</t>
  </si>
  <si>
    <t>2603 - Copper ores and concentrates.; 2610 - Chromium ores and concentrates.; 280480 - Arsenic; 2610 - Chromium ores and concentrates.; 2603 - Copper ores and concentrates.; 280480 - Arsenic</t>
  </si>
  <si>
    <t>73.060.30 - Chromium ores; 77.150.30 - Copper products; 73.060.30 - Chromium ores; 77.150.30 - Copper products</t>
  </si>
  <si>
    <t>Protection of human health or safety (TBT); Protection of animal or plant life or health (TBT); Protection of the environment (TBT); Harmonization (TBT); Reducing trade barriers and facilitating trade (TBT)</t>
  </si>
  <si>
    <t>Draft Decree of Minister of Industry on Mandatory Implementation of Indonesian National Standard for Lubricating Oils.</t>
  </si>
  <si>
    <t>Regulation of Minister of Industry No. 25 of 2018 has been revoked and replaced by Regulation of Minister of Industry No. 8 of 2025 regarding Mandatory Implementation of Indonesia National Standard for Lubricating Oils. The Regulation covers the issuance of SNI certificate using type 5 certification scheme, production process assessment and implementation of ISO 9001:2015, including product quality testing based on:a. SNI 7069-1:2020, Lubricating oil for 4 (four) stroke gasoline of motor vehicles;_x000D_
b. SNI 7069-2:2021, Lubricating oil for 4 (four) stroke gasoline motorcycles;_x000D_
c. SNI 7069-3:2020, Lubricating oil for 2 (two) stroke gasoline motorcycles with air cooling;_x000D_
d. SNI 7069-4:2020, Lubricating oil for 2 (two) stroke gasoline motorcycles with water cooling;_x000D_
e. SNI 7069-5:2021, Lubricating oil for high rotation diesel motor;_x000D_
f. SNI 7069-6:2021, Lubricating oil for manual transmission gears and axles for motor vehicles; and_x000D_
g. SNI 7069-7:2021, Automatic transmission lubricating oil.The tariff post number/harmonized system of Lubricating oil included to this regulations are :_x000D_
a. ex. 2710.19.46;_x000D_
b. ex. 3403.19.12;_x000D_
c. ex. 3403.19.19;_x000D_
d. ex. 3403.99.12; and_x000D_
e. ex. 3403.99.19.Domestic or imported lubricating oil products produced before this regulation, may still be distributed for a maximum of 2 (two) years from the enforcement date.</t>
  </si>
  <si>
    <t>Lubricating oils for 4 (four) steps gasoline engines of motorized vehicles, Lubricating oils for 4 (four) steps gasoline engines of motor cycle, Lubricating oils of 2 (two) steps gasoline engines with air coolers; Lubricating oils of 2 (two) steps gasoline engines with water coolers, Lubricating oils of high rotation diesel engines, Lubricating oils of manual transmision and differential gears, Lubricating oils of automatic transmission (HS ex.2710.19.43; ex.3403.19.12; ex.3403.19.19; ex.3403.99.12; ex.3403.99.19). ICS 75.100 - Lubricants, industrial oils and related products. Including mineral oils, fluids for metal working and for temporary protection against corrosion</t>
  </si>
  <si>
    <t>271019 - Medium oils and preparations, of petroleum or bituminous minerals, n.e.s.; 340319 - Lubricant preparations, incl. cutting-oil preparations, bolt or nut release preparations, anti-rust or anti-corrosion preparations and mould-release preparations, based on lubricants and containing petroleum oil or bituminous mineral oil (excl. preparations containing, as basic constituents, &gt;= 70% of petroleum oil or bituminous mineral oil by weight and preparations for treating textiles, leather, furskins and other materials); 340399 - Lubricant preparations, incl. cutting-oil preparations, bolt or nut release preparations, anti-rust or anti-corrosion preparations and mould-release preparations, based on lubricants but not containing petroleum oil or bituminous mineral oil (excl. preparations for the treatment of textiles, leather, furskins and other materials); 340399 - Lubricant preparations, incl. cutting-oil preparations, bolt or nut release preparations, anti-rust or anti-corrosion preparations and mould release preparations, based on lubricants but not containing petroleum oil or bituminous mineral oil (excl. preparations for the treatment of textiles, leather, furskins and other materials); 340319 - Lubricant preparations, incl. cutting-oil preparations, bolt or nut release preparations, anti-rust or anti-corrosion preparations and mould release preparations, based on lubricants and containing petroleum oil or bituminous mineral oil (excl. preparations containing, as basic constituents, &gt;= 70% of petroleum oil or bituminous mineral oil by weight and preparations for treating textiles, leather, furskins and other materials); 271019 - Medium oils and preparations, of petroleum or bituminous minerals, n.e.s.</t>
  </si>
  <si>
    <t>75.100 - Lubricants, industrial oils and related products; 75.100 - Lubricants, industrial oils and related products</t>
  </si>
  <si>
    <r>
      <rPr>
        <sz val="11"/>
        <color theme="1"/>
        <rFont val="Calibri"/>
        <family val="2"/>
        <scheme val="minor"/>
      </rPr>
      <t>https://members.wto.org/crnattachments/2025/TBT/IDN/final_measure/25_02746_00_x.pdf</t>
    </r>
  </si>
  <si>
    <t>DEAS 75: 2023, Compounded cattle feeds — Specification, Third Edition</t>
  </si>
  <si>
    <t>Kenya would like to inform WTO Members that the Draft East African Standard DEAS 75: 2023, Compounded cattle feeds — Specification; notified in G/TBT/N/BDI/334, G/TBT/N/KEN/1396, G/TBT/N/RWA/841, G/TBT/N/TZA/920, G/TBT/N/UGA/1749, was adopted on 16th July 2024 via gazette notice No. 107 dated 16th July 2024. A copy of the document can be obtained via the following link at a basic fee; https://webstore.kebs.org</t>
  </si>
  <si>
    <t>DEAS 1141-4:2023, Textile garments — Specification — Part 4: Skirts and dresses, First Edition</t>
  </si>
  <si>
    <t>Kenya would like to inform WTO Members that the Draft East African Standard; DEAS 1141-4:2023, Textile garments — Specification — Part 4: Skirts and dresses, First Edition, notified in G/TBT/N/BDI/416, G/TBT/N/KEN/1521, G/TBT/N/RWA/951, G/TBT/N/TZA/1051, G/TBT/N/UGA/1866, was adopted and published by Kenya on 20th December 2024 via Gazette Notice No. 16886 dated 20th December 2024 as KS EAS 1141-4:2023, Textile garments — Specification — Part 4: Skirts and dresses, First Edition.A copy of the document can be obtained via the following link at a basic fee: https://webstore.kebs.org</t>
  </si>
  <si>
    <t>Women's or girls' suits, ensembles, jackets, blazers, dresses, skirts, divided skirts, trousers, bib and brace overalls, breeches and shorts (excl. knitted or crocheted, wind-jackets and similar articles, slips, petticoats and panties, tracksuits, ski suits and swimwear) (HS code(s): 6204); Clothes (ICS code(s): 61.020)</t>
  </si>
  <si>
    <t>6204 - Women's or girls' suits, ensembles, jackets, blazers, dresses, skirts, divided skirts, trousers, bib and brace overalls, breeches and shorts (excl. knitted or crocheted, wind-jackets and similar articles, slips, petticoats and panties, tracksuits, ski suits and swimwear); 6204 - Women's or girls' suits, ensembles, jackets, blazers, dresses, skirts, divided skirts, trousers, bib and brace overalls, breeches and shorts (excl. knitted or crocheted, wind-jackets and similar articles, slips, petticoats and panties, tracksuits, ski suits and swimwear)</t>
  </si>
  <si>
    <t>61.020 - Clothes; 61.020 - Clothes</t>
  </si>
  <si>
    <t>Draft Decree of Minister of Industry on Mandatory Implementation of Indonesian National Standard for Paper and Paperboard for Food Packaging</t>
  </si>
  <si>
    <t>Regulation of Minister of Industry No 20 of 2020 has been revoked and replaced by Regulation of Minister of Industry No. 6 of 2025 regarding Mandatory Implementation of Indonesia National Standard for Paper and Paperboard as Raw Materials for the Manufacture of Primary Packaging for Food.The Regulation covers the issuance of SNI certificate using type 5 certification scheme, production process assessment and implementation of ISO 9001:2015 , including product quality testing based on:SNI 8218:2024 for Paper and paperboard as raw materials for the manufacture of primary packaging for food,  which includes: a. Raw materials for the manufacture of primary packaging for food from glazed paper with tariff post/harmonized system (HS) numbers:_x000D_
1. ex 4806.40.00_x000D_
2. ex 4806.30.00_x000D_
b. Raw materials for the manufacture of primary packaging for food from oil-resistant paper and cardboard with tariff post/harmonized system (HS) number:_x000D_
1. ex. 4806.20.00_x000D_
c. raw materials for the manufacture of primary packaging for food from coated paper with tariff post number/harmonized system (HS) number:_x000D_
1. ex 4810.31.90_x000D_
d. raw materials for the manufacture of primary packaging for food from coated cardboard with tariff post number/harmonized system (HS) numbers :_x000D_
1. ex 4810.13.99_x000D_
2. ex 4810.14.99_x000D_
3. ex 4810.19.90_x000D_
4. ex 4810.29.99_x000D_
5. ex 4810.32.90_x000D_
6. ex 4810.99.90_x000D_
e. raw materials for the manufacture of primary packaging for food from duplex cardboard with tariff heading number/harmonized system (HS) numbers :_x000D_
1. ex 4805.92.10_x000D_
2. ex. 4805.93.10_x000D_
3. ex. 4810.92.90_x000D_
f. raw materials for the manufacture of primary packaging for food from other paper and medium with tariff post/harmonized system number (HS) numbers :_x000D_
1. ex. 4804.11.00_x000D_
2. ex. 4804.21.90_x000D_
3. ex. 4804.31.90_x000D_
4. 4804.39.20_x000D_
5. ex. 4804.41.90_x000D_
6. 4804.49.10_x000D_
7. ex. 4804.51.90_x000D_
8. 4804.59.10_x000D_
9. ex. 4805.24.00_x000D_
10. ex. 4805.25.10_x000D_
11. ex. 4805.25.90_x000D_
12. ex. 4805.92.90_x000D_
13. ex. 4805.93.90_x000D_
g. Raw materials for the manufacture of primary packaging for food from base paper for plastic laminated wrapping paper with tariff post/harmonized system (HS) numbers:_x000D_
1. ex. 4804.11.00_x000D_
2. ex. 4804.21.90_x000D_
3. ex. 4804.31.90_x000D_
4. ex. 4805.91.90_x000D_
h. Raw materials for the manufacture of primary packaging for food from paper other than in (a) to (g) with tariff post/harmonized system (HS) numbers:_x000D_
1. ex. 4804.19.00_x000D_
2. ex. 4804.29.90_x000D_
3. 4804.39.20_x000D_
4. ex. 4804.39.90_x000D_
5. 4804.42.10_x000D_
6. 4804.49.10_x000D_
7. 4804.52.10_x000D_
8. 4804.59.10_x000D_
9. ex. 4805.19.10_x000D_
10. ex. 4805.19.90_x000D_
11. ex 4806.10.00_x000D_
12. ex. 4810.13.99Domestic or imported paper and paperboard products produced before this regulation may still be distributed for a maximum of 1 (one) year from the enforcement date. </t>
  </si>
  <si>
    <t>SNI 8218:2015 Paper and paperboard for food packaging, consisted in Paper and paperboard of a kind used for making food packaging (HS 4804.39.20; 4804.42.10; 4804.49.10; 4804.52.10; 4804.59.10)</t>
  </si>
  <si>
    <t>480442 - Kraft paper and paperboard, uncoated, in rolls of a width &gt; 36 cm or in square or rectangular sheets with one side &gt; 36 cm and the other side &gt; 15 cm in the unfolded state, weighing &gt; 150 g to &lt; 225 g/m², bleached uniformly in the mass, containing &gt; 95% chemically processed wood fibre by weight in relation to the total fibre content (excl. kraftliner, sack kraft paper and goods of heading 4802, 4803 or 4808); 480439 - Kraft paper and paperboard, uncoated, in rolls of a width &gt; 36 cm or in square or rectangular sheets with one side &gt; 36 cm and the other side &gt; 15 cm in the unfolded state, weighing &lt;= 150 g/m² (excl. unbleached, kraftliner, sack kraft paper and goods of heading 4802, 4803 or 4808); 480449 - Kraft paper and paperboard, uncoated, in rolls of a width &gt; 36 cm or in square or rectangular sheets with one side &gt; 36 cm and the other side &gt; 15 cm in the unfolded state, weighing &gt; 150 g to &lt; 225 g/m² (excl. unbleached, bleached uniformly in the mass and containing &gt; 95% chemically processed wood fibre by weight in relation to the total fibre content, kraftliner, sack kraft paper and goods of heading 4802, 4803 or 4808); 480452 - Kraft paper and paperboard, uncoated, in rolls of a width &gt; 36 cm or in square or rectangular sheets with one side &gt; 36 cm and the other side &gt; 15 cm in the unfolded state, weighing &gt;= 225 g/m², bleached uniformly in the mass, containing &gt; 95% chemically processed wood fibre by weight in relation to the total fibre content (excl. kraftliner, sack kraft paper and goods of heading 4802, 4803 or 4808); 480459 - Kraft paper and paperboard, uncoated, in rolls of a width &gt; 36 cm or in square or rectangular sheets with one side &gt; 36 cm and the other side &gt; 15 cm in the unfolded state, weighing &gt;= 225 g/m² (excl. unbleached or bleached uniformly in the mass and containing &gt; 95% chemically prepared wood fibre by weight in relation to the total fibre content, and kraftliner, sack kraft paper and goods of heading 4802, 4803 or 4808); 480459 - Kraft paper and paperboard, uncoated, in rolls of a width &gt; 36 cm or in square or rectangular sheets with one side &gt; 36 cm and the other side &gt; 15 cm in the unfolded state, weighing &gt;= 225 g/m² (excl. unbleached or bleached uniformly in the mass and containing &gt; 95% chemically prepared wood fibre by weight in relation to the total fibre content, and kraftliner, sack kraft paper and goods of heading 4802, 4803 or 4808); 480452 - Kraft paper and paperboard, uncoated, in rolls of a width &gt; 36 cm or in square or rectangular sheets with one side &gt; 36 cm and the other side &gt; 15 cm in the unfolded state, weighing &gt;= 225 g/m², bleached uniformly in the mass, containing &gt; 95% chemically processed wood fibre by weight in relation to the total fibre content (excl. kraftliner, sack kraft paper and goods of heading 4802, 4803 or 4808); 480449 - Kraft paper and paperboard, uncoated, in rolls of a width &gt; 36 cm or in square or rectangular sheets with one side &gt; 36 cm and the other side &gt; 15 cm in the unfolded state, weighing &gt; 150 g to &lt; 225 g/m² (excl. unbleached, bleached uniformly in the mass and containing &gt; 95% chemically processed wood fibre by weight in relation to the total fibre content, kraftliner, sack kraft paper and goods of heading 4802, 4803 or 4808); 480439 - Kraft paper and paperboard, uncoated, in rolls of a width &gt; 36 cm or in square or rectangular sheets with one side &gt; 36 cm and the other side &gt; 15 cm in the unfolded state, weighing &lt;= 150 g/m² (excl. unbleached, kraftliner, sack kraft paper and goods of heading 4802, 4803 or 4808); 480442 - Kraft paper and paperboard, uncoated, in rolls of a width &gt; 36 cm or in square or rectangular sheets with one side &gt; 36 cm and the other side &gt; 15 cm in the unfolded state, weighing &gt; 150 g to &lt; 225 g/m², bleached uniformly in the mass, containing &gt; 95% chemically processed wood fibre by weight in relation to the total fibre content (excl. kraftliner, sack kraft paper and goods of heading 4802, 4803 or 4808); 480459 - Kraft paper and paperboard, uncoated, in rolls of a width &gt; 36 cm or in square or rectangular sheets with one side &gt; 36 cm and the other side &gt; 15 cm in the unfolded state, weighing &gt;= 225 g/m² (excl. unbleached or bleached uniformly in the mass and containing &gt; 95% chemically prepared wood fibre by weight in relation to the total fibre content, plus kraftliner, sack kraft paper and goods of heading 4802, 4803 or 4808); 480442 - Kraft paper and paperboard, uncoated, in rolls of a width &gt; 36 cm or in square or rectangular sheets with one side &gt; 36 cm and the other side &gt; 15 cm in the unfolded state, weighing &gt; 150 g to &lt; 225 g/m², bleached uniformly in the mass, containing &gt; 95% chemically processed wood fibre by weight in relation to the total fibre content (excl. kraftliner, sack kraft paper and goods of heading 4802, 4803 or 4808); 480439 - Kraft paper and paperboard, uncoated, in rolls of a width &gt; 36 cm or in square or rectangular sheets with one side &gt; 36 cm and the other side &gt; 15 cm in the unfolded state, weighing &lt;= 150 g/m² (excl. unbleached, kraftliner, sack kraft paper and goods of heading 4802, 4803 or 4808); 480452 - Kraft paper and paperboard, uncoated, in rolls of a width &gt; 36 cm or in square or rectangular sheets with one side &gt; 36 cm and the other side &gt; 15 cm in the unfolded state, weighing &gt;= 225 g/m², bleached uniformly in the mass, containing &gt; 95% chemically processed wood fibre by weight in relation to the total fibre content (excl. kraftliner, sack kraft paper and goods of heading 4802, 4803 or 4808); 480449 - Kraft paper and paperboard, uncoated, in rolls of a width &gt; 36 cm or in square or rectangular sheets with one side &gt; 36 cm and the other side &gt; 15 cm in the unfolded state, weighing &gt; 150 g to &lt; 225 g/m² (excl. unbleached, bleached uniformly in the mass and containing &gt; 95% chemically processed wood fibre by weight in relation to the total fibre content, kraftliner, sack kraft paper and goods of heading 4802, 4803 or 4808)</t>
  </si>
  <si>
    <t>55.040 - Packaging materials and accessories; 55.040 - Packaging materials and accessories; 67.250 - Materials and articles in contact with foodstuffs; 67.250 - Materials and articles in contact with foodstuffs; 85.080 - Paper products; 85.080 - Paper products</t>
  </si>
  <si>
    <r>
      <rPr>
        <sz val="11"/>
        <color theme="1"/>
        <rFont val="Calibri"/>
        <family val="2"/>
        <scheme val="minor"/>
      </rPr>
      <t>https://members.wto.org/crnattachments/2025/TBT/IDN/final_measure/25_02748_00_x.pdf</t>
    </r>
  </si>
  <si>
    <t>DEAS 1164: 2023, Inorganic Foliar Fertilizer— Specification, First edition </t>
  </si>
  <si>
    <t>Kenya would like to inform WTO Members that the Draft East African Standard; DEAS 1164:2023 Kenya Standard — Fertilizers — Foliar Fertilizer — Specification, First Edition, notified in G/TBT/N/BDI/391, G/TBT/N/KEN/1477, G/TBT/N/RWA/915, G/TBT/N/TZA/1011, G/TBT/N/UGA/1824, was adopted and published by Kenya on 20th December 2024 via Gazette Notice No. 16886 dated 20th December 2024 as KS EAS 1164:2024 Kenya Standard — Fertilizers — Foliar Fertilizer — Specification, First Edition.A copy of the document can be obtained via the following link at a basic fee: https://webstore.kebs.org</t>
  </si>
  <si>
    <t>(HS code(s): 3101); Fertilizers (ICS code(s): 65.080)</t>
  </si>
  <si>
    <r>
      <rPr>
        <sz val="11"/>
        <color theme="1"/>
        <rFont val="Calibri"/>
        <family val="2"/>
        <scheme val="minor"/>
      </rPr>
      <t xml:space="preserve">https://webstore.kebs.org
</t>
    </r>
  </si>
  <si>
    <t>Proyecto de Primera Revisión del Reglamento Técnico Ecuatoriano PRTE INEN 275 (1R) " Bolígrafos y recambios" (Draft first revision (1R) of Ecuadorian Technical Regulation PRTE INEN No. 275 "Ball point pens and refills") (10 pages, in Spanish)</t>
  </si>
  <si>
    <t>The notified Ecuadorian Technical Regulation applies to the following products, whether domestic or imported, marketed in Ecuador: Ball point pens and refillsThe Technical Regulation does not apply to:G/TBT/N/ECU/550- 2 -  Propelling or sliding pencils and graphite pencil leads Tips and casing used for the manufacture of ball point pens Metal or plastic fountain pens.</t>
  </si>
  <si>
    <t>Ball point pens (HS Code: 960810); Parts for ballpoint pens; felt-tipped and other porous-tipped pens and markers; duplicating stylos; pen-holders, pencil-holders and similar holders, of non-metallic materials (HS code: 960899).</t>
  </si>
  <si>
    <t>960810 - Ball-point pens; 960899 - Parts of ball-point pens, felt-tipped and other porous-tipped pens and markers, fountain pens and propelling pencils n.e.s, pencil-holders, pen-holders and the like, and duplicating stylos</t>
  </si>
  <si>
    <r>
      <rPr>
        <sz val="11"/>
        <color theme="1"/>
        <rFont val="Calibri"/>
        <family val="2"/>
        <scheme val="minor"/>
      </rPr>
      <t>https://members.wto.org/crnattachments/2025/TBT/ECU/25_02885_00_s.pdf</t>
    </r>
  </si>
  <si>
    <t>DMS 2082-2:2024, Requirements for sleeping bags – Part 2: Fabric and material properties   </t>
  </si>
  <si>
    <t>This Draft Malawi Standard specifies the fabric and material properties as well as provisions for labelling of adult sized sleeping bags for use in sports and leisure time activities.</t>
  </si>
  <si>
    <t>Camping goods of textile materials (excl. tents, awnings and sunblinds, sails, pneumatic mattresses, rucksacks, knapsacks and similar receptacles, filled sleeping bags, mattresses and cushions) (HS code(s): 630690); Camping equipment and camp-sites (ICS code(s): 97.200.30)</t>
  </si>
  <si>
    <t>630690 - Camping goods of textile materials (excl. tents, awnings and sunblinds, sails, pneumatic mattresses, rucksacks, knapsacks and similar receptacles, filled sleeping bags, mattresses and cushions)</t>
  </si>
  <si>
    <t>97.200.30 - Camping equipment and camp-sites</t>
  </si>
  <si>
    <r>
      <rPr>
        <sz val="11"/>
        <color theme="1"/>
        <rFont val="Calibri"/>
        <family val="2"/>
        <scheme val="minor"/>
      </rPr>
      <t>https://members.wto.org/crnattachments/2025/TBT/MWI/25_02894_00_e.pdf</t>
    </r>
  </si>
  <si>
    <t>DMS 1648:2025, Sewing threads – Specification   </t>
  </si>
  <si>
    <t>This Draft Malawi Standard specifies the requirements for cotton, polyamide, polyester and core-spun sewing threads suitable for use in the manufacture of textile articles, clothing and footwear.</t>
  </si>
  <si>
    <t>Cotton sewing thread, whether or not put up for retail sale (HS code(s): 5204); Textile and leather technology (Vocabularies) (ICS code(s): 01.040.59)</t>
  </si>
  <si>
    <t>5204 - Cotton sewing thread, whether or not put up for retail sale</t>
  </si>
  <si>
    <t>01.040.59 - Textile and leather technology (Vocabularies)</t>
  </si>
  <si>
    <r>
      <rPr>
        <sz val="11"/>
        <color theme="1"/>
        <rFont val="Calibri"/>
        <family val="2"/>
        <scheme val="minor"/>
      </rPr>
      <t>https://members.wto.org/crnattachments/2025/TBT/MWI/25_02896_00_e.pdf</t>
    </r>
  </si>
  <si>
    <t>DKS 2801-2: 2025 Masonry units ― Specification - Part 2: Aggregate concrete masonry units (Lightweight aggregates)</t>
  </si>
  <si>
    <t>This Kenyan Standard specifies the characteristics and performance requirements of aggregate concrete masonry units made from lightweight aggregates for which the main intended uses are common, facing or exposed masonry in load bearing or non-load bearing building and civil engineering applications. The units are suitable for all forms of walling, including single leaf, external leaf to chimneys, cavity wall, partitions, retaining, and basement. They can provide fire protection, thermal insulation, sound insulation and sound absorption.</t>
  </si>
  <si>
    <t>Pebbles, gravel, broken or crushed stone, for concrete aggregates, for road metalling or for railway or other ballast, shingle and flint, whether or not heat-treated (HS code(s): 251710); Masonry (ICS code(s): 91.080.30)</t>
  </si>
  <si>
    <t>251710 - Pebbles, gravel, broken or crushed stone, for concrete aggregates, for road metalling or for railway or other ballast, shingle and flint, whether or not heat-treated</t>
  </si>
  <si>
    <t>91.080.30 - Masonry</t>
  </si>
  <si>
    <r>
      <rPr>
        <sz val="11"/>
        <color theme="1"/>
        <rFont val="Calibri"/>
        <family val="2"/>
        <scheme val="minor"/>
      </rPr>
      <t>https://members.wto.org/crnattachments/2025/TBT/KEN/25_02860_00_e.pdf</t>
    </r>
  </si>
  <si>
    <t>DEAS 1156:2023, Steel filing cabinets for general office purposes — Specification, First edition</t>
  </si>
  <si>
    <t>Kenya would like to inform WTO Members that the Draft East African Standard; DEAS 1156:2023, Steel filing cabinets for general office purposes — Specification, First edition, notified in G/TBT/N/BDI/381, G/TBT/N/KEN/1461, G/TBT/N/RWA/893, G/TBT/N/TZA/995, G/TBT/N/UGA/1798 , was adopted and published by Kenya on 29th November 2024 via Gazette Notice No. 206 dated 29th November 2024 as KS EAS 1156:2024   Kenya Standard—Steel filing cabinets for general office purposes—Specification, First Edition.A copy of the document can be obtained via the following link at a basic fee: https://webstore.kebs.org</t>
  </si>
  <si>
    <t>Filing cabinets, card-index cabinets, paper trays, paper rests, pen trays, office-stamp stands and similar office or desk equipment, of base metal, other than office furniture of heading 94.03. (HS code(s): 8304); Interior finishing (ICS code(s): 91.180)</t>
  </si>
  <si>
    <t>8304 - Filing cabinets, card-index cabinets, paper trays, paper rests, pen trays, office-stamp stands and similar office or desk equipment, of base metal, other than office furniture of heading 94.03.; 8304 - Filing cabinets, card-index cabinets, paper trays, paper rests, pen trays, office-stamp stands and similar office or desk equipment, of base metal, other than office furniture of heading 94.03.</t>
  </si>
  <si>
    <t>91.180 - Interior finishing; 91.180 - Interior finishing</t>
  </si>
  <si>
    <t>Costa Rican Technical Regulation (RTCR) No. 411: 2008. Sausage-type products: sausage, salami, mortadella and chorizo. Specifications</t>
  </si>
  <si>
    <t>Please be advised that Executive Decree No. 44909-MEIC-MAG-S, dated 27 February 2025, amends Executive Decree No. 35079-MEC-MAG-S of 31 October 2008, "Costa Rican Technical Regulation (RTCR) No. No. 411:2008. Sausage-type products: sausage, salami, mortadella and chorizo. Specifications", as some inconsistencies were detected in the references to methods of analysis included therein, making it impossible to verify the parameters contained in that Decree. Costa Rican legislation stipulates that such material errors must be corrected.__________</t>
  </si>
  <si>
    <t>International Classification for Standards (ICS) code 67.120</t>
  </si>
  <si>
    <t>67.120 - Meat, meat products and other animal produce; 67.120 - Meat, meat products and other animal produce</t>
  </si>
  <si>
    <r>
      <rPr>
        <sz val="11"/>
        <color theme="1"/>
        <rFont val="Calibri"/>
        <family val="2"/>
        <scheme val="minor"/>
      </rPr>
      <t xml:space="preserve">https://members.wto.org/crnattachments/2025/TBT/CRI/final_measure/25_02883_00_s.pdf
</t>
    </r>
  </si>
  <si>
    <t>DEAS 1141-2:2023, Textile garments — Specification — Part 2: Shirts and blouses, First Edition</t>
  </si>
  <si>
    <t>Kenya would like to inform WTO Members that the Draft East African Standard; DEAS 1141-2:2023, Textile garments — Specification — Part 2: Shirts and blouses, First Edition, notified in G/TBT/N/BDI/418, G/TBT/N/KEN/1523, G/TBT/N/RWA/953, G/TBT/N/TZA/1053, G/TBT/N/UGA/1868, was adopted and published by Kenya on 20th December 2024 via Gazette Notice No. 16886 dated 20th December 2024 as KS EAS 1141-2:2023, Textile garments — Specification — Part 2: Shirts and blouses, First Edition.A copy of the document can be obtained via the following link at a basic fee: https://webstore.kebs.org</t>
  </si>
  <si>
    <t>Men's or boys' shirts, knitted or crocheted (excl. nightshirts, T-shirts, singlets and other vests) (HS code(s): 6105); Women's or girls' blouses, shirts and shirt-blouses, knitted or crocheted (excl. T-shirts and vests) (HS code(s): 6106); Clothes (ICS code(s): 61.020)</t>
  </si>
  <si>
    <t>6105 - Men's or boys' shirts, knitted or crocheted (excl. nightshirts, T-shirts, singlets and other vests); 6106 - Women's or girls' blouses, shirts and shirt-blouses, knitted or crocheted (excl. T-shirts and vests); 6106 - Women's or girls' blouses, shirts and shirt-blouses, knitted or crocheted (excl. T-shirts and vests); 6105 - Men's or boys' shirts, knitted or crocheted (excl. nightshirts, T-shirts, singlets and other vests)</t>
  </si>
  <si>
    <t>DEAS 1141-3:2023, Textile garments — Specification — Part 3: T-shirts, First Edition</t>
  </si>
  <si>
    <t>Kenya would like to inform WTO Members that the Draft East African Standard; DEAS 1141-3:2023, Textile garments — Specification — Part 3: T-shirts, First Edition, notified in G/TBT/N/BDI/417, G/TBT/N/KEN/1522, G/TBT/N/RWA/952, G/TBT/N/TZA/1052, G/TBT/N/UGA/1867, was adopted and published by Kenya on 20th December 2024 via Gazette Notice No. 16886 dated 20th December 2024 as KS EAS 1141-3:2023, Textile garments — Specification — Part 3: T-shirts, First Edition.A copy of the document can be obtained via the following link at a basic fee: https://webstore.kebs.org</t>
  </si>
  <si>
    <t>T-shirts, singlets and other vests of cotton, knitted or crocheted (HS code(s): 610910); Clothes (ICS code(s): 61.020)</t>
  </si>
  <si>
    <t>610910 - T-shirts, singlets and other vests of cotton, knitted or crocheted; 610910 - T-shirts, singlets and other vests of cotton, knitted or crocheted</t>
  </si>
  <si>
    <t>DEAS 1141-1:2023, Textile garments — Specification — Part 1: General requirements, First Edition</t>
  </si>
  <si>
    <t>Kenya would like to inform WTO Members that the Draft East African Standard; DEAS 1141-1:2023, Textile garments — Specification — Part 1: General requirements, First Edition., notified in, G/TBT/N/BDI/344/Rev.1, G/TBT/N/KEN/1412/Rev.1, G/TBT/N/RWA/851/Rev.1, G/TBT/N/TZA/934/Rev.1, G/TBT/N/UGA/1760/Rev.1, was adopted and published by Kenya on 20th December 2024 via Gazette Notice No. 16886 dated 20th December 2024 as KS EAS 1141-1:2023, Textile garments — Specification — Part 1: General requirements, First Edition._x000D_
A copy of the document can be obtained via the following link at a basic fee: https://webstore.kebs.org</t>
  </si>
  <si>
    <t>ARTICLES OF APPAREL AND CLOTHING ACCESSORIES, NOT KNITTED OR CROCHETED (HS code(s): 62); Clothes (ICS code(s): 61.020)</t>
  </si>
  <si>
    <t>62 - ARTICLES OF APPAREL AND CLOTHING ACCESSORIES, NOT KNITTED OR CROCHETED; 62 - ARTICLES OF APPAREL AND CLOTHING ACCESSORIES, NOT KNITTED OR CROCHETED</t>
  </si>
  <si>
    <t>Consumer information, labelling (TBT); Prevention of deceptive practices and consumer protection (TBT); Protection of human health or safety (TBT); Quality requirements (TBT); Harmonization (TBT); Reducing trade barriers and facilitating trade (TBT); Cost saving and productivity enhancement (TBT)</t>
  </si>
  <si>
    <t>DMS 2167:2024, Chain-link fencing and its wire accessories</t>
  </si>
  <si>
    <t>This draft Malawi Standard covers the requirements for chain-link fencing and straining and tie wires for use with it, made of zinc-coated steel wire or zinc-coated steel wire covered with polyvinyl chloride.</t>
  </si>
  <si>
    <t>Stranded wire, ropes and cables, of iron or steel (excl. electrically insulated products and twisted fencing wire and barbed wire) (HS code(s): 731210); Steels for reinforcement of concrete (ICS code(s): 77.140.15)</t>
  </si>
  <si>
    <t>731210 - Stranded wire, ropes and cables, of iron or steel (excl. electrically insulated products and twisted fencing wire and barbed wire)</t>
  </si>
  <si>
    <r>
      <rPr>
        <sz val="11"/>
        <color theme="1"/>
        <rFont val="Calibri"/>
        <family val="2"/>
        <scheme val="minor"/>
      </rPr>
      <t>https://members.wto.org/crnattachments/2025/TBT/MWI/25_02891_00_e.pdf</t>
    </r>
  </si>
  <si>
    <t>DEAS 1162: 2023, Fertilizers – Mono-Ammonium Phosphate and Di-Ammonium Phosphate (MAP &amp; DAP) – Specification, First Edition </t>
  </si>
  <si>
    <t>Kenya would like to inform WTO Members that the Draft East African Standard; DEAS 1162:2023 Kenya Standard — Fertilizers — Mono-Ammonium Phosphate and Di-Ammonium Phosphate (MAP &amp; DAP) — Specification, First Edition, notified in G/TBT/N/BDI/396, G/TBT/N/KEN/1482, G/TBT/N/RWA/920, G/TBT/N/TZA/1016, G/TBT/N/UGA/1829, was adopted and published by Kenya on 20th December 2024 via Gazette Notice No. 16886 dated 20th December 2024 as KS EAS 1162:2024 Kenya Standard — Fertilizers — Mono-Ammonium Phosphate and Di-Ammonium Phosphate (MAP &amp; DAP) — Specification, First Edition.A copy of the document can be obtained via the following link at a basic fee: https://webstore.kebs.org</t>
  </si>
  <si>
    <t xml:space="preserve">Ammonium dihydrogenorthophosphate "monoammonium phosphate", whether or not mixed with diammonium hydrogenorthophosphate "diammonium phosphate" (excl. that in tablets or similar forms, or in packages with a gross weight of </t>
  </si>
  <si>
    <t>310540 - Ammonium dihydrogenorthophosphate "monoammonium phosphate", whether or not mixed with diammonium hydrogenorthophosphate "diammonium phosphate" (excl. that in tablets or similar forms, or in packages with a gross weight of &lt;= 10 kg); 310540 - Ammonium dihydrogenorthophosphate "monoammonium phosphate", whether or not mixed with diammonium hydrogenorthophosphate "diammonium phosphate" (excl. that in tablets or similar forms, or in packages with a gross weight of &lt;= 10 kg)</t>
  </si>
  <si>
    <t>National security requirements (TBT); Consumer information, labelling (TBT); Prevention of deceptive practices and consumer protection (TBT); Protection of human health or safety (TBT); Protection of animal or plant life or health (TBT); Protection of the environment (TBT); Quality requirements (TBT); Harmonization (TBT); Reducing trade barriers and facilitating trade (TBT); Cost saving and productivity enhancement (TBT)</t>
  </si>
  <si>
    <t>DEAS 1141-6:2023, Textile garments — Specification — Part 6: Cardigans and sweaters, First Edition</t>
  </si>
  <si>
    <t>Kenya would like to inform WTO Members that the Draft  East African Standard; DEAS 1141-6:2023, Textile garments — Specification — Part 6: Cardigans and sweaters, First Edition, notified in G/TBT/N/BDI/414, G/TBT/N/KEN/1519, G/TBT/N/RWA/949, G/TBT/N/TZA/1049, G/TBT/N/UGA/1864, was adopted and published by Kenya on 20th December 2024 via Gazette Notice No. 16886 dated 20th December 2024 as KS EAS 1141-6:2023, Textile garments — Specification — Part 6: Cardigans and sweaters.A copy of the document can be obtained via the following link at a basic fee: https://webstore.kebs.org</t>
  </si>
  <si>
    <t>Jerseys, pullovers, cardigans, waistcoats and similar articles, knitted or crocheted (excl. wadded waistcoats) (HS code(s): 6110); Clothes (ICS code(s): 61.020)</t>
  </si>
  <si>
    <t>6110 - Jerseys, pullovers, cardigans, waistcoats and similar articles, knitted or crocheted (excl. wadded waistcoats); 6110 - Jerseys, pullovers, cardigans, waistcoats and similar articles, knitted or crocheted (excl. wadded waistcoats)</t>
  </si>
  <si>
    <t>AFDC 12 (3540)DTZS,Fermented (non-alcoholic) cereal beverages — Specification, First edition. Note: This Draft East African Standard was also notified under SPS committee</t>
  </si>
  <si>
    <t>This Tanzania Standard specifies requirements, sampling and test methods for fermented (non- alcoholic) cereal beverages.</t>
  </si>
  <si>
    <r>
      <rPr>
        <sz val="11"/>
        <color theme="1"/>
        <rFont val="Calibri"/>
        <family val="2"/>
        <scheme val="minor"/>
      </rPr>
      <t>https://members.wto.org/crnattachments/2025/TBT/TZA/25_02865_00_e.pdf</t>
    </r>
  </si>
  <si>
    <t>TBS/AFDC 9 (2942) DTZS,Poultry feed concentrates — Specification, First edition. Note: This Draft East African Standard was also notified under SPS committee</t>
  </si>
  <si>
    <t>This Tanzania Standard specifies requirements, sampling and test methods for poultry feed concentrates used to develop compounded poultry feeds. This standard shall apply to concentrates for the following categories of chicken and turkey feeds:_x000D_
a) chicks and poults;_x000D_
b) growers;_x000D_
c) broilers — Starters and finishers;_x000D_
d) layers; and_x000D_
e) breeders;</t>
  </si>
  <si>
    <r>
      <rPr>
        <sz val="11"/>
        <color theme="1"/>
        <rFont val="Calibri"/>
        <family val="2"/>
        <scheme val="minor"/>
      </rPr>
      <t>https://members.wto.org/crnattachments/2025/TBT/TZA/25_02868_00_e.pdf</t>
    </r>
  </si>
  <si>
    <t>TBS, AFDC 7 (3516) DTZS,  Black and white pepper (whole or ground) — Specification, Fourth edition. Note: This Draft East African Standard was also notified under SPS committee</t>
  </si>
  <si>
    <t>This Tanzania Standard specifies requirements, sampling and test methods for black pepper and white pepper; of the species Piper nigrum L. in whole form and also in ground form. </t>
  </si>
  <si>
    <t>Pepper of the genus Piper, crushed or ground (HS code(s): 090412); Spices and condiments (ICS code(s): 67.220.10)</t>
  </si>
  <si>
    <t>090412 - Pepper of the genus Piper, crushed or ground</t>
  </si>
  <si>
    <t>67.220.10 - Spices and condiments</t>
  </si>
  <si>
    <r>
      <rPr>
        <sz val="11"/>
        <color theme="1"/>
        <rFont val="Calibri"/>
        <family val="2"/>
        <scheme val="minor"/>
      </rPr>
      <t>https://members.wto.org/crnattachments/2025/TBT/TZA/25_02863_00_e.pdf</t>
    </r>
  </si>
  <si>
    <t>DEAS 1259:2025 Paper Aluminium Foil Laminate for Packaging — Specification</t>
  </si>
  <si>
    <t>This Working Draft East African Standard specifies the requirements, sampling and test methods for paper— Aluminium foil laminates used for general packaging including food and pharmaceuticals.</t>
  </si>
  <si>
    <t>Packaging materials and accessories (ICS code(s): 55.040)</t>
  </si>
  <si>
    <t>55.040 - Packaging materials and accessories</t>
  </si>
  <si>
    <r>
      <rPr>
        <sz val="11"/>
        <color theme="1"/>
        <rFont val="Calibri"/>
        <family val="2"/>
        <scheme val="minor"/>
      </rPr>
      <t>https://members.wto.org/crnattachments/2025/TBT/KEN/25_02831_00_e.pdf</t>
    </r>
  </si>
  <si>
    <t>DEAS 1188: 2023, Edible natural casings— Specification, First edition.</t>
  </si>
  <si>
    <t>Kenya would like to inform WTO Members that the Draft East African Standard; DEAS 1188:2023 Kenya Standard — Edible natural casing — Specification, First Edition, notified in G/TBT/N/BDI/447, G/TBT/N/KEN/1552, G/TBT/N/RWA/982, G/TBT/N/TZA/1083, G/TBT/N/UGA/1897, was adopted and published by Kenya on 20th December 2024 via Gazette Notice No. 16886 dated 20th December 2024 as KS EAS 1188:2024 Kenya Standard — Edible natural casing — Specification, First Edition.A copy of the document can be obtained via the following link at a basic fee: https://webstore.kebs.org</t>
  </si>
  <si>
    <t>- Other, including edible flours and meals of meat or meat offal: (HS code(s): 02109); Meat and meat products (ICS code(s): 67.120.10)</t>
  </si>
  <si>
    <t>02109 - - Other, including edible flours and meals of meat or meat offal:; 02109 - - Other, including edible flours and meals of meat or meat offal:</t>
  </si>
  <si>
    <t>DMS 775-5:2024, Hot-rolled steel bars Part 5: Dimensions hexagonal bars</t>
  </si>
  <si>
    <t>This Draft Malawi Standard specifies the nominal dimensions and the tolerances on dimensions and shape of hot-rolled steel hexagon bars.</t>
  </si>
  <si>
    <t>Bars and rods of iron or non-alloy steel, hot-rolled, in irregularly wound coils (HS code(s): 7213); Steel bars and rods (ICS code(s): 77.140.60)</t>
  </si>
  <si>
    <t>7213 - Bars and rods of iron or non-alloy steel, hot-rolled, in irregularly wound coils</t>
  </si>
  <si>
    <t>77.140.60 - Steel bars and rods</t>
  </si>
  <si>
    <r>
      <rPr>
        <sz val="11"/>
        <color theme="1"/>
        <rFont val="Calibri"/>
        <family val="2"/>
        <scheme val="minor"/>
      </rPr>
      <t>https://members.wto.org/crnattachments/2025/TBT/MWI/25_02892_00_e.pdf</t>
    </r>
  </si>
  <si>
    <t>TBS,AFDC 7 (3519) DTZS, Mayonnaise — Specification, First edition. Note: This Draft East African Standard was also notified under SPS committee</t>
  </si>
  <si>
    <t>This Tanzania Standard specifies requirements, sampling and test methods for mayonnaise intended for human consumption.</t>
  </si>
  <si>
    <t>Margarine, other edible mixtures or preparations of animal or vegetable fats or oils and edible fractions of different fats or oils (excl. fats, oils and their fractions, partly or wholly hydrogenated, inter-esterified, re-esterified or elaidinised, whether or not refined, but not further prepared, and mixtures of olive oils and their fractions) (HS code(s): 1517); Spices and condiments (ICS code(s): 67.220.10)</t>
  </si>
  <si>
    <t>1517 - Margarine, other edible mixtures or preparations of animal or vegetable fats or oils and edible fractions of different fats or oils (excl. fats, oils and their fractions, partly or wholly hydrogenated, inter-esterified, re-esterified or elaidinised, whether or not refined, but not further prepared, and mixtures of olive oils and their fractions)</t>
  </si>
  <si>
    <r>
      <rPr>
        <sz val="11"/>
        <color theme="1"/>
        <rFont val="Calibri"/>
        <family val="2"/>
        <scheme val="minor"/>
      </rPr>
      <t>https://members.wto.org/crnattachments/2025/TBT/TZA/25_02864_00_e.pdf</t>
    </r>
  </si>
  <si>
    <t>DEAS 954: 2023, Meat sausages — Specification, Second edition.Note: This Draft East African Standard was also notified under SPS committee</t>
  </si>
  <si>
    <t>Kenya would like to inform WTO Members that the Draft East African Standard; DEAS 954:2023 Kenya Standard — Meat sausages — Specification, Second Edition, notified in G/TBT/N/BDI/445, G/TBT/N/KEN/1550, G/TBT/N/RWA/980, G/TBT/N/TZA/1081, G/TBT/N/UGA/1895, was adopted and published by Kenya on 20th December 2024 via Gazette Notice No. 16886 dated 20th December 2024 as KS EAS 954:2024 Kenya Standard — Meat sausages — Specification, Second Edition.A copy of the document can be obtained via the following link at a basic fee: https://webstore.kebs.org</t>
  </si>
  <si>
    <t>Sausages and similar products, of meat, meat offal, blood or insects; food preparations based on these products. (HS code(s): 1601); Meat and meat products (ICS code(s): 67.120.10)</t>
  </si>
  <si>
    <t>1601 - Sausages and similar products, of meat, meat offal, blood or insects; food preparations based on these products.; 1601 - Sausages and similar products, of meat, meat offal, blood or insects; food preparations based on these products.</t>
  </si>
  <si>
    <t>DEAS 1189: 2023, Marinated meat — Specification, First edition.</t>
  </si>
  <si>
    <t>Kenya would like to inform WTO Members that the Draft East African Standard; DEAS 1189:2023 Kenya Standard — Marinated meat — Specification, First Edition, notified in G/TBT/N/BDI/446, G/TBT/N/KEN/1551, G/TBT/N/RWA/981, G/TBT/N/TZA/1082, G/TBT/N/UGA/1896, was adopted and published by Kenya on 20th December 2024 via Gazette Notice No. 16886 dated 20th December 2024 as KS EAS 1189:2024 Kenya Standard — Marinated meat — Specification, First Edition.A copy of the document can be obtained via the following link at a basic fee: https://webstore.kebs.org</t>
  </si>
  <si>
    <t>Meat of bovine animals, fresh or chilled (HS code(s): 0201); Meat of bovine animals, frozen (HS code(s): 0202); Meat of swine, fresh, chilled or frozen (HS code(s): 0203); Meat of sheep or goats, fresh, chilled or frozen (HS code(s): 0204); Meat of horses, asses, mules or hinnies, fresh, chilled or frozen. (HS code(s): 0205); Edible offal of bovine animals, swine, sheep, goats, horses, asses, mules or hinnies, fresh, chilled or frozen (HS code(s): 0206); Meat and meat products (ICS code(s): 67.120.10)</t>
  </si>
  <si>
    <t>0201 - Meat of bovine animals, fresh or chilled; 0202 - Meat of bovine animals, frozen; 0203 - Meat of swine, fresh, chilled or frozen; 0204 - Meat of sheep or goats, fresh, chilled or frozen; 0205 - Meat of horses, asses, mules or hinnies, fresh, chilled or frozen.; 0206 - Edible offal of bovine animals, swine, sheep, goats, horses, asses, mules or hinnies, fresh, chilled or frozen; 0206 - Edible offal of bovine animals, swine, sheep, goats, horses, asses, mules or hinnies, fresh, chilled or frozen; 0205 - Meat of horses, asses, mules or hinnies, fresh, chilled or frozen.; 0204 - Meat of sheep or goats, fresh, chilled or frozen; 0203 - Meat of swine, fresh, chilled or frozen; 0202 - Meat of bovine animals, frozen; 0201 - Meat of bovine animals, fresh or chilled</t>
  </si>
  <si>
    <t>DEAS 1154:2023, Mild steel wire for engineering purposes — Specification, First edition</t>
  </si>
  <si>
    <t>Kenya would like to inform WTO Members that the Draft East African Standard; DEAS 1154:2023, Mild steel wire for engineering purposes — Specification, First edition, notified in G/TBT/N/BDI/379, G/TBT/N/KEN/1459, G/TBT/N/RWA/891, G/TBT/N/TZA/993, G/TBT/N/UGA/1796, was adopted and published by Kenya on 29th November 2024 via Gazette Notice No. 206 dated 29th November 2024 as KS EAS 1154:2024    Kenya Standard—Mild steel wire for engineering purposes—Specification, First Edition .A copy of the document can be obtained via the following link at a basic fee: https://webstore.kebs.org</t>
  </si>
  <si>
    <t>Wire of iron or non-alloy steel, in coils, plated or coated (excl. plated or coated with base metals, and bars and rods) (HS code(s): 721790); Steel wire, wire ropes and link chains (ICS code(s): 77.140.65)</t>
  </si>
  <si>
    <t>721790 - Wire of iron or non-alloy steel, in coils, plated or coated (excl. plated or coated with base metals, and bars and rods); 721790 - Wire of iron or non-alloy steel, in coils, plated or coated (excl. plated or coated with base metals, and bars and rods)</t>
  </si>
  <si>
    <t>Consumer information, labelling (TBT); Harmonization (TBT); Reducing trade barriers and facilitating trade (TBT)</t>
  </si>
  <si>
    <t>TBS/AFDC 9 (2943) DTZS,Pig feed concentrates — Specification, First edition. Note: This Draft East African Standard was also notified under SPS committee</t>
  </si>
  <si>
    <t>This Tanzania Standard specifies requirements, sampling and test methods for pig feed concentrates used to develop a compounded pig feeds. This standard shall apply to concentrates for the following categories of pig feeds:_x000D_
a) pig starter;_x000D_
b) pig growers;_x000D_
c) pig finisher;_x000D_
d) lactating sow and_x000D_
e) Gestating sow.</t>
  </si>
  <si>
    <r>
      <rPr>
        <sz val="11"/>
        <color theme="1"/>
        <rFont val="Calibri"/>
        <family val="2"/>
        <scheme val="minor"/>
      </rPr>
      <t>https://members.wto.org/crnattachments/2025/TBT/TZA/25_02866_00_e.pdf</t>
    </r>
  </si>
  <si>
    <t>TBS/ AFDC 4(2896)DTZS, Edible Hazelnut oil – Specification, First edition. Note: This Draft East African Standard was also notified under SPS committee</t>
  </si>
  <si>
    <t>This Tanzania Standard specifies the requirements, sampling and test methods for hazelnut oil derived from the kernel of hazelnut fruit (Corylus avellana L.) intended for human consumption.</t>
  </si>
  <si>
    <t>Oil seeds and oleaginous fruits, whether or not broken (excl. edible nuts, olives, soya beans, groundnuts, copra, linseed, rape or colza seeds, sunflower seeds, palm nuts and kernels, cotton, castor oil, sesamum, mustard, safflower, melon and poppy seeds) (HS code(s): 120799); Oilseeds (ICS code(s): 67.200.20)</t>
  </si>
  <si>
    <t>120799 - Oil seeds and oleaginous fruits, whether or not broken (excl. edible nuts, olives, soya beans, groundnuts, copra, linseed, rape or colza seeds, sunflower seeds, palm nuts and kernels, cotton, castor oil, sesamum, mustard, safflower, melon and poppy seeds)</t>
  </si>
  <si>
    <r>
      <rPr>
        <sz val="11"/>
        <color theme="1"/>
        <rFont val="Calibri"/>
        <family val="2"/>
        <scheme val="minor"/>
      </rPr>
      <t>https://members.wto.org/crnattachments/2025/TBT/TZA/25_02861_00_e.pdf</t>
    </r>
  </si>
  <si>
    <t>DEAS 1187: 2023, Edible offal — Specification, First edition.</t>
  </si>
  <si>
    <t>Kenya would like to inform WTO Members that the Draft East African Standard; DEAS 1187:2023 Kenya Standard — Edible offal — Specification, First Edition, notified in G/TBT/N/BDI/449, G/TBT/N/KEN/1554, G/TBT/N/RWA/984, G/TBT/N/TZA/1085, G/TBT/N/UGA/1899, was adopted and published by Kenya on 20th December 2024 via Gazette Notice No. 16886 dated 20th December 2024 as KS EAS 1187: 2023, Edible offal — Specification, First edition.A copy of the document can be obtained via the following link at a basic fee: https://webstore.kebs.org</t>
  </si>
  <si>
    <t>Fresh or chilled edible offal of bovine animals (HS code(s): 020610); Frozen edible bovine tongues (HS code(s): 020621); Frozen edible bovine livers (HS code(s): 020622); Fresh or chilled edible offal of swine (HS code(s): 020630); Frozen edible livers of swine (HS code(s): 020641); Fresh or chilled edible offal of sheep, goats, horses, asses, mules and hinnies (HS code(s): 020680); Frozen edible offal of sheep, goats, horses, asses, mules and hinnies (HS code(s): 020690); - Of fowls of the species Gallus domesticus: (HS code(s): 02071); - Of turkeys: (HS code(s): 02072); - Of ducks: (HS code(s): 02074); Fresh or chilled domestic geese, not cut in pieces (HS code(s): 020751); Frozen domestic geese, not cut in pieces (HS code(s): 020752); Fatty livers of domestic geese, fresh or chilled (HS code(s): 020753); Frozen cuts and edible offal of domestic geese (HS code(s): 020755); Meat and edible offal of domestic guinea fowls, fresh, chilled or frozen (HS code(s): 020760); Meat and edible offal of rabbits, hares, pigeons and other animals, fresh, chilled or frozen (excl. of bovine animals, swine, sheep, goats, horses, asses, mules, hinnies, poultry "fowls of the species Gallus domesticus", ducks, geese, turkeys and guinea fowls) (HS code(s): 0208); Meat and meat products (ICS code(s): 67.120.10)</t>
  </si>
  <si>
    <t>020610 - Fresh or chilled edible offal of bovine animals; 020760 - Meat and edible offal of domestic guinea fowls, fresh, chilled or frozen; 020755 - Frozen cuts and edible offal of domestic geese; 020753 - Fatty livers of domestic geese, fresh or chilled; 020752 - Frozen domestic geese, not cut in pieces; 020751 - Fresh or chilled domestic geese, not cut in pieces; 02074 - - Of ducks:; 0208 - Meat and edible offal of rabbits, hares, pigeons and other animals, fresh, chilled or frozen (excl. of bovine animals, swine, sheep, goats, horses, asses, mules, hinnies, poultry "fowls of the species Gallus domesticus", ducks, geese, turkeys and guinea fowls); 02072 - - Of turkeys:; 020690 - Frozen edible offal of sheep, goats, horses, asses, mules and hinnies; 020680 - Fresh or chilled edible offal of sheep, goats, horses, asses, mules and hinnies; 020641 - Frozen edible livers of swine; 020630 - Fresh or chilled edible offal of swine; 020622 - Frozen edible bovine livers; 020621 - Frozen edible bovine tongues; 02071 - - Of fowls of the species Gallus domesticus:; 020751 - Fresh or chilled domestic geese, not cut in pieces; 020760 - Meat and edible offal of domestic guinea fowls, fresh, chilled or frozen; 02074 - - Of ducks:; 02072 - - Of turkeys:; 02071 - - Of fowls of the species Gallus domesticus:; 020610 - Fresh or chilled edible offal of bovine animals; 020690 - Frozen edible offal of sheep, goats, horses, asses, mules and hinnies; 020680 - Fresh or chilled edible offal of sheep, goats, horses, asses, mules and hinnies; 020630 - Fresh or chilled edible offal of swine; 020752 - Frozen domestic geese, not cut in pieces; 020753 - Fatty livers of domestic geese, fresh or chilled; 020755 - Frozen cuts and edible offal of domestic geese; 020621 - Frozen edible bovine tongues; 020622 - Frozen edible bovine livers; 020641 - Frozen edible livers of swine; 0208 - Meat and edible offal of rabbits, hares, pigeons and other animals, fresh, chilled or frozen (excl. of bovine animals, swine, sheep, goats, horses, asses, mules, hinnies, poultry "fowls of the species Gallus domesticus", ducks, geese, turkeys and guinea fowls)</t>
  </si>
  <si>
    <t>DEAS 1153:2023, Windows and doors made from rolled steel sheets and steel sections — Specification</t>
  </si>
  <si>
    <t>Kenya would like to inform WTO Members that the Draft East African Standard; DEAS 1153:2023, Windows and doors made from rolled steel sheets and steel sections — Specification, notified in G/TBT/N/BDI/361, G/TBT/N/KEN/1441, G/TBT/N/RWA/872, G/TBT/N/TZA/975, G/TBT/N/UGA/1777 , was adopted and published by Kenya on 29th November 2024 via Gazette Notice No. 206 dated 29th November 2024 as KS EAS 1153:2024   Kenya Standard—Windows and doors made from rolled steel sheets and steel sections—Specification, First Edition .A copy of the document can be obtained via the following link at a basic fee: https://webstore.kebs.org</t>
  </si>
  <si>
    <t>Doors, windows and their frames and thresholds for doors, of iron or steel (HS code(s): 730830); Doors and windows (ICS code(s): 91.060.50)</t>
  </si>
  <si>
    <t>730830 - Doors, windows and their frames and thresholds for doors, of iron or steel; 730830 - Doors, windows and their frames and thresholds for doors, of iron or steel</t>
  </si>
  <si>
    <t>91.060.50 - Doors and windows; 91.060.50 - Doors and windows</t>
  </si>
  <si>
    <t>DEAS 1119-2: 2022, Skin applied mosquito repellent — Specification — Part 2: Sprays and roll-ons, First Edition</t>
  </si>
  <si>
    <t>Kenya would like to inform WTO Members that the Draft East African Standard; DEAS 1119-2: 2022, Skin applied mosquito repellent — Specification — Part 2: Sprays and roll-ons, First Edition, notified in G/TBT/N/BDI/305, G/TBT/N/KEN/1347, G/TBT/N/RWA/746, G/TBT/N/TZA/869, G/TBT/N/UGA/1714 , was adopted and published by Kenya on 29th November 2024 via Gazette Notice No. 206 dated 29th November 2024 as KS EAS 1119-2:2024 Kenya Standard—Skin applied mosquito repellent—Specification—Part 2:—Sprays and roll-ons, First Edition.A copy of the document can be obtained via the following link at a basic fee: https://webstore.kebs.org</t>
  </si>
  <si>
    <t>DMS 2202-1:2024, Structural steel equal and unequal leg angles Part 1: Dimensions</t>
  </si>
  <si>
    <t>This draft Malawi Standard specifies requirements for the nominal dimensions of hot-rolled equal and unequal leg angles. This draft Malawi Standard does not apply to angles with square roots. These requirements do not apply to equal and unequal leg angles rolled from stainless steel.</t>
  </si>
  <si>
    <t>Bars and rods of high-speed steel, hot-rolled, in irregularly wound coils "ECSC" (HS code(s): 722710); Steels with special magnetic properties (ICS code(s): 77.140.40)</t>
  </si>
  <si>
    <t>722710 - Bars and rods of high-speed steel, hot-rolled, in irregularly wound coils "ECSC"</t>
  </si>
  <si>
    <t>77.140.40 - Steels with special magnetic properties</t>
  </si>
  <si>
    <r>
      <rPr>
        <sz val="11"/>
        <color theme="1"/>
        <rFont val="Calibri"/>
        <family val="2"/>
        <scheme val="minor"/>
      </rPr>
      <t>https://members.wto.org/crnattachments/2025/TBT/MWI/25_02890_00_e.pdf</t>
    </r>
  </si>
  <si>
    <t>DMS 509:2024, Galvanized iron sheets - Specification</t>
  </si>
  <si>
    <t>This Draft Malawi Standard specifies requirements for materials, profile and dimensions of galvanized corrugated, troughed iron sheets and other types for roofing, cladding and other general uses.</t>
  </si>
  <si>
    <t>Flat-rolled products of iron or non-alloy steel, of a width &gt;= 600 mm, hot-rolled or cold-rolled "cold-reduced", clad, plated or coated (HS code(s): 7210); Iron and steel products (ICS code(s): 77.140)</t>
  </si>
  <si>
    <t>7210 - Flat-rolled products of iron or non-alloy steel, of a width &gt;= 600 mm, hot-rolled or cold-rolled "cold-reduced", clad, plated or coated</t>
  </si>
  <si>
    <t>77.140 - Iron and steel products</t>
  </si>
  <si>
    <r>
      <rPr>
        <sz val="11"/>
        <color theme="1"/>
        <rFont val="Calibri"/>
        <family val="2"/>
        <scheme val="minor"/>
      </rPr>
      <t>https://members.wto.org/crnattachments/2025/TBT/MWI/25_02893_00_e.pdf</t>
    </r>
  </si>
  <si>
    <t>DKS 2992: 2023 Hazel nuts — Specification</t>
  </si>
  <si>
    <t>Kenya would like to inform WTO Members that the Draft Kenya Standard DKS 2992: 2023 Hazel nut kernels - Specification; notified in G/TBT/N/KEN/1570, was adopted and published on 16th July 2024 via gazette notice No. 107 dated 16th July 2024 as KS 2992: 2024 Hazel nut kernels - Specification.A copy of the document can be obtained via the following link at a basic fee; https://webstore.kebs.org</t>
  </si>
  <si>
    <t>DEAS 1166:2023, Code of Practice for Handling, Storage and Disposal of Bagged Fertilizers or Fertilizer supplements, first edition</t>
  </si>
  <si>
    <t>Kenya would like to inform WTO Members that the Draft East African Standard; DEAS 1166:2023 Kenya Standard —Handling and storage of bagged fertilizer — Code of practice, First Edition, notified in G/TBT/N/BDI/395, G/TBT/N/KEN/1481, G/TBT/N/RWA/919, G/TBT/N/TZA/1015, G/TBT/N/UGA/1828, was adopted and published by Kenya on 20th December 2024 via Gazette Notice No. 16886 dated 20th December 2024 as KS EAS 1166:2024 Kenya Standard —Handling and storage of bagged fertilizer — Code of practice, First Edition.A copy of the document can be obtained via the following link at a basic fee: https://webstore.kebs.org</t>
  </si>
  <si>
    <t>FERTILISERS (HS code(s): 31); Fertilizers (ICS code(s): 65.080) fertilizers</t>
  </si>
  <si>
    <t>31 - FERTILISERS; 31 - FERTILISERS</t>
  </si>
  <si>
    <t>DEAS 910: 2023, Fertilizers — Urea — Specification</t>
  </si>
  <si>
    <t xml:space="preserve">Kenya would like to inform WTO Members that the Draft East African Standard; DEAS 910:2023 Kenya Standard — Fertilizers — Urea — Specification, Second Edition, Second Edition, notified in G/TBT/N/BDI/426, G/TBT/N/KEN/1531, G/TBT/N/RWA/961, G/TBT/N/TZA/1061, G/TBT/N/UGA/1876, was adopted and published by Kenya on 20th December 2024 via Gazette Notice No. 16886 dated 20th December 2024 as KS EAS 910:2024 Kenya Standard — Fertilizers — Urea — Specification, Second Edition.A copy of the document can be obtained via the following link at a basic fee: https://webstore.kebs.org_x000D_
</t>
  </si>
  <si>
    <t xml:space="preserve">Urea, whether or not in aqueous solution (excl. that in tablets or similar forms, or in packages with a gross weight of </t>
  </si>
  <si>
    <t>310210 - Urea, whether or not in aqueous solution (excl. that in tablets or similar forms, or in packages with a gross weight of &lt;= 10 kg); 310210 - Urea, whether or not in aqueous solution (excl. that in tablets or similar forms, or in packages with a gross weight of &lt;= 10 kg)</t>
  </si>
  <si>
    <t>National Standard of the P.R.C., Safety specification for explosion isolation of combustible dust</t>
  </si>
  <si>
    <t>This document specifies the overall requirements, technical requirements, use and maintenance, and verification methods for explosion isolation of combustible dust._x000D_
This document does not apply to fireworks, explosives or other dust that can explode on its own without the need for an auxiliary gas.</t>
  </si>
  <si>
    <t>One-way flameproof valve, flap valve, two-way flameproof valve, active flameproof valve, passive flameproof valve, flameproof flameproof valve, chemical flameproof valve (HS code(s): 84); (ICS code(s): 13.230)</t>
  </si>
  <si>
    <r>
      <rPr>
        <sz val="11"/>
        <color theme="1"/>
        <rFont val="Calibri"/>
        <family val="2"/>
        <scheme val="minor"/>
      </rPr>
      <t>https://members.wto.org/crnattachments/2025/TBT/CHN/25_02888_00_x.pdf</t>
    </r>
  </si>
  <si>
    <t>DEAS 151: 2023, Hazard Analysis Critical Control Point (HACCP) systems — Requirements, Second Edition.</t>
  </si>
  <si>
    <t>Kenya would like to inform WTO Members that the Draft East African Standard; DEAS 151:2023 Kenya Standard — Hazard Analysis Critical Control Point (HACCP) system — Requirements, Second Edition, notified in G/TBT/N/BDI/323, G/TBT/N/KEN/1385, G/TBT/N/RWA/826, G/TBT/N/TZA/897, G/TBT/N/UGA/1737, was adopted and published by Kenya on 20th December 2024 via Gazette Notice No. 16886 dated 20th December 2024 as KS EAS 151:2024 Kenya Standard — Hazard Analysis Critical Control Point (HACCP) system — Requirements, Second Edition.A copy of the document can be obtained via the following link at a basic fee: https://webstore.kebs.org</t>
  </si>
  <si>
    <t>67.020 - Processes in the food industry; 67.020 - Processes in the food industry</t>
  </si>
  <si>
    <t>Protection of human health or safety (TBT); Reducing trade barriers and facilitating trade (TBT); Cost saving and productivity enhancement (TBT)</t>
  </si>
  <si>
    <t>DEAS 1186: 2023, Edible insects — Specification, First edition.</t>
  </si>
  <si>
    <t>Kenya would like to inform WTO Members that the Draft East African Standard; DEAS 1186:2023 Kenya Standard — Edible insects — Specification, First Edition, notified in G/TBT/N/BDI/444, G/TBT/N/KEN/1549, G/TBT/N/RWA/979, G/TBT/N/TZA/1080, G/TBT/N/UGA/1894, was adopted and published by Kenya on 20th December 2024 via Gazette Notice No. 16886 dated 20th December 2024 as KS EAS 1186:2024 Kenya Standard — Edible insects — Specification, First Edition.A copy of the document can be obtained via the following link at a basic fee: https://webstore.kebs.org</t>
  </si>
  <si>
    <t>- Insects: (HS code(s): 01064); Animal produce in general (ICS code(s): 67.120.01)</t>
  </si>
  <si>
    <t>01064 - - Insects:; 01064 - - Insects:</t>
  </si>
  <si>
    <t>DEAS 1190: 2023, Handling, storage and transport of slaughterhouse by-products —Guidelines, First edition.</t>
  </si>
  <si>
    <t>Kenya would like to inform WTO Members that the Draft East African Standard; DEAS 1190:2023 Kenya Standard — Handling, storage and transport of slaughterhouse by products — Guidelines, First Edition., notified in G/TBT/N/BDI/448, G/TBT/N/KEN/1553, G/TBT/N/RWA/983, G/TBT/N/TZA/1084, G/TBT/N/UGA/1898, was adopted and published by Kenya on 20th December 2024 via Gazette Notice No. 16886 dated 20th December 2024 as KS EAS 1190:2024 Kenya Standard — Handling, storage and transport of slaughterhouse by products — Guidelines, First Edition.A copy of the document can be obtained via the following link at a basic fee: https://webstore.kebs.org</t>
  </si>
  <si>
    <t>Prevention of deceptive practices and consumer protection (TBT); Protection of human health or safety (TBT); Protection of animal or plant life or health (TBT); Protection of the environment (TBT); Harmonization (TBT); Cost saving and productivity enhancement (TBT)</t>
  </si>
  <si>
    <t>DEAS 1167: 2023, Organic fertilizer — Specification, First Edition</t>
  </si>
  <si>
    <t>Kenya would like to inform WTO Members that the Draft East African Standard; DEAS 1167:2023 Kenya Standard — Fertilizers — Organic fertilizer — Specification, First Edition, notified in G/TBT/N/BDI/393, G/TBT/N/KEN/1479, G/TBT/N/RWA/917, G/TBT/N/TZA/1013, G/TBT/N/UGA/1826, was adopted and published by Kenya on 20th December 2024 via Gazette Notice No. 16886 dated 20th December 2024 as KS EAS 1167:2024 Kenya Standard — Fertilizers — Organic fertilizer — Specification, First Edition.A copy of the document can be obtained via the following link at a basic fee: https://webstore.kebs.org</t>
  </si>
  <si>
    <t>Animal or vegetable fertilisers, whether or not mixed together or chemically treated; fertilisers produced by the mixing or chemical treatment of animal or vegetable products. (HS code(s): 3101); Fertilizers (ICS code(s): 65.080) ; Organic Fertilizers</t>
  </si>
  <si>
    <t>DMS 1650:2025, Labelling and marking of textiles and household textile articles – Code of practice </t>
  </si>
  <si>
    <t>This Draft Malawi Standard makes recommendations for direct marking on textile piece-goods of information that facilitates their correct invoicing and use subsequent to their manufacture.It includes recommendations for the labelling of each piece of textile fabric and for the marking of bulk containers in order to facilitate identification, inspection, invoicing, stock control, and any further process control during the subsequent manufacture of textile articles, for example control during the cut, make and trim of apparel.In addition, the standard makes recommendations for the labelling and marking of household textile articles</t>
  </si>
  <si>
    <t>ARTICLES OF APPAREL AND CLOTHING ACCESSORIES, KNITTED OR CROCHETED (HS code(s): 61); Textile fabrics (ICS code(s): 59.080.30)</t>
  </si>
  <si>
    <t>61 - ARTICLES OF APPAREL AND CLOTHING ACCESSORIES, KNITTED OR CROCHETED</t>
  </si>
  <si>
    <r>
      <rPr>
        <sz val="11"/>
        <color theme="1"/>
        <rFont val="Calibri"/>
        <family val="2"/>
        <scheme val="minor"/>
      </rPr>
      <t>https://members.wto.org/crnattachments/2025/TBT/MWI/25_02895_00_e.pdf</t>
    </r>
  </si>
  <si>
    <t>DEAS 1115-1:2022, Mattresses — Specification – Part 1: Flexible Polyurethane foams, First Edition</t>
  </si>
  <si>
    <t>Kenya would like to inform WTO Members that the Draft East African Standard; DEAS 1115-1:2022, Mattresses — Specification – Part 1: Flexible Polyurethane foams, First Edition, notified in G/TBT/N/BDI/297, G/TBT/N/KEN/1332, G/TBT/N/RWA/739, G/TBT/N/TZA/857, G/TBT/N/UGA/1706, was adopted and published by Kenya on 29th November 2024 via Gazette Notice No. 206 dated 29th November 2024 as KS EAS 1115-1:2022, Mattresses — Specification – Part 1: Flexible Polyurethane foams, First Edition.A copy of the document can be obtained via the following link at a basic fee: https://webstore.kebs.org</t>
  </si>
  <si>
    <t>- Mattresses : (HS code(s): 94042); Furniture (ICS code(s): 97.140)</t>
  </si>
  <si>
    <t>Adapation of Annexes 2 and 3 of the Ordinance on Protection against Dangerous Substances and Preparations (Chemicals Ordinance; ChemO); </t>
  </si>
  <si>
    <t>Annex 2 ChemO:1. Harmonized classifications and labelling of substances (22nd ATP of the EU-CLP regulation): 27 substances or groups of substances are added to the List of harmonized classifications and labeling of dangerous substances, and 16 existing entries are modified.2. Harmonized classifications and labeling of substances (23rd ATP of the EU-CLP regulation): 22 substances or groups of substances are added to the List of harmonized classifications and labeling of dangerous substances, and 10 existing entries are modified.3. The latest developments in test methods (EU, OECD, UN Manual of Tests and Criteria) are incorporated into Swiss legislation.Annex 3 ChemO:Following the development of the identification of substances of very high concern in the EU, seven new entries are added to Annex 3 ChemO (list of candidate substances). In addition, one entry is updated.https://www.anmeldestelle.admin.ch/chem/de/home/themen/recht-wegleitungen/revisionen-des-chemikalienrechts/anpassung-anhaenge-chemikalienverordnung.html</t>
  </si>
  <si>
    <t>INORGANIC CHEMICALS; ORGANIC OR INORGANIC COMPOUNDS OF PRECIOUS METALS, OF RARE-EARTH METALS, OF RADIOACTIVE ELEMENTS OR OF ISOTOPES (HS code(s): 28); ORGANIC CHEMICALS (HS code(s): 29); MISCELLANEOUS CHEMICAL PRODUCTS (HS code(s): 38); Environment. Health protection. Safety (ICS code(s): 13); Chemical technology (ICS code(s): 71); Rubber and plastic industries (ICS code(s): 83); Paint and colour industries (ICS code(s): 87)</t>
  </si>
  <si>
    <t>28 - INORGANIC CHEMICALS; ORGANIC OR INORGANIC COMPOUNDS OF PRECIOUS METALS, OF RARE-EARTH METALS, OF RADIOACTIVE ELEMENTS OR OF ISOTOPES; 29 - ORGANIC CHEMICALS; 38 - MISCELLANEOUS CHEMICAL PRODUCTS</t>
  </si>
  <si>
    <t>13 - Environment. Health protection. Safety; 71 - Chemical technology; 83 - Rubber and plastic industries; 87 - Paint and colour industries</t>
  </si>
  <si>
    <t>Protection of human health or safety (TBT); Protection of the environment (TBT); Harmonization (TBT); Reducing trade barriers and facilitating trade (TBT)</t>
  </si>
  <si>
    <r>
      <rPr>
        <sz val="11"/>
        <color theme="1"/>
        <rFont val="Calibri"/>
        <family val="2"/>
        <scheme val="minor"/>
      </rPr>
      <t>https://members.wto.org/crnattachments/2025/TBT/CHE/25_02898_00_f.pdf</t>
    </r>
  </si>
  <si>
    <t>Technical specifications for the design of energy efficiency labels for standby consumption.</t>
  </si>
  <si>
    <t>Please be advised that notification G/TBT/N/CHL/672 of 12 February 2024 is null and void.__________1 This information can be provided by including a website address, a PDF attachment, or other information on where the text of the final measure/change to the measure/interpretative guidance can be obtained.</t>
  </si>
  <si>
    <t>Equipos o artefactos de uso doméstico alimentados por la red eléctrica que contienen el modo en espera aparte de los otros modos de funcionamiento. </t>
  </si>
  <si>
    <t>Draft Order of the Ministry of Health of Ukraine “On Amendments to the Procedure for Confirmation of Compliance of Manufacturing Conditions of Medicines with the Requirements of Good Manufacturing Practice and the Procedure for Importation of Unregistered Medicines,  Reference Standards, Reagents into the Territory of Ukraine”</t>
  </si>
  <si>
    <t>The draft Order has been developed to amend the Procedure for Confirmation of Compliance of Manufacturing Conditions of Medicines with the Requirements of Good Manufacturing Practice and the Procedure for Importation of Unregistered Medicines, Reference Standards and Reagents into the Territory of Ukraine.These amendments  have been initiated due to the fact that the United Kingdom has withdrawn from the European Union, but continues to maintain a high level of regulatory control. Therefore, UK is being added to the list of countries with a strict regulatory system, such as the United States, Switzerland, Japan, Australia and Canada. </t>
  </si>
  <si>
    <t>Medicines, reference standards, reagents </t>
  </si>
  <si>
    <r>
      <rPr>
        <sz val="11"/>
        <color theme="1"/>
        <rFont val="Calibri"/>
        <family val="2"/>
        <scheme val="minor"/>
      </rPr>
      <t>https://members.wto.org/crnattachments/2025/TBT/UKR/25_02878_00_e.pdf
https://members.wto.org/crnattachments/2025/TBT/UKR/25_02878_00_x.pdf
https://moz.gov.ua/uk/povidomlennya-pro-oprilyudnennya-proyektu-nakazu-ministerstva-ohoroni-zdorov-ya-ukrayini-pro-vnesennya-zmin-do-poryadku-provedennya-pidtverdzhennya-vidpovidnosti-umov-virobnictva-likarskih-zasobiv-vimogam-nalezhnoyi</t>
    </r>
  </si>
  <si>
    <t>DEAS 907: 2023, Fertilizers — Potassium sulphate (sulphate of potash) — Specification, Second edition.</t>
  </si>
  <si>
    <t xml:space="preserve">Kenya would like to inform WTO Members that the Draft East African Standard; DEAS 907:2023 Kenya Standard — Fertilizers — Potassium sulphate — Specification, Second Edition, notified in G/TBT/N/BDI/424, G/TBT/N/KEN/1529, G/TBT/N/RWA/959, G/TBT/N/TZA/1059, G/TBT/N/UGA/1874, was adopted and published by Kenya on 20th December 2024 via Gazette Notice No. 16886 dated 20th December 2024 as KS EAS 907:2024 Kenya Standard — Fertilizers — Potassium sulphate — Specification, Second Edition.A copy of the document can be obtained via the following link at a basic fee: https://webstore.kebs.org_x000D_
</t>
  </si>
  <si>
    <t xml:space="preserve">Potassium sulphate (excl. that in tablets or similar forms, or in packages with a gross weight of </t>
  </si>
  <si>
    <t>310430 - Potassium sulphate (excl. that in tablets or similar forms, or in packages with a gross weight of &lt;= 10 kg); 310430 - Potassium sulphate (excl. that in tablets or similar forms, or in packages with a gross weight of &lt;= 10 kg)</t>
  </si>
  <si>
    <r>
      <rPr>
        <sz val="11"/>
        <color theme="1"/>
        <rFont val="Calibri"/>
        <family val="2"/>
        <scheme val="minor"/>
      </rPr>
      <t xml:space="preserve">https://webstore.kebs.org
</t>
    </r>
  </si>
  <si>
    <t>DEAS 1141-5:2023, Textile garments — Specification — Part 5: Jackets and coats, First Edition</t>
  </si>
  <si>
    <t>Kenya would like to inform WTO Members that the Draft East African Standard; DEAS 1141-5:2023, Textile garments — Specification — Part 5: Jackets and coats, First Edition, notified in G/TBT/N/BDI/415, G/TBT/N/KEN/1520, G/TBT/N/RWA/950, G/TBT/N/TZA/1050, G/TBT/N/UGA/1865, was adopted and published by Kenya on 20th December 2024 via Gazette Notice No. 16886 dated 20th December 2024 as KS EAS 1141-5:2023, Textile garments — Specification — Part 5: Jackets and coats, First Edition.A copy of the document can be obtained via the following link at a basic fee: https://webstore.kebs.org</t>
  </si>
  <si>
    <t>Men's or boys' suits, ensembles, jackets, blazers, trousers, bib and brace overalls, breeches and shorts (excl. knitted or crocheted, wind-jackets and similar articles, separate waistcoats, tracksuits, ski suits and swimwear) (HS code(s): 6203); Women's or girls' suits, ensembles, jackets, blazers, dresses, skirts, divided skirts, trousers, bib and brace overalls, breeches and shorts (excl. knitted or crocheted, wind-jackets and similar articles, slips, petticoats and panties, tracksuits, ski suits and swimwear) (HS code(s): 6204); Clothes (ICS code(s): 61.020)</t>
  </si>
  <si>
    <t>6204 - Women's or girls' suits, ensembles, jackets, blazers, dresses, skirts, divided skirts, trousers, bib and brace overalls, breeches and shorts (excl. knitted or crocheted, wind-jackets and similar articles, slips, petticoats and panties, tracksuits, ski suits and swimwear); 6203 - Men's or boys' suits, ensembles, jackets, blazers, trousers, bib and brace overalls, breeches and shorts (excl. knitted or crocheted, wind-jackets and similar articles, separate waistcoats, tracksuits, ski suits and swimwear); 6204 - Women's or girls' suits, ensembles, jackets, blazers, dresses, skirts, divided skirts, trousers, bib and brace overalls, breeches and shorts (excl. knitted or crocheted, wind-jackets and similar articles, slips, petticoats and panties, tracksuits, ski suits and swimwear); 6203 - Men's or boys' suits, ensembles, jackets, blazers, trousers, bib and brace overalls, breeches and shorts (excl. knitted or crocheted, wind-jackets and similar articles, separate waistcoats, tracksuits, ski suits and swimwear)</t>
  </si>
  <si>
    <t>TBS/AFDC 4(1709) DTZS,Mixed Nuts Butter – Specification, First edition. Note: This Draft East African Standard was also notified under SPS committee</t>
  </si>
  <si>
    <t>This Tanzania Standard specifies requirements, sampling and test methods for mixed nuts butter derived from different types of nuts intended for human consumption.</t>
  </si>
  <si>
    <t>Mixtures of nuts or dried fruits (HS code(s): 081350); Food products in general (ICS code(s): 67.040)</t>
  </si>
  <si>
    <t>081350 - Mixtures of nuts or dried fruits</t>
  </si>
  <si>
    <r>
      <rPr>
        <sz val="11"/>
        <color theme="1"/>
        <rFont val="Calibri"/>
        <family val="2"/>
        <scheme val="minor"/>
      </rPr>
      <t>https://members.wto.org/crnattachments/2025/TBT/TZA/25_02862_00_e.pdf</t>
    </r>
  </si>
  <si>
    <t>DEAS 1163:2023, Fertilizer – Single Super Phosphate — Specification, First Edition</t>
  </si>
  <si>
    <t>Kenya would like to inform WTO Members that the Draft East African Standard; DEAS 1163:2023 Kenya Standard — Fertilizers — Single Super Phosphate — Specification, First Edition, notified in G/TBT/N/BDI/394, G/TBT/N/KEN/1480, G/TBT/N/RWA/918, G/TBT/N/TZA/1014, G/TBT/N/UGA/1827, was adopted and published by Kenya on 20th December 2024 via Gazette Notice No. 16886 dated 20th December 2024 as KS EAS 1163:2024 Kenya Standard — Fertilizers — Single Super Phosphate — Specification, First Edition.A copy of the document can be obtained via the following link at a basic fee: https://webstore.kebs.org</t>
  </si>
  <si>
    <t>- Superphosphates: (HS code(s): 31031); Fertilizers (ICS code(s): 65.080) ; Single Super Phosphate Fertilizer</t>
  </si>
  <si>
    <t>31031 - - Superphosphates:; 31031 - - Superphosphates:</t>
  </si>
  <si>
    <t>DEAS 1165: 2023, Agricultural liming materials — Specification, First Edition </t>
  </si>
  <si>
    <t>Kenya would like to inform WTO Members that the Draft East African Standard; DEAS 1165:2023 Kenya Standard — Agricultural liming materials — Specification, First Edition, notified in G/TBT/N/BDI/392, G/TBT/N/KEN/1478, G/TBT/N/RWA/916, G/TBT/N/TZA/1012, G/TBT/N/UGA/1825, was adopted and published by Kenya on 20th December 2024 via Gazette Notice No. 16886 dated 20th December 2024 as KS EAS 1165:2024 Kenya Standard — Agricultural liming materials — Specification, First Edition.A copy of the document can be obtained via the following link at a basic fee: https://webstore.kebs.org</t>
  </si>
  <si>
    <t>(HS code(s): 2522); Fertilizers (ICS code(s): 65.080)</t>
  </si>
  <si>
    <t>2522 - Quicklime, slaked lime and hydraulic lime (excl. pure calcium oxide and calcium hydroxide); 2522 - Quicklime, slaked lime and hydraulic lime (excl. pure calcium oxide and calcium hydroxide)</t>
  </si>
  <si>
    <t>DEAS 906: 2023, Fertilizers — Triple Superphosphate — Specification, Second edition.</t>
  </si>
  <si>
    <t>Kenya would like to inform WTO Members that the Draft East African Standard; DEAS 906:2023 Kenya Standard — Fertilizers — Triple superphosphate — Specification, Second Edition, Second Edition, notified in G/TBT/N/BDI/423, G/TBT/N/KEN/1528, G/TBT/N/RWA/958, G/TBT/N/TZA/1058, G/TBT/N/UGA/1873, was adopted and published by Kenya on 20th December 2024 via Gazette Notice No. 16886 dated 20th December 2024 as KS EAS 906:2024 Kenya Standard — Fertilizers — Triple superphosphate — Specification, Second Edition.A copy of the document can be obtained via the following link at a basic fee: https://webstore.kebs.org</t>
  </si>
  <si>
    <t>- Superphosphates: (HS code(s): 31031); Fertilizers (ICS code(s): 65.080)</t>
  </si>
  <si>
    <t>DEAS 908: 2023, Fertilizers — Potassium chloride (muriate of potash) — Specification, Second edition.</t>
  </si>
  <si>
    <t xml:space="preserve">Kenya would like to inform WTO Members that the Draft East African Standard; DEAS 908:2023 Kenya Standard — Fertilizers — Potassium chloride — Specification, Second Edition, notified in G/TBT/N/BDI/425, G/TBT/N/KEN/1530, G/TBT/N/RWA/960, G/TBT/N/TZA/1060, G/TBT/N/UGA/1875, was adopted and published by Kenya on 20th December 2024 via Gazette Notice No. 16886 dated 20th December 2024 as KS EAS 908:2024 Kenya Standard — Fertilizers — Potassium chloride — Specification, Second Edition.A copy of the document can be obtained via the following link at a basic fee: https://webstore.kebs.org_x000D_
</t>
  </si>
  <si>
    <t xml:space="preserve">Potassium chloride for use as fertiliser (excl. that in tablets or similar forms, or in packages with a gross weight of </t>
  </si>
  <si>
    <t>310420 - Potassium chloride for use as fertiliser (excl. that in tablets or similar forms, or in packages with a gross weight of &lt;= 10 kg); 310420 - Potassium chloride for use as fertiliser (excl. that in tablets or similar forms, or in packages with a gross weight of &lt;= 10 kg)</t>
  </si>
  <si>
    <t>DKS 2993: 2023 Raw walnut kernels — Specification </t>
  </si>
  <si>
    <t>Kenya would like to inform WTO Members that the Draft Kenya Standard DKS 2993: 2023 Raw Walnut Kernels   - Specification; notified in G/TBT/N/KEN/1571, was adopted on 16th July 2024 via gazette notice No. 107 dated 16th July 2024 as KS 2993: 2024 Raw Walnut Kernels   - Specification.A copy of the document can be obtained via the following link at a basic fee; https://webstore.kebs.org</t>
  </si>
  <si>
    <t>Partial revision of Regulation for Radio Equipment, etc.</t>
  </si>
  <si>
    <t>The revisions announced in G/TBT/N/JPN/846 dated 18 December, 2024 entered into force on 7 April,2025. The texts of the amendments in Japanese are available on the following: _x000D_
Website of the Ministry of Internal Affairs and Communications._x000D_
https://www.soumu.go.jp/menu_hourei/s_shourei.html</t>
  </si>
  <si>
    <t>Wireless LAN (WLAN) System (5.2GHz band) </t>
  </si>
  <si>
    <t>33.060 - Radiocommunications; 33.060 - Radiocommunications</t>
  </si>
  <si>
    <t>Adaptation Annex 1.10 of Chemical Risk Reduction Ordinance (ORRChem)</t>
  </si>
  <si>
    <t>In Annex 1.10 ChemRRV (carcinogens, mutagens and substances toxic to reproduction [CMR substances]): 16 additional substances are included by reference to the EU regulations (Substances newly included in Annexes 1 - 6 of Annex XVll of the EU-REACH regulation). These substances may no longer be supplied to the general public after August 31, 2025.https://www.anmeldestelle.admin.ch/chem/de/home/themen/recht-wegleitungen/revisionen-des-chemikalienrechts/anpassung-anhangs-1-10-chemikalien-risikoreduktions-verordnung.html</t>
  </si>
  <si>
    <t>INORGANIC CHEMICALS; ORGANIC OR INORGANIC COMPOUNDS OF PRECIOUS METALS, OF RARE-EARTH METALS, OF RADIOACTIVE ELEMENTS OR OF ISOTOPES (HS code(s): 28); ORGANIC CHEMICALS (HS code(s): 29); MISCELLANEOUS CHEMICAL PRODUCTS (HS code(s): 38); Chemical technology (ICS code(s): 71); Rubber and plastic industries (ICS code(s): 83); Paint and colour industries (ICS code(s): 87)</t>
  </si>
  <si>
    <t>71 - Chemical technology; 83 - Rubber and plastic industries; 87 - Paint and colour industries</t>
  </si>
  <si>
    <r>
      <rPr>
        <sz val="11"/>
        <color theme="1"/>
        <rFont val="Calibri"/>
        <family val="2"/>
        <scheme val="minor"/>
      </rPr>
      <t>https://members.wto.org/crnattachments/2025/TBT/CHE/25_02897_00_f.pdf</t>
    </r>
  </si>
  <si>
    <t>DEAS 904: 2023, Fertilizers — Phosphate rock powder — Specification, second edition.</t>
  </si>
  <si>
    <t>Kenya would like to inform WTO Members that the Draft East African Standard; DEAS 904:2023 Kenya Standard — Fertilizers — Phosphate rock powder — Specification, Second Edition, notified in G/TBT/N/BDI/421, G/TBT/N/KEN/1526, G/TBT/N/RWA/956, G/TBT/N/TZA/1056, G/TBT/N/UGA/1871, was adopted and published by Kenya on 20th December 2024 via Gazette Notice No. 16886 dated 20th December 2024 as KS EAS 904:2024 Kenya Standard — Fertilizers — Phosphate rock powder — Specification, Second Edition.A copy of the document can be obtained via the following link at a basic fee: https://webstore.kebs.org</t>
  </si>
  <si>
    <t xml:space="preserve">Mineral or chemical phosphatic fertilisers (excl. those in tablets or similar forms, or in packages with a gross weight of </t>
  </si>
  <si>
    <t>3103 - Mineral or chemical phosphatic fertilisers (excl. those in tablets or similar forms, or in packages with a gross weight of &lt;= 10 kg); 3103 - Mineral or chemical phosphatic fertilisers (excl. those in tablets or similar forms, or in packages with a gross weight of &lt;= 10 kg)</t>
  </si>
  <si>
    <t>DEAS 905: 2023, Fertilizers ― Granulated phosphate rock ― Specification</t>
  </si>
  <si>
    <t>Kenya would like to inform WTO Members that the Draft East African Standard; DEAS 905:2023  Kenya Standard — Fertilizers — Granulated phosphate rock — Specification, Second Edition, notified in G/TBT/N/BDI/422, G/TBT/N/KEN/1527, G/TBT/N/RWA/957, G/TBT/N/TZA/1057, G/TBT/N/UGA/1872, was adopted and published by Kenya on 20th December 2024 via Gazette Notice No. 16886 dated 20th December 2024 as KS EAS 905:2024  Kenya Standard — Fertilizers — Granulated phosphate rock — Specification, Second Edition.A copy of the document can be obtained via the following link at a basic fee: https://webstore.kebs.org</t>
  </si>
  <si>
    <t>DEAS 1119-1: 2022, Skin applied mosquito repellent — Specification — Part 1: Lotions, creams, gels and ointments, First Edition</t>
  </si>
  <si>
    <t>Kenya would like to inform WTO Members that the Draft East African Standard; DEAS 1119-1: 2022, Skin applied mosquito repellent — Specification — Part 1: Lotions, creams, gels and ointments, First Edition, notified in G/TBT/N/BDI/306, G/TBT/N/KEN/1348, G/TBT/N/RWA/747, G/TBT/N/TZA/870, G/TBT/N/UGA/1715 , was adopted and published by Kenya on 29th November 2024 via Gazette Notice No. 206 dated 29th November 2024 as KS EAS 1119-1:2024 Kenya Standard—Skin applied mosquito  repellent—Specification—Part 1: Lotions, creams, gels and ointments, First Edition .A copy of the document can be obtained via the following link at a basic fee: https://webstore.kebs.org</t>
  </si>
  <si>
    <t>TBS/AFDC 4(2895)DTZS, Edible Grapeseed oil – Specification, First edition. Note: This Draft East African Standard was also notified under SPS committee</t>
  </si>
  <si>
    <t>This Tanzania Standard specifies the requirements, sampling and test methods for grapeseed oil derived from the seeds of the grapes (Vitis vinifera L.). intended for human consumption.</t>
  </si>
  <si>
    <r>
      <rPr>
        <sz val="11"/>
        <color theme="1"/>
        <rFont val="Calibri"/>
        <family val="2"/>
        <scheme val="minor"/>
      </rPr>
      <t>https://members.wto.org/crnattachments/2025/TBT/TZA/25_02859_00_e.pdf</t>
    </r>
  </si>
  <si>
    <t>DEAS 1141-7:2023, Textile garments — Specification — Part 7: Trousers and shorts, First Edition</t>
  </si>
  <si>
    <t>Kenya would like to inform WTO Members that the Draft East African Standard; DEAS 1141-7:2023, Textile garments — Specification — Part 7: Trousers and shorts, First Edition, notified in G/TBT/N/BDI/413, G/TBT/N/KEN/1518, G/TBT/N/RWA/948, G/TBT/N/TZA/1048, G/TBT/N/UGA/1863, was adopted and published by Kenya on 20th December 2024 via Gazette Notice No. 16886 dated 20th December 2024 as KS EAS 1141-7:2023, Textile garments — Specification — Part 7: Trousers and shorts, First Edition.A copy of the document can be obtained via the following link at a basic fee: https://webstore.kebs.org</t>
  </si>
  <si>
    <t>- Trousers, bib and brace overalls, breeches and shorts: (HS code(s): 62034); Clothes (ICS code(s): 61.020)</t>
  </si>
  <si>
    <t>62034 - - Trousers, bib and brace overalls, breeches and shorts:; 62034 - - Trousers, bib and brace overalls, breeches and shorts:</t>
  </si>
  <si>
    <t>Consumer information, labelling (TBT); Quality requirements (TBT); Harmonization (TBT)</t>
  </si>
  <si>
    <t xml:space="preserve">DEAS 1120-1: 2022, Mosquito repellent — Performance test guidelines — Part 1: Skin applied, First Edition_x000D_
</t>
  </si>
  <si>
    <t>Kenya would like to inform WTO Members that the Draft East African Standard; DEAS 1120-1: 2022, Mosquito repellent — Performance test guidelines — Part 1: Skin applied, First Edition, notified in G/TBT/N/BDI/304, G/TBT/N/KEN/1346, G/TBT/N/RWA/745, G/TBT/N/TZA/868, G/TBT/N/UGA/1713 , was adopted and published by Kenya on 29th November 2024 via Gazette Notice No. 206 dated 29th November 2024 as KS EAS 1120-1:2024 Kenya Standard—Mosquito repellent—Performance test guidelines—Part 1: Skin applied, First Edition.A copy of the document can be obtained via the following link at a basic fee: https://webstore.kebs.org</t>
  </si>
  <si>
    <t>DMS 2202-2:2024, Structural steel equal and unequal leg angles Part 2: Tolerances on shape and dimensions</t>
  </si>
  <si>
    <t> This draft Malawi Standard specifies tolerances on shape dimensions and mass of hot-rolled structural steel equal and unequal leg angles. The sizes of these angles are given in DMS 2202-1. These tolerances do not apply to equal and unequal leg angles produced from stainless steel</t>
  </si>
  <si>
    <t>Sections of iron or non-alloy steel, not further worked than hot-rolled, hot-drawn or hot-extruded "ECSC" (excl. U, I, H, L or T sections) (HS code(s): 721650); Angles, shapes and sections, of iron or non-alloy steel, cold-formed or cold-finished from flat-rolled products and further worked (excl. profiled sheet) (HS code(s): 721691); Steel profiles (ICS code(s): 77.140.70)</t>
  </si>
  <si>
    <t>721691 - Angles, shapes and sections, of iron or non-alloy steel, cold-formed or cold-finished from flat-rolled products and further worked; 721650 - Sections of iron or non-alloy steel, not further worked than hot-rolled, hot-drawn or hot-extruded (excl. U, I, H, L or T sections)</t>
  </si>
  <si>
    <t>77.140.70 - Steel profiles</t>
  </si>
  <si>
    <r>
      <rPr>
        <sz val="11"/>
        <color theme="1"/>
        <rFont val="Calibri"/>
        <family val="2"/>
        <scheme val="minor"/>
      </rPr>
      <t>https://members.wto.org/crnattachments/2025/TBT/MWI/25_02889_00_e.pdf</t>
    </r>
  </si>
  <si>
    <t>TBS/AFDC 9 (2944) DTZS, Compounded indigenous chicken feed — Specification, First edition. Note: This Draft East African Standard was also notified under SPS committee</t>
  </si>
  <si>
    <t>This Tanzania standard specifies requirements, sampling and test methods for compounded indigenous chicken feeds intended for use as supplementary feed for growers, finisher and layers._x000D_
This standard excludes other domesticated indigenous poultry.</t>
  </si>
  <si>
    <r>
      <rPr>
        <sz val="11"/>
        <color theme="1"/>
        <rFont val="Calibri"/>
        <family val="2"/>
        <scheme val="minor"/>
      </rPr>
      <t>https://members.wto.org/crnattachments/2025/TBT/TZA/25_02867_00_e.pdf</t>
    </r>
  </si>
  <si>
    <t>DEAS 909: 2023, Fertilizers — Calcium ammonium nitrate (CAN) — Specification, Second edition</t>
  </si>
  <si>
    <t xml:space="preserve">Kenya would like to inform WTO Members that the Draft East African Standard; DEAS 909:2023 Kenya Standard — Fertilizers — Calcium Ammonium Nitrate (CAN) — Specification, Second Edition, notified in G/TBT/N/BDI/427, G/TBT/N/KEN/1532, G/TBT/N/RWA/962, G/TBT/N/TZA/1062, G/TBT/N/UGA/1877, was adopted and published by Kenya on 20th December 2024 via Gazette Notice No. 16886 dated 20th December 2024 as KS EAS 909:2024 Kenya Standard — Fertilizers — Calcium Ammonium Nitrate (CAN) — Specification, Second Edition.A copy of the document can be obtained via the following link at a basic fee: https://webstore.kebs.org_x000D_
</t>
  </si>
  <si>
    <t xml:space="preserve">Mixtures of ammonium nitrate with calcium carbonate or other inorganic non-fertilising substances for use as fertilisers (excl. those in tablets or similar forms, or in packages with a gross weight of </t>
  </si>
  <si>
    <t>310240 - Mixtures of ammonium nitrate with calcium carbonate or other inorganic non-fertilising substances for use as fertilisers (excl. those in tablets or similar forms, or in packages with a gross weight of &lt;= 10 kg); 310240 - Mixtures of ammonium nitrate with calcium carbonate or other inorganic non-fertilising substances for use as fertilisers (excl. those in tablets or similar forms, or in packages with a gross weight of &lt;= 10 kg)</t>
  </si>
  <si>
    <t>Botswana</t>
  </si>
  <si>
    <t>BOS 5:2019 Fire hose reels (with semi-rigid hose)</t>
  </si>
  <si>
    <t>This standard specifies requirements for the construction and performance of fire hose reel systems with semi-rigid hoses for installation in buildings and other construction works, permanently connected to a water supply.</t>
  </si>
  <si>
    <t>13.220.10</t>
  </si>
  <si>
    <t>National security requirements (TBT); Consumer information, labelling (TBT); Prevention of deceptive practices and consumer protection (TBT); Protection of human health or safety (TBT); Protection of the environment (TBT); Quality requirements (TBT); Harmonization (TBT)</t>
  </si>
  <si>
    <t>BOS 65-2:2023 The production of reconditioned fire-fighting equipment — Part 2: Fire hose reels and fire hydrants</t>
  </si>
  <si>
    <t>This part of BOS 65 specifies the procedures that apply to the effective reconditioning of fire hose reels and fire hydrants. It does not cover the replacement or installation of the hose reels and fire hydrants.</t>
  </si>
  <si>
    <t>Fire fighting</t>
  </si>
  <si>
    <t>National security requirements (TBT); Consumer information, labelling (TBT); Prevention of deceptive practices and consumer protection (TBT); Protection of human health or safety (TBT); Protection of animal or plant life or health (TBT); Protection of the environment (TBT); Quality requirements (TBT); Harmonization (TBT); Reducing trade barriers and facilitating trade (TBT)</t>
  </si>
  <si>
    <r>
      <rPr>
        <sz val="11"/>
        <color theme="1"/>
        <rFont val="Calibri"/>
        <family val="2"/>
        <scheme val="minor"/>
      </rPr>
      <t>https://members.wto.org/crnattachments/2025/TBT/BWA/25_02907_00_e.pdf</t>
    </r>
  </si>
  <si>
    <t>Approuve les règlements de certification et les exigences minimales pour les lampes (Approval of the certification regulations and minimal requirements for lamps) (6 pages, in Portuguese)</t>
  </si>
  <si>
    <t>The notified document establishes requirements for the labelling and the provision of supplementary information for directional or non-directional, electric lamps, in particular:(a) filament lamps;(b) halogen lamps;(c) fluorescent lamps;(d) LED lamps and LED modules</t>
  </si>
  <si>
    <t>- Other filament lamps, excluding ultra-violet or infra-red lamps: (HS code: 85392); - Discharge lamps, other than ultra-violet lamps: (HS code: 85393); - Ultra-violet or infra-red lamps; arc-lamps: (HS code: 85394); - Light-emitting diode (LED) light sources: (HS code: 85395); Parts of filament or discharge lamps, of sealed beam lamp units, of ultra-violet or infra-red lamps, of arc-lamps, and of LED light sources, n.e.s (HS code: 853990)</t>
  </si>
  <si>
    <t>85392 - - Other filament lamps, excluding ultra-violet or infra-red lamps:; 853990 - Parts of electric filament or discharge lamps, sealed beam lamp units, ultraviolet or infra-red lamps, arc lamps and LED light sources, n.e.s.; 85395 - - Light-emitting diode (LED) light sources :; 85394 - - Ultra-violet or infra-red lamps; arc-lamps:; 85393 - - Discharge lamps, other than ultra-violet lamps:</t>
  </si>
  <si>
    <t>Consumer information, labelling (TBT); Prevention of deceptive practices and consumer protection (TBT); Protection of the environment (TBT); Quality requirements (TBT); Cost saving and productivity enhancement (TBT); Other (TBT)</t>
  </si>
  <si>
    <r>
      <rPr>
        <sz val="11"/>
        <color theme="1"/>
        <rFont val="Calibri"/>
        <family val="2"/>
        <scheme val="minor"/>
      </rPr>
      <t>https://members.wto.org/crnattachments/2025/TBT/CPV/25_02901_00_x.pdf</t>
    </r>
  </si>
  <si>
    <t>Draft Commission Regulation correcting Commission Regulation (EU) 2023/1670 laying down ecodesign requirements for smartphones, mobile phones other than smartphones, cordless phones and slate tablets pursuant to Directive 2009/125/EC of the European Parliament and of the Council</t>
  </si>
  <si>
    <t>This draft Commission Regulation amends Commission Regulation (EU) 2023/1670 of 16 June 2023 laying down ecodesign requirements for smartphones, mobile phones other than smartphones, cordless phones and slate tablets. The amendments aim to correct certain aspects that have come to light after the adoption of the original act:Annex II to Commission Regulation (EU) 2023/1670 requires that a range of spare parts are made available to professional repairers or end users, and it sets a maximum delivery time of those spare parts. There is an error in the determination of the maximum delivery time that needs to be rectified. Given that this mistake affects all products covered by the Regulation, the same correction has to be made in the section on “maximum delivery time of spare parts” of each product group. Consequently, section 1.1 (3) of Parts A, B, C and D to Annex II must be amended. Annex II to Commission Regulation (EU) 2023/1670 sets different disassembly requirements for various parts of the product. It has been identified that there is a mistake regarding the requirements for the replacement of the display assembly, which was erroneously included in two separate sections of the requirements. This error needs to be corrected to ensure clarity and consistency. Additionally, it is necessary to align the requirements for the replacement of the battery with those applicable to the back cover and back cover assembly. Given that this mistake affects all products covered by the Regulation, the same correction has to be made in the sections “disassembly requirements” and “availability of spare parts” of each product group.</t>
  </si>
  <si>
    <t>SmartphonesSlate tabletsMobile phones other than smartphonesCordless phones</t>
  </si>
  <si>
    <t>33.050.10 - Telephone equipment</t>
  </si>
  <si>
    <r>
      <rPr>
        <sz val="11"/>
        <color theme="1"/>
        <rFont val="Calibri"/>
        <family val="2"/>
        <scheme val="minor"/>
      </rPr>
      <t>https://members.wto.org/crnattachments/2025/TBT/EEC/25_02910_00_e.pdf
https://members.wto.org/crnattachments/2025/TBT/EEC/25_02910_01_e.pdf</t>
    </r>
  </si>
  <si>
    <t>Draft Mexican Official Standard PROY-NOM-059-SSA1-2015: Good manufacturing practices for medicinal products</t>
  </si>
  <si>
    <t>Please be advised of the publication on 19 March 2025 of an AMENDMENT to various points of Mexican Official Standard NOM-059-SSA1-2015: Good manufacturing practices for medicinal products, which was published on 5 February 2016, that will enter into force 180 working days from the day after its publication.__________1 This information can be provided by including a website address, a PDF attachment, or other information on where the text of the final measure/change to the measure/interpretative guidance can be obtained.</t>
  </si>
  <si>
    <t>Medicaments (HS 30.04) ;</t>
  </si>
  <si>
    <t>3004 - Medicaments consisting of mixed or unmixed products for therapeutic or prophylactic uses, put up in measured doses "incl. those in the form of transdermal administration" or in forms or packings for retail sale (excl. goods of heading 3002, 3005 or 3006); 3004 - Medicaments consisting of mixed or unmixed products for therapeutic or prophylactic uses, put up in measured doses "incl. those in the form of transdermal administration" or in forms or packings for retail sale (excl. goods of heading 3002, 3005 or 3006)</t>
  </si>
  <si>
    <r>
      <rPr>
        <sz val="11"/>
        <color theme="1"/>
        <rFont val="Calibri"/>
        <family val="2"/>
        <scheme val="minor"/>
      </rPr>
      <t>https://members.wto.org/crnattachments/2025/TBT/MEX/25_02903_00_s.pdf</t>
    </r>
  </si>
  <si>
    <t>Draft Mexican Official Standard PROY-NOM-241-SSA1-2024: Good manufacturing practices for medical devices</t>
  </si>
  <si>
    <t>Please be advised of the publication of the REPLY to the comments received on draft Mexican Official Standard PROY-NOM-241-SSA1-2024: Good manufacturing practices for medical devices, published on 26 July 2024.__________1 This information can be provided by including a website address, a PDF attachment, or other information on where the text of the final measure/change to the measure/interpretative guidance can be obtained.</t>
  </si>
  <si>
    <t>All establishments involved in the manufacture of medical devices, warehouses for the packaging, storage and distribution of medical devices to be marketed or supplied in Mexico.</t>
  </si>
  <si>
    <t>11.040 - Medical equipment; 11.040 - Medical equipment; 55.220 - Storing. Warehousing; 55.220 - Storing. Warehousing</t>
  </si>
  <si>
    <r>
      <rPr>
        <sz val="11"/>
        <color theme="1"/>
        <rFont val="Calibri"/>
        <family val="2"/>
        <scheme val="minor"/>
      </rPr>
      <t>https://members.wto.org/crnattachments/2025/TBT/MEX/25_02902_00_s.pdf</t>
    </r>
  </si>
  <si>
    <t>Please be advised of the publication on 4 April 2025 of Mexican Official Standard PROY-NOM-241-SSA1-2024: Good manufacturing practices for medical devices, which will enter into force 240 calendar days after publication.__________1 This information can be provided by including a website address, a PDF attachment, or other information on where the text of the final measure/change to the measure/interpretative guidance can be obtained.</t>
  </si>
  <si>
    <r>
      <rPr>
        <sz val="11"/>
        <color theme="1"/>
        <rFont val="Calibri"/>
        <family val="2"/>
        <scheme val="minor"/>
      </rPr>
      <t>https://members.wto.org/crnattachments/2025/TBT/MEX/25_02906_00_s.pdf</t>
    </r>
  </si>
  <si>
    <t>Reglamento sobre Interoperabilidad Común entre Dispositivos Móviles de Información y Telecomunicaciones y sus Cargadores (Regulation on common interoperability between telecommunication and information mobile devices and their chargers) (6 pages, in Spanish)</t>
  </si>
  <si>
    <t>The notified Regulation establishes common interoperability between mobile devices and their chargers, requiring certain equipment such as phones, tablets and laptops to use the USB-C port as the standard for charging. It also defines technical rules based on international standards and requires providers to clearly indicate whether a charge is included and the device's charging specifications.</t>
  </si>
  <si>
    <t>Telecommunication and information mobile devices and their chargers</t>
  </si>
  <si>
    <r>
      <rPr>
        <sz val="11"/>
        <color theme="1"/>
        <rFont val="Calibri"/>
        <family val="2"/>
        <scheme val="minor"/>
      </rPr>
      <t>https://members.wto.org/crnattachments/2025/TBT/CHL/25_02917_00_s.pdf</t>
    </r>
  </si>
  <si>
    <t>Hygiene affairs and food safety – Microbiological criteria for foodstuffs, Part 1: Milk and its products</t>
  </si>
  <si>
    <t>This draft of Jordanian standard is concerned with the microbiological criteria for milk and its products.</t>
  </si>
  <si>
    <t>Processes in the food industry (ICS code(s): 67.020); Milk and milk products (ICS code(s): 67.100)</t>
  </si>
  <si>
    <t>67.020 - Processes in the food industry; 67.100 - Milk and milk products</t>
  </si>
  <si>
    <r>
      <rPr>
        <sz val="11"/>
        <color theme="1"/>
        <rFont val="Calibri"/>
        <family val="2"/>
        <scheme val="minor"/>
      </rPr>
      <t>https://jsmo.gov.jo/EBV4.0/Root_Storage/AR/EB_UsefullLinks/DJS_2013-1_2025_(2).pdf</t>
    </r>
  </si>
  <si>
    <t>Draft Resolution of the Cabinet of Ministers of Ukraine “On Approval of Technical Requirements (Standards) for Security Feature Providing Protection Against Unauthorized Access to Unit Packet of Tobacco Products”</t>
  </si>
  <si>
    <t>Ukraine notifies the adoption of the Resolution of the Cabinet of Ministers of Ukraine No. 407 “On Approval of Technical Requirements (Standards) for Security Feature Providing Protection Against Unauthorized Access to Unit Packet of Tobacco Products” of 01 April 2025.The Resolution was published on 15 April 2025 and will enter into force on 01 January 2026. </t>
  </si>
  <si>
    <t>Security feature that provides protection against unauthorized access to unit packet of tobacco products</t>
  </si>
  <si>
    <t>24 - TOBACCO AND MANUFACTURED TOBACCO SUBSTITUTES; PRODUCTS, WHETHER OR NOT CONTAINING NICOTINE, INTENDED FOR INHALATION WITHOUT COMBUSTION; OTHER NICOTINE CONTAINING PRODUCTS INTENDED FOR THE INTAKE OF NICOTINE INTO THE HUMAN BODY; 24 - TOBACCO AND MANUFACTURED TOBACCO SUBSTITUTES; PRODUCTS, WHETHER OR NOT CONTAINING NICOTINE, INTENDED FOR INHALATION WITHOUT COMBUSTION; OTHER NICOTINE CONTAINING PRODUCTS INTENDED FOR THE INTAKE OF NICOTINE INTO THE HUMAN BODY</t>
  </si>
  <si>
    <t>Prevention of deceptive practices and consumer protection (TBT); Harmonization (TBT)</t>
  </si>
  <si>
    <r>
      <rPr>
        <sz val="11"/>
        <color theme="1"/>
        <rFont val="Calibri"/>
        <family val="2"/>
        <scheme val="minor"/>
      </rPr>
      <t>https://members.wto.org/crnattachments/2025/TBT/UKR/final_measure/25_02941_00_e.pdf
https://members.wto.org/crnattachments/2025/TBT/UKR/final_measure/25_02941_00_x.pdf</t>
    </r>
  </si>
  <si>
    <t>The Bread and Flour (Amendment) (England) Regulations 2024, The Bread and Flour (Amendment) (Scotland) Regulations 2024, The Bread and Flour (Wales) Regulations 2024, The Bread and Flour (Amendment) Regulations (Northern Ireland) 2024,</t>
  </si>
  <si>
    <t>The instruments update existing rules on the addition of specified vitamins and minerals to non-wholemeal wheat flour and introduces the mandatory addition of folic acid to help reduce incidences of Neural Tube Defect (NTD) affected pregnancies. These measures come into force across the UK from 13th December 2026.</t>
  </si>
  <si>
    <t>HS 1101001500 flour of common wheat and spelt</t>
  </si>
  <si>
    <t>110100 - Wheat or meslin flour; 110100 - Wheat or meslin flour</t>
  </si>
  <si>
    <r>
      <rPr>
        <sz val="11"/>
        <color theme="1"/>
        <rFont val="Calibri"/>
        <family val="2"/>
        <scheme val="minor"/>
      </rPr>
      <t xml:space="preserve">https://www.legislation.gov.uk/uksi/2024/1162/made
https://www.legislation.gov.uk/nisr/2024/196/made
https://www.legislation.gov.uk/ssi/2024/387/made
https://www.legislation.gov.uk/wsi/2025/88/made
The initial notification of measures included the draft Regulations for England and Northern Ireland
 this addendum includes links to the finalised version of the Regulations for England
 Northern Ireland
 Scotland
 and Wales across the UK.
</t>
    </r>
  </si>
  <si>
    <t>Health regulations on food and beverages in the Dominican Republic</t>
  </si>
  <si>
    <t>Food technology (ICS number: 67)</t>
  </si>
  <si>
    <t>67 - FOOD TECHNOLOGY; 67 - Food technology</t>
  </si>
  <si>
    <t>National security requirements (TBT); Consumer information, labelling (TBT); Prevention of deceptive practices and consumer protection (TBT); Protection of human health or safety (TBT); Quality requirements (TBT); Reducing trade barriers and facilitating trade (TBT)</t>
  </si>
  <si>
    <t>Draft Mexican Official Standard PROY-NOM-014-ENER-2024: Energy efficiency of air-cooled single-phase squirrel-cage electric AC induction motors with a rated output of 0.180 kW to 2.238 kW. Limits, test method and marking</t>
  </si>
  <si>
    <t>Please be advised of the REPLY to the comments received on draft Mexican Official Standard PROY-NOM014ENER2024: Energy efficiency of air-cooled single-phase squirrel-cage electric AC induction motors with a rated output of 0.180 kW to 2.238 kW. Limits, test method and marking.__________1 This information can be provided by including a website address, a PDF attachment, or other information on where the text of the final measure/change to the measure/interpretative guidance can be obtained.</t>
  </si>
  <si>
    <t>Single rotational frequency, continuous duty, open- or closed-loop, air-cooled, single-phase squirrel-cage electric AC induction motors with a rated output of 0.180 kW to 2.238 kW, 2, 4 or 6 poles, split-phase, capacitor-start, or with two capacitors, or connected with a permanent capacitor.</t>
  </si>
  <si>
    <t>29.160.30 - Motors; 29.160.30 - Motors</t>
  </si>
  <si>
    <r>
      <rPr>
        <sz val="11"/>
        <color theme="1"/>
        <rFont val="Calibri"/>
        <family val="2"/>
        <scheme val="minor"/>
      </rPr>
      <t>https://members.wto.org/crnattachments/2025/TBT/MEX/25_02942_00_s.pdf</t>
    </r>
  </si>
  <si>
    <t>Regulations on health products and/or medical devices</t>
  </si>
  <si>
    <t>Health care technology (ICS number: 11)</t>
  </si>
  <si>
    <t>Consumer information, labelling (TBT); Prevention of deceptive practices and consumer protection (TBT); Protection of human health or safety (TBT); Protection of animal or plant life or health (TBT); Protection of the environment (TBT); Reducing trade barriers and facilitating trade (TBT)</t>
  </si>
  <si>
    <t>Ordonnance conjointe nº 67/2020 du 21 décembre 2020, concernant la certification et les exigences minimales pour les équipements frigorifiques domestiques (Joint Order No. 67/2020 of 21 December 2020 on certification and minimal requirements for domestic refrigerating equipment) (9 pages, in Portuguese)</t>
  </si>
  <si>
    <t>The notified Order establishes the requirements for the labelling and the provision of supplementary information for domestic refrigerating equipment, including:(a) the definition of energy efficiency classes for refrigerating equipment;(b) the minimum conditions for importation and marketing (minimum class D);(c) energy labelling obligations and technical requirements;(d) test methods and certification of compliant models;(e) conditions for the award of the Energy Efficiency Guarantee Seal;(f) rules for verification and market monitoring.G/TBT/N/CPV/2- 2 -</t>
  </si>
  <si>
    <t>Refrigerators, freezers, deep freezers and other refrigerating or freezing equipment, electric or other; heat pumps, and parts thereof, other than air conditioning machines of heading 84.15 (HS code: 8418)</t>
  </si>
  <si>
    <t>Consumer information, labelling (TBT); Protection of the environment (TBT); Quality requirements (TBT); Cost saving and productivity enhancement (TBT)</t>
  </si>
  <si>
    <r>
      <rPr>
        <sz val="11"/>
        <color theme="1"/>
        <rFont val="Calibri"/>
        <family val="2"/>
        <scheme val="minor"/>
      </rPr>
      <t xml:space="preserve">
https://kb-wordpress.gov.cv/kb/portaria-conjunta-no-67-2020-equipamentos-frigorificos-para-uso-domestico/</t>
    </r>
  </si>
  <si>
    <t>The draft Law of Ukraine "On Hops and Hop Products"</t>
  </si>
  <si>
    <t>Ukraine notifies the adoption of the Law of Ukraine No. 4341 “On Hops and Hop Products” of 27 March 2025.The Law was published on 18 April 2025 and will come into force on 18 April 2027, except for clauses 2 and 3 of the Section IX of the Law, which shall enter into force on 19 April 2025. Section IX of the Law contains provisions regarding the entry into force of the Law and the introduction of amendments to the current legislation of Ukraine to align it with international standards in the field of agriculture, particularly in such areas as plant varieties, plant quarantine, hop growing, veterinary medicine, viticulture, and other related sectors. </t>
  </si>
  <si>
    <t>Hops and hop products</t>
  </si>
  <si>
    <t>65.020.20 - Plant growing; 65.020.20 - Plant growing; 65.040 - Farm buildings, structures and installations; 65.040 - Farm buildings, structures and installations</t>
  </si>
  <si>
    <r>
      <rPr>
        <sz val="11"/>
        <color theme="1"/>
        <rFont val="Calibri"/>
        <family val="2"/>
        <scheme val="minor"/>
      </rPr>
      <t>https://members.wto.org/crnattachments/2025/TBT/UKR/final_measure/25_02952_00_x.pdf</t>
    </r>
  </si>
  <si>
    <t>Loi n.º 22/X/2023 du 18 avril 2023 et Loi n.º 43/X/2024 du 23 décembre 2024. Ensemble, ces textes établissent et modifient le régime juridique de restriction applicable à la production, importation, distribution et commercialisation de produits en plastique à usage unique (Law No. 22/X/2023 of 18 April 2023 and Law No. 43/X/2024 of 23 December 2024. Together, these texts establish and amend the legal framework of restrictions applicable to the production, importation, distribution and marketing of single-use plastic products) (10 pages, in Portuguese)</t>
  </si>
  <si>
    <t xml:space="preserve">The notified laws define plastic, polymer, bags, placing on the market, and other products covered by this legal instrument, including: (a) Drinking glasses and their lids – HS 3924.10;(b) Cutlery (forks, knives, spoons) – HS 3924.10;(c) Disposable plates, bowls and lids – HS 3924.10;(d) Meal trays – HS 3924.10;(e) Drink stirrers – HS 3924.10;(f) Cotton buds with plastic stems – HS 5601.21;(g) Straws – HS 3926.90;G/TBT/N/CPV/3- 2 - (h) Food packaging and containers, except those proven to be biodegradable or incorporating a minimum of 50% recycled material – HS 3923.90;(i) Drinks containers made of expanded polystyrene – HS 3923.90;(j) Expanded polystyrene food containers, i.e. containers such as boxes, with or without lids, used to hold food – HS 3923.90;(k) Sticks designed to attach and hold balloons – HS 3926.90(l) Cups for ice cream and smoothies – HS 3924.10;(m) Rubbish bags, unless clearly biodegradable or incorporating at least 50% recycled materials – HS 3923.21;(n) Single-use plastic beverage containers with a capacity of </t>
  </si>
  <si>
    <t>Single-use plastic products (containing non-natural polymer with particle size equal to or greater than 5 mm) (HS code: 3924); (HS code: 3926), among others</t>
  </si>
  <si>
    <t>3924 - Tableware, kitchenware, other household articles and toilet articles, of plastics (excl. baths, shower-baths, washbasins, bidets, lavatory pans, seats and covers, flushing cisterns and similar sanitary ware); 3926 - Articles of plastics and articles of other materials of heading 3901 to 3914, n.e.s.</t>
  </si>
  <si>
    <t>83.140 - Rubber and plastics products</t>
  </si>
  <si>
    <r>
      <rPr>
        <sz val="11"/>
        <color theme="1"/>
        <rFont val="Calibri"/>
        <family val="2"/>
        <scheme val="minor"/>
      </rPr>
      <t xml:space="preserve">https://members.wto.org/crnattachments/2025/TBT/CPV/25_02944_00_x.pdf
https://members.wto.org/crnattachments/2025/TBT/CPV/25_02944_01_x.pdf
https://members.wto.org/crnattachments/2025/TBT/CPV/25_02944_02_x.pdf
https://boe.incv.cv/Bulletins/Details/A2023/S1/BO41/4750
https://boe.incv.cv/Bulletins/Details/A2024/S1/BO23/5659
</t>
    </r>
  </si>
  <si>
    <t>Draft Resolution of the Cabinet of Ministers of Ukraine “On Approval of the Technical Regulation on Requirements for Motor Alternative Fuels” </t>
  </si>
  <si>
    <t>The draft Resolution provides for the approval of:_x000D_
- the Technical Regulation on Requirements for Motor Alternative Fuels;_x000D_
- an Amendment to the List of Types of Products Subject to State Market Surveillance by the State Market Surveillance Authorities, approved by Resolution of the Cabinet of Ministers of Ukraine No. 1069 of 28 December 2016._x000D_
The Technical Regulation sets out mandatory requirements for the quality and circulation of motor alternative fuels and liquid biofuels (biocomponents) that are produced, imported and placed on the market in Ukraine for use in internal combustion engines of vehicles. It applies to liquid biofuels (biocomponents) intended for blending with motor gasoline and diesel fuel, as well as to finished motor alternative fuels produced by mixing traditional petroleum products with biocomponents, or consisting entirely of biofuels._x000D_
This Technical Regulation applies to: motor gasoline with more than 10% by volume of ethanol (including E85 fuel); diesel fuels containing more than 7% by volume of methyl esters of fatty acids (biodiesel), including blends such as B10, B20, B30, and pure biodiesel (B100); pure liquid biofuels (biocomponents) used as motor fuels (bioethanol, biodiesel, etc.); other types of liquid biomass based fuels (e.g. hydrotreated vegetable oil).</t>
  </si>
  <si>
    <t>Motor alternative fuels and liquid biofuels (biocomponents)</t>
  </si>
  <si>
    <t>National security requirements (TBT); Prevention of deceptive practices and consumer protection (TBT); Protection of the environment (TBT); Quality requirements (TBT); Harmonization (TBT)</t>
  </si>
  <si>
    <r>
      <rPr>
        <sz val="11"/>
        <color theme="1"/>
        <rFont val="Calibri"/>
        <family val="2"/>
        <scheme val="minor"/>
      </rPr>
      <t>https://members.wto.org/crnattachments/2025/TBT/UKR/25_02961_00_x.pdf
https://members.wto.org/crnattachments/2025/TBT/UKR/25_02961_01_x.pdf
https://members.wto.org/crnattachments/2025/TBT/UKR/25_02961_02_x.pdf
https://members.wto.org/crnattachments/2025/TBT/UKR/25_02961_03_x.pdf
https://members.wto.org/crnattachments/2025/TBT/UKR/25_02961_04_x.pdf
https://members.wto.org/crnattachments/2025/TBT/UKR/25_02961_05_x.pdf
https://members.wto.org/crnattachments/2025/TBT/UKR/25_02961_06_x.pdf
https://members.wto.org/crnattachments/2025/TBT/UKR/25_02961_07_x.pdf
https://members.wto.org/crnattachments/2025/TBT/UKR/25_02961_08_x.pdf
https://members.wto.org/crnattachments/2025/TBT/UKR/25_02961_09_x.pdf
https://members.wto.org/crnattachments/2025/TBT/UKR/25_02961_10_x.pdf</t>
    </r>
  </si>
  <si>
    <t>Draft Order of the Ministry of Health of Ukraine “On Amendments to the Order of the Ministry of Health of Ukraine No. 1084 of June 26, 2022”</t>
  </si>
  <si>
    <t>The Order  of  the  Ministry  of  Health  of  Ukraine  No. 1084 "On  Approval  of  Safety Requirements and Certain Quality Indicators for Infant Food" of 23 June 2022 establishes a transitional period for infant food products that complied with the requirements in effect prior to the entry into force of the Order No. 1084, but do not meet the adopted Requirements set forth by this Order. _x000D_
According to the provisions of the Order No. 1084 such infant food may be imported to Ukraine, produced and/or  put  into  circulation  for  three  years  after  the  entry  into  force  of  this  Order (entered into force on 29 October 2022). It also specifies that such infant food may be in circulation until the expiration date, or the minimum shelf life or the "use before" date. _x000D_
Due to the full-scale invasion by the Russian Federation, domestic infant food manufacturers have faced significant challenges, including the inability to technically upgrade production facilities, which makes it impossible to meet certain safety requirements and specific quality indicators for infant food introduced by the Order 1084, in particular, regarding compliance with the docosahexaenoic acid indicator. In view of the above, the proposed amendments to the Order No. 1084 aim to extend the transitional period. _x000D_
The amendments also apply to Annex 1 (Clause 2 of Section II) and Annex 3 (Clause 3 of Section II) of the Requirements for the Safety and Certain Quality Indicators for Infant Food, specifically regarding the establishment of protein requirements for Groups C and D. The draft Order is also notified under the SPS Agreement.</t>
  </si>
  <si>
    <t>Infant food</t>
  </si>
  <si>
    <t>Consumer information, labelling (TBT); Prevention of deceptive practices and consumer protection (TBT); Protection of human health or safety (TBT); Quality requirements (TBT); Harmonization (TBT)</t>
  </si>
  <si>
    <r>
      <rPr>
        <sz val="11"/>
        <color theme="1"/>
        <rFont val="Calibri"/>
        <family val="2"/>
        <scheme val="minor"/>
      </rPr>
      <t>https://members.wto.org/crnattachments/2025/TBT/UKR/25_02958_00_x.pdf
https://members.wto.org/crnattachments/2025/TBT/UKR/25_02958_01_x.pdf</t>
    </r>
  </si>
  <si>
    <t>Energy Conservation Program: Definition of Showerhead</t>
  </si>
  <si>
    <t>On 9 April 2025, President Donald J. Trump directed the Department of Energy to repeal the definition of “showerhead” codified at 10 Code of Federal Regulations (CFR) 430.2. See Executive order Maintaining Acceptable Water Pressure in Showerheads. In compliance with that order, the Department hereby repeals the definition of showerhead in 10 CFR 430.2.  The agency's decision to rescind that provision is nondiscretionary.  The Executive order also directed the agency to proceed without notice and comment. In compliance with that directive, and because there is good cause to skip notice and comment in light of the nondiscretionary nature of the agency's duty, the agency is issuing this repeal without notice and comment.This final rule withdraws the current definition of showerhead. It does not amend the reporting requirement. Notwithstanding any other provision of the law, no person is required to respond to, nor shall any person be subject to a penalty for failure to comply with a collection of information subject to the requirements of the Paperwork Reduction Act (PRA), unless that collection of information displays a currently valid Office of Management and Budget (OMB) Control Number._x000D_
Effective 15 May 2025, the statutory definition of showerhead in 42 U.S.C. 6291(31)(D) will control.90 Federal Register (FR) 15647, 15 April 2025; Title 10 Code of Federal Regulations (CFR) Part 430https://www.govinfo.gov/content/pkg/FR-2025-04-15/html/2025-06476.htm_x000D_
https://www.govinfo.gov/content/pkg/FR-2025-04-15/pdf/2025-06476.pdfThis action is identified by Docket Number EERE-2025-BT-DET-0005. The Docket Folder is available from Regulations.gov at https://www.regulations.gov/docket/EERE-2025-BT-DET-0005/document and provides access to the primary document.  The documents and comments associated with the final rule published in the Federal Register on 20 December 2021 (86 FR 71797) and notified in G/TBT/N/USA/1639/Rev.1/Add.1 are accessible in the Docket Folder at EERE-2021-BT-STD-0016.  Documents are also accessible from Regulations.gov by searching the Docket Numbers.</t>
  </si>
  <si>
    <t>Showerheads</t>
  </si>
  <si>
    <t>01.040 - Vocabularies; 01.040 - Vocabularies; 03.120 - Quality; 03.120 - Quality; 13.020 - Environmental protection; 13.020 - Environmental protection; 23.060 - Valves; 23.060 - Valves; 91.140 - Installations in buildings; 91.140 - Installations in buildings</t>
  </si>
  <si>
    <r>
      <rPr>
        <sz val="11"/>
        <color theme="1"/>
        <rFont val="Calibri"/>
        <family val="2"/>
        <scheme val="minor"/>
      </rPr>
      <t>https://members.wto.org/crnattachments/2025/TBT/USA/final_measure/25_02950_00_e.pdf
https://www.govinfo.gov/content/pkg/FR-2025-04-15/html/2025-06476.htm
https://www.govinfo.gov/content/pkg/FR-2025-04-15/pdf/2025-06476.pdf</t>
    </r>
  </si>
  <si>
    <t>Energy Conservation Program: Proposed Determination of Portable Electric Spas as a Covered Consumer Product</t>
  </si>
  <si>
    <t>The U.S. Department of Energy (''DOE'') is proposing to withdraw its prior determination that portable electric spas (''PESs'') qualify as covered products under Part A of Title III of the Energy Policy and Conservation Act, as amended (''EPCAWritten comments, data, and information are requested and will be accepted on or before 19 May 2025. 90 Federal Register (FR) 16469, 18 April 2025; Title 10 Code of Federal Regulations (CFR) Part 430https://www.govinfo.gov/content/pkg/FR-2025-04-18/html/2025-06729.htm_x000D_
https://www.govinfo.gov/content/pkg/FR-2025-04-18/pdf/2025-06729.pdfThis proposed withdrawal of determination is identified by Docket Number EERE-2025-BT-DET-0004. The Docket Folder is available on Regulations.gov at https://www.regulations.gov/docket/EERE-2025-BT-DET-0004/document and provides access to primary documents as well as comments received. Documents are also accessible from Regulations.gov by searching the Docket Number.  WTO Members and their stakeholders are asked to submit comments to the USA TBT Enquiry Point. Comments received by the USA TBT Enquiry Point from WTO Members and their stakeholders by 4pmEastern Time on 19 May 2025 will be shared with DOE and will also be submitted to the Docket on Regulations.gov if received within the comment period.Previous actions notified under the symbol G/TBT/N/USA/1836 are identified by Docket Numbers EERE-2022-BT-DET-0006 and EERE-2022-BT-STD-0025. The Docket Folders are available on Regulations.gov at https://www.regulations.gov/docket/EERE-2022-BT-DET-0006/document and https://www.regulations.gov/docket/EERE-2022-BT-STD-0025/document and provide access to primary and supporting documents as well as comments received. Documents are also accessible from Regulations.gov by searching the Docket Number. </t>
  </si>
  <si>
    <t>Portable electric spas</t>
  </si>
  <si>
    <t>13.020 - Environmental protection; 13.020 - Environmental protection; 97.180 - Miscellaneous domestic and commercial equipment; 97.180 - Miscellaneous domestic and commercial equipment</t>
  </si>
  <si>
    <r>
      <rPr>
        <sz val="11"/>
        <color theme="1"/>
        <rFont val="Calibri"/>
        <family val="2"/>
        <scheme val="minor"/>
      </rPr>
      <t>https://members.wto.org/crnattachments/2025/TBT/USA/25_02956_00_e.pdf</t>
    </r>
  </si>
  <si>
    <t>Draft Resolution of the Cabinet of Ministers of Ukraine “Some Issues of Approval of the Design of Vehicles, Their Parts and Equipment”</t>
  </si>
  <si>
    <t>The draft Resolution proposes, in particular, to adopt the Technical Regulation for approval of the design of vehicles, their parts and equipment, which will establish safety requirements for wheeled vehicles of categories M, N, O, L, new parts and equipment that can be installed and/or used on wheeled vehicles. The Regulation will also define the procedure for placing these products on the market and the process for approving their design._x000D_
It also introduces mandatory photographic recording of wheeled vehicle testing and execution of certificates and test reports in electronic document format in line with the requirements of the Laws of Ukraine "On Electronic Documents and Electronic Document Management", "On Electronic Trust Services" and the Model Instruction on Documenting Management Information in Electronic Form and Organizing Work with Electronic Documents in Office Management, Interagency Electronic Exchange, approved by the Resolution of the Cabinet of Ministers of Ukraine No. 55 of 17 January 2018.</t>
  </si>
  <si>
    <t>Wheeled vehicles of categories M, N, O, L, new parts and equipment that can be installed and/or used on wheeled vehicles</t>
  </si>
  <si>
    <t>43.020 - Road vehicles in general; 43.020 - Road vehicles in general; 43.040 - Road vehicle systems; 43.040 - Road vehicle systems</t>
  </si>
  <si>
    <r>
      <rPr>
        <sz val="11"/>
        <color theme="1"/>
        <rFont val="Calibri"/>
        <family val="2"/>
        <scheme val="minor"/>
      </rPr>
      <t>https://members.wto.org/crnattachments/2025/TBT/UKR/25_02947_00_x.pdf
https://members.wto.org/crnattachments/2025/TBT/UKR/25_02947_01_x.pdf
https://members.wto.org/crnattachments/2025/TBT/UKR/25_02947_02_x.pdf
https://members.wto.org/crnattachments/2025/TBT/UKR/25_02947_03_x.pdf
https://members.wto.org/crnattachments/2025/TBT/UKR/25_02947_04_x.pdf
https://members.wto.org/crnattachments/2025/TBT/UKR/25_02947_05_x.pdf
https://members.wto.org/crnattachments/2025/TBT/UKR/25_02947_06_x.pdf
https://members.wto.org/crnattachments/2025/TBT/UKR/25_02947_07_x.pdf
https://members.wto.org/crnattachments/2025/TBT/UKR/25_02947_08_x.pdf
https://members.wto.org/crnattachments/2025/TBT/UKR/25_02947_09_x.pdf
https://members.wto.org/crnattachments/2025/TBT/UKR/25_02947_10_x.pdf
https://members.wto.org/crnattachments/2025/TBT/UKR/25_02947_11_x.pdf
https://members.wto.org/crnattachments/2025/TBT/UKR/25_02947_12_x.pdf
https://members.wto.org/crnattachments/2025/TBT/UKR/25_02947_13_x.pdf
https://members.wto.org/crnattachments/2025/TBT/UKR/25_02947_14_x.pdf
https://mindev.gov.ua/news/povidomlennia-pro-opryliudnennia-proiektu-postanovy-kabinetu-ministriv-ukrainy0704</t>
    </r>
  </si>
  <si>
    <t>Draft Food (Amendment No. X) Regulations 2022(Labelling requirements for prepacked foods)</t>
  </si>
  <si>
    <t>On 28 September 2022, the Singapore Food Agency notified the WTO via G/TBT/N/SGP/65 of the proposed amendments to the Food Regulations, then titled Draft Food (Amendment No. X) Regulations 2022, concerning labelling requirements for prepacked food. Following feedback received during the comment period, the following trade facilitative amendments have been made to the draft Food (Amendment No. X) Regulations 2022:Exemption of prepacked fresh, whole and unpeeled fruits and vegetables from the declaration of lot identification on the label; andRemoval of the proposed new Regulation 12A for food advertised or sold on online sales platforms, which required online platforms to display stipulated labelling information for prepacked food sold online.The finalised amendments have since been published as the Food (Amendment) Regulations 2025 and will enter into force on 30 Jan 2026.</t>
  </si>
  <si>
    <t>67.230 - Prepackaged and prepared foods; 67.230 - Prepackaged and prepared foods</t>
  </si>
  <si>
    <t>Protection of human health or safety (TBT); Reducing trade barriers and facilitating trade (TBT)</t>
  </si>
  <si>
    <r>
      <rPr>
        <sz val="11"/>
        <color theme="1"/>
        <rFont val="Calibri"/>
        <family val="2"/>
        <scheme val="minor"/>
      </rPr>
      <t>https://www.sfa.gov.sg/legislation/sale-of-food-act-1973 (click on "Food (Amendment) Regulations 2025)". 
Alternatively
 please write in to: 
Regulatory Standards and Veterinary Office 
Singapore Food Agency 
52 Jurong Gateway Road #14-01 
Singapore 608550 
Tel: +(65) 6805 2912 
Fax: +(65) 6334 1831 
E-mail: WTO_Contact@sfa.gov.sg; mohd_naim_mohd_ayob@sfa.gov.sg</t>
    </r>
  </si>
  <si>
    <t>Due to a recent cyberattack, comments emailed to Oregon's Department of Environmental Quality (DEQ) between Wednesday, 9 April 2025 and Friday, 11 April 2025, may not have been received. Any comments submitted directly to DEQ during that period should be resubmitted.The proposed updates would make permanent the temporary rules adopted by the Environmental Quality Commission in November 2024. They incorporate recent California amendments to the Advanced Clean Trucks Rule and delay implementation of the Heavy-Duty Low NOx Omnibus Rules to 2026.The ACT Rule requires manufacturers to produce and deliver a certain percentage of new zero-emissions medium- and heavy-duty vehicles over the next 10 years. The proposed rule includes the new Oregon Optional Credit Program, which is designed to provide additional flexibility in 2025 and 2026 to help manufacturers, dealers and fleets with the transition.The Low NOx Omnibus Rules require conventionally fueled heavy-duty engine and vehicle manufacturers meet tougher oxides of nitrogen and particulate matter emissions standards.DEQ is asking for public comment on the proposed rule amendments. Anyone can submit comments and questions. More information on this rulemaking, including the draft rules, can be found on the Clean Truck Rules 2025 Rulemaking web pageHow to comment: DEQ will accept comments by email, postal mail or verbally at either of the two public hearing. Anyone can submit comments and questions about this rulemaking. DEQ will only consider comments on the proposed rules the agency receives by 4 p.m. Pacific Daylight Time (PDT), on Wednesday, 7 May 2025.  WTO Members and their stakeholders are asked to submit comments to the USA TBT Enquiry Point by or before 4pmEastern Time on 7 May 2025. Comments received by the USA TBT Enquiry Point from WTO Members and their stakeholders will be shared with DEQ if received within the comment period.Public hearings scheduled as follows:_x000D_
Wednesday, 30 April 2025 at 2 p.m. PDTTo join online, copy and paste this web address: https://deq-oregon-gov.zoom.us/j/86363330868?pwd=gu8exCigKoJvY6VRmakmgYsS8fxb5G.1Join by phone: _x000D_
Teleconference phone number: 888 475 4499 U.S. Toll-free _x000D_
Meeting ID: 863 6333 0868 _x000D_
Passcode: 993906_x000D_
Tuesday, 6 May 2025 at 2 p.m. PDTTo join online, copy and paste this web address: https://deq-oregon-gov.zoom.us/j/86800252323?pwd=2gH8ZJMlytWCfxO3Fb96oDPW3OE4Tu.1Join by phone: _x000D_
Teleconference phone number: 888 475 4499 U.S. Toll-free _x000D_
Meeting ID: 868 0025 2323 _x000D_
Passcode: 184168Additional Information -To learn more about this rulemaking and the advisory committee, view the rulemaking web page at Clean Truck Rules 2025To receive future email notices about this rulemaking, sign up at GovDeliveryTo obtain more information about this rulemaking, contact Gerik Kransky, senior transportation policy advisor, +1 971-288-6056, Gerik.Kransky@deq.oregon.gov</t>
  </si>
  <si>
    <t>Draft Resolution of the Cabinet of Ministers of Ukraine “On Amendments to the Procedure for State Registration (Reregistration) of Medicines and Fees for their State Registration (Reregistration)”</t>
  </si>
  <si>
    <t>The draft Resolution has been developed pursuant to clause 4 of the Section II of the Law of Ukraine No. 4239 of 12 February 2025 “On Amendments to Certain Laws of Ukraine Regarding the Peculiarities of State Registration of Medicines That Can Be Purchased by an Entity Authorized to Carry Out Procurement in the Healthcare Sector and on the Regulation of Certain Issues Related to the Sale of Medicines” and aims to enhance the operational conditions of the national procurement system in the healthcare sector funded by the state budget._x000D_
The draft Resolution, in particular, provides for:_x000D_
- the possibility of a simplified procedure for state registration of a medicine that has been registered by the competent authority of the United Kingdom;_x000D_
- the possibility of a simplified procedure for state registration of a medicine that is procured by an entity authorized to carry out procurement in the healthcare sector and is either registered by the competent authority of the United Kingdom, or included in the database of medicines eligible for procurement under the United States President's Emergency Plan for AIDS Relief, as published on the official website of the competent U.S. authority, or has received Tentative Approval from the competent authority of the United States, or is included in the list of prequalified medicines or vaccines by the WHO and is manufactured at a production site specified in the list therein as of the date of application submission. </t>
  </si>
  <si>
    <r>
      <rPr>
        <sz val="11"/>
        <color theme="1"/>
        <rFont val="Calibri"/>
        <family val="2"/>
        <scheme val="minor"/>
      </rPr>
      <t>https://members.wto.org/crnattachments/2025/TBT/UKR/25_02959_00_x.pdf
https://members.wto.org/crnattachments/2025/TBT/UKR/25_02959_01_x.pdf</t>
    </r>
  </si>
  <si>
    <t>Bangladesh</t>
  </si>
  <si>
    <t>Bangladesh Standard Specification for Wafer Biscuits (Draft for Second revision)</t>
  </si>
  <si>
    <t>This standard specifies the essential requirements and methods of testfor wafer biscuits. This includes technical requirements for different types of wafer biscuits i.e. plain wafers, sandwiched wafers and coated wafers along with their ingredients; guideline for food additives and food preservatives used for the product; hygienic and legal requirements; and the packaging and marking provision for the product. Various food safety parameters (e.g. heavy metals and microbiological limits) have been proposed.</t>
  </si>
  <si>
    <t>Wafer Biscuits, ICS 67.060</t>
  </si>
  <si>
    <t>1905 - Bread, pastry, cakes, biscuits and other bakers' wares, whether or not containing cocoa; communion wafers, empty cachets of a kind suitable for pharmaceutical use, sealing wafers, rice paper and similar products</t>
  </si>
  <si>
    <t>Prevention of deceptive practices and consumer protection (TBT); Protection of human health or safety (TBT); Quality requirements (TBT); Harmonization (TBT); Other (TBT)</t>
  </si>
  <si>
    <r>
      <rPr>
        <sz val="11"/>
        <color theme="1"/>
        <rFont val="Calibri"/>
        <family val="2"/>
        <scheme val="minor"/>
      </rPr>
      <t>https://members.wto.org/crnattachments/2025/TBT/BGD/25_02968_00_e.pdf</t>
    </r>
  </si>
  <si>
    <t>Draft of Egyptian standard for  " plastics - recycled plastics - characterisation of polypropylene  (pp) recyclates " </t>
  </si>
  <si>
    <t>This draft of Egyptian standard defines a method of specifying delivery conditions for Polypropylene (PP) recyclates._x000D_
It gives the most important characteristics and associated test methods for assessing a single batch of PP recyclates intended for use in the production of semi-finished/finished products. _x000D_
It is intended to support parties involved in the use of recycled PP to agree on specifications for specific and general applications.Worth mentioning is that this draft standard is technically identical with EN 15345/ 2007. </t>
  </si>
  <si>
    <t>Recycling (ICS code(s): 13.030.50); Thermoplastic materials (ICS code(s): 83.080.20)</t>
  </si>
  <si>
    <t>13.030.50 - Recycling; 83.080.20 - Thermoplastic materials</t>
  </si>
  <si>
    <t>IEC 60335-2-44:2002/AMD1:2021Amendment 1 - Household and similar electrical appliances - Safety - Part 2-44: Particular requirements for ironers</t>
  </si>
  <si>
    <t>IEC 60335-2-44:2021 is available as IEC 60335-2-44:2021 RLV which contains the International Standard and its Redline version, showing all changes of the technical content compared to the previous edition._x000D_
_x000D_
IEC 60335-2-44:2021 deals with the safety of electric ironers for both commercial and household and similar purposes, their rated voltage being not more than 250 V for single-phase appliances and 480 V for other appliances. Appliances not intended for normal household, but which nevertheless can be a source of danger to the public, such as appliances intended to be used by laymen in shops, in light industry and on farms, are within the scope of this standard. Examples of appliances within the scope of this standard are:_x000D_
_x000D_
– ironing presses for one-person operation;_x000D_
_x000D_
– mangles;_x000D_
_x000D_
– rotary ironers for one-person operation;_x000D_
_x000D_
– trouser presses._x000D_
_x000D_
As far as is practicable, this standard deals with the common hazards presented by appliances that are encountered by all persons in and around the home. However, in general, it does not take into account:_x000D_
_x000D_
– persons (including children) whose physical, sensory or mental capabilities or lack of experience and knowledge prevents them from using the appliance safely without supervision or instruction;_x000D_
_x000D_
– children playing with the appliance._x000D_
_x000D_
Attention is drawn to the fact that:_x000D_
_x000D_
– for appliances intended to be used in vehicles or on board ships or aircraft, additional requirements can be necessary;_x000D_
_x000D_
– in many countries additional requirements are specified by the national health authorities, the national authorities responsible for the protection of labour and similar authorities._x000D_
_x000D_
This standard does not apply to:_x000D_
_x000D_
– rotary ironers for operation by more than one person. The roller length of such appliances normally exceeds 1,6 m in length;_x000D_
_x000D_
– appliances intended exclusively for industria...</t>
  </si>
  <si>
    <t>Household electrical equipment's</t>
  </si>
  <si>
    <t>97.100 - Domestic, commercial and industrial heating appliances</t>
  </si>
  <si>
    <t>National security requirements (TBT); Consumer information, labelling (TBT); Prevention of deceptive practices and consumer protection (TBT); Protection of human health or safety (TBT); Quality requirements (TBT); Harmonization (TBT)</t>
  </si>
  <si>
    <t>Costa Rican Technical Regulation (RTCR) No. 503: 2021. Electrical Products. Cookers, hobs, cooktops, induction hobs and electric ovens for domestic use. Energy efficiency requirements.</t>
  </si>
  <si>
    <t>Pursuant to Decree No. 44395-MEIC and Decree No. 43524 "Costa Rican Technical Regulation No. 503:2021 - Electric Products. Cookers, hobs, cooktops, induction hobs and electric ovens for domestic use. Energy efficiency requirements" (INTE E17-1:2017, INTE E17-2:2017 and INTE E17-3:2017) and the provisions of the first recital of the notified text, the equivalence request for the standard "CAN/CSA-C358-03 Energy Consumption Test Methods for Household Electric Ranges", submitted by the company SAMSUNG ELECTRONICS LATINOAMERICA (ZONA LIBRE), has been approved, and the certificates are included in the resolution.__________</t>
  </si>
  <si>
    <t>Domestic electrical appliances in general (ICS code(s): 97.030)</t>
  </si>
  <si>
    <r>
      <rPr>
        <sz val="11"/>
        <color theme="1"/>
        <rFont val="Calibri"/>
        <family val="2"/>
        <scheme val="minor"/>
      </rPr>
      <t xml:space="preserve">https://members.wto.org/crnattachments/2025/TBT/CRI/final_measure/25_02994_00_s.pdf
Centro Información de Obstáculos Técnicos al Comercio
Ministerio de Economía
 Industria y Comercio - MEIC
Teléfono: +(506) 2549-1479
Correo Electrónico: crotc@meic.go.cr; msolera@meic.go.cr
Sitio en Internet: http://www.reglatec.go.cr
</t>
    </r>
  </si>
  <si>
    <t>Draft of Egyptian standard for " plastics - recycled plastics - characterisation of poly(vinyl chloride) (pvc) recyclates " </t>
  </si>
  <si>
    <t>This draft of Egyptian standard  specifies the main characteristics and associated test methods for assessing of poly(vinyl chloride) (PVC) recyclates intended for use in the production of semi-finished/finished products. _x000D_
This document is intended to support parties involved in the use of PVC recyclates to agree on specifications for specific and generic applications.Worth mentioning is that this draft standard is technically identical with EN 15346/2024</t>
  </si>
  <si>
    <t>BOS 262:2023 Bottled natural mineral water — Specification  </t>
  </si>
  <si>
    <t>This Botswana Standard specifies the physical, chemical and microbiological requirements for bottled natural mineral water for human consumption, bottled at the source. It also specifies permissible treatments and the requirements for bottling and labelling._x000D_
NOTE The water may be offered as bottled non-carbonated (still) natural mineral water or as bottled carbonated (sparkling) natural mineral water._x000D_
This standard excludes water that contains sugar, sweeteners, flavourants or other additives.</t>
  </si>
  <si>
    <t>DRINKING WATER</t>
  </si>
  <si>
    <t>2201 - Waters, incl. natural or artificial mineral waters and aerated waters, not containing added sugar, other sweetening matter or flavoured; ice and snow</t>
  </si>
  <si>
    <t>13.060.20 - Drinking water</t>
  </si>
  <si>
    <r>
      <rPr>
        <sz val="11"/>
        <color theme="1"/>
        <rFont val="Calibri"/>
        <family val="2"/>
        <scheme val="minor"/>
      </rPr>
      <t>https://members.wto.org/crnattachments/2025/TBT/BWA/25_02993_00_e.pdf</t>
    </r>
  </si>
  <si>
    <t>Draft resolution 1253, 06 May 2024</t>
  </si>
  <si>
    <t>The Draft Resolution number 1253, 06 May 2024 - previously notified through G/TBT/N/BRA/1538 - which contains provisions on Inspection Guide for Bioavailability/Bioequivalence Centers for Medicines., was adopted as Normative Instruction - IN number 358, 14 April 2025.The final text is available only in Portuguese and can be downloaded at:https://pdf.datalegis.net/files/662300f5b7c74d6ebab84b1f29f70eb0.pdf</t>
  </si>
  <si>
    <t>Medicaments consisting of two or more constituents mixed together for therapeutic or prophylactic uses, not in measured doses or put up for retail sale (excl. goods of heading 3002, 3005 or 3006) (HS code(s): 3003); Medicaments consisting of mixed or unmixed products for therapeutic or prophylactic uses, put up in measured doses "incl. those for transdermal administration" or in forms or packings for retail sale (excl. goods of heading 3002, 3005 or 3006) (HS code(s): 3004)</t>
  </si>
  <si>
    <t>3003 - Medicaments consisting of two or more constituents mixed together for therapeutic or prophylactic uses, not in measured doses or put up for retail sale (excl. goods of heading 3002, 3005 or 3006); 3004 - Medicaments consisting of mixed or unmixed products for therapeutic or prophylactic uses, put up in measured doses "incl. those for transdermal administration" or in forms or packings for retail sale (excl. goods of heading 3002, 3005 or 3006); 3003 - Medicaments consisting of two or more constituents mixed together for therapeutic or prophylactic uses, not in measured doses or put up for retail sale (excl. goods of heading 3002, 3005 or 3006); 3004 - Medicaments consisting of mixed or unmixed products for therapeutic or prophylactic uses, put up in measured doses "incl. those for transdermal administration" or in forms or packings for retail sale (excl. goods of heading 3002, 3005 or 3006)</t>
  </si>
  <si>
    <t>BOS 143:2023 Bottled water other than natural mineral water — Specification</t>
  </si>
  <si>
    <t>This Botswana Standard specifies the physical, chemical and microbiological requirements for bottled water other than natural water for human consumption. It also specifies permissible treatments and the requirements for bottling and labelling._x000D_
NOTE The water may be offered as bottled non-carbonated (still) water or bottled carbonated (sparkling) water._x000D_
This standard excludes water that contains sugar, sweeteners, flavourants or other additives.</t>
  </si>
  <si>
    <t>220190 - Ordinary natural water, not containing added sugar, other sweetening matter or flavoured; ice and snow (excl. mineral waters and aerated waters, sea water, distilled water, conductivity water or water of similar purity)</t>
  </si>
  <si>
    <r>
      <rPr>
        <sz val="11"/>
        <color theme="1"/>
        <rFont val="Calibri"/>
        <family val="2"/>
        <scheme val="minor"/>
      </rPr>
      <t>https://members.wto.org/crnattachments/2025/TBT/BWA/25_02992_00_e.pdf</t>
    </r>
  </si>
  <si>
    <t>IEC 60335-2-65:2002: AMD 2:2015Household and similar electrical appliances - Safety - Part 2-65: Particular requirements for air-cleaning appliances</t>
  </si>
  <si>
    <t>IEC 60335-2-65:2023 deals with the safety of electric air-cleaning appliances for household and similar purposes, their rated voltage being not more than 250 V for single-phase appliances and 480 V for other appliances including direct current (DC) supplied appliances and battery-operated appliances._x000D_
Appliances not intended for normal household use but that nevertheless can be a source of danger to the public, such as appliances intended to be used by laymen in shops, in light industry and on farms, are within the scope of this standard. As far as is practicable, this standard deals with the common hazards presented by appliances that are encountered by all persons in and around the home. However, in general, it does not take into account:_x000D_
- persons (including children) whose physical, sensory or mental capabilities; or lack of experience and knowledge prevents them from using the appliance safely without supervision or instruction;_x000D_
- children playing with the appliance._x000D_
Attention is drawn to the fact that_x000D_
- for appliances intended to be used in vehicles or on board ships or aircraft, additional requirements can be necessary;_x000D_
- in many countries additional requirements are specified by the national health authorities, the national authorities responsible for the protection of labour and similar authorities._x000D_
This standard does not apply to_x000D_
- air-cleaning appliances where harmful radiation is intentionally emitted from the appliance;_x000D_
- appliances intended exclusively for industrial purposes;_x000D_
- appliances intended to be used in locations where special conditions prevail, such as the presence of a corrosive or explosive atmosphere (dust, vapour or gas);_x000D_
- air-cleaning systems incorporated in the building structure;_x000D_
- appliances for medical purposes (IEC 60601 series)._x000D_
This third edition cancels and replaces the second edition published in 2002, Amendment 1:2008 and Amendment 2:2015. This edition constitutes a technical revision._x000D_
This edition includes the following significant technical changes with respect to the previous edition:_x000D_
a) alignment with IEC 60335-1:2020;_x000D_
b) deletion or conversion to normative text for some notes (Clause 1, 11.8, 16.101);_x000D_
c) addition of temperature rise limits for accessible surface (Clause 11);_x000D_
d) introduction of test probe 19 (8.1.1, 20.2, B.22.3, B.22.4);_x000D_
e) modification of definition of air-cleaning appliance to include self-contained appliance having treatment system other than filter (3.5.101);_x000D_
f) addition of symbol IEC 60417-6040 for UV radiation air-cleaning appliances in place of the substance of the marking (7.1, 7.6, 7.12);_x000D_
g) clarifications on remote operation for air cleaning appliances (22.40, 22.49,22.51);_x000D_
h) removal of requirements for UV-C resistant materials and UV exposure that are now covered by Part 1 (22.106, 23.101, 32.102, Annex AA)._x000D_
This part 2 is to be used in conjunction with the latest edition of IEC 60335-1 and its amendments unless that edition precludes it; in that case, the latest edition that does not preclude it is used. It was established on the basis of the sixth edition (2020) of that standard.</t>
  </si>
  <si>
    <t>Draft of Egyptian standard for "plastics - recycled plastics - characterization of polystyrene (ps) recyclates " </t>
  </si>
  <si>
    <t>This draft of Egyptian standard defines a method of specifying delivery condition characteristics for polystyrene (PS) recyclates._x000D_
It gives the most important characteristics and associated test methods for assessing a single batch of PS recyclates intended for use in the production of semi-finished/finished products._x000D_
It is intended to support parties involved in the use of recycled PS to agree on specifications for specific and general applications.Worth mentioning is that this draft standard is technically identical with EN 15342/2007.</t>
  </si>
  <si>
    <t>Draft of  Egyptian standard for   “ plastics - recycled plastics - plastics recycling traceability and assessment of conformity and recycled content ”</t>
  </si>
  <si>
    <t>This draft of Egyptian standard specifies the procedures needed for the traceability of recycled plastics. This gives the basis for the calculation procedure for the recycled content of a product.  _x000D_
This standard is applicable without prejudice to any existing legislation._x000D_
NOTE   The procedures are needed to formulate or describe the traceability, while the traceability can be used as a basis for calculating the recycled content.Worth mentioning is that this draft standard is technically identical with EN 15343/2007 </t>
  </si>
  <si>
    <t>Draft of Egyptian standard "Road vehicles — Fuel filters for diesel engines — Test methods";   </t>
  </si>
  <si>
    <t>This draft Standard specifies the types of test for fuel filters in accordance with their application. It applies to fuel filters provided for road vehicles with diesel engines and for test installations for fuel injection equipment and is intended for filters having a rated flow of up to 200 l .h-1. By agreement, the tests, with some modifications, may be used for filters with higher rates of flow.The test described may be used for fuel filters located either on the pressure side or on the suction side of the fuel supply pump.Worth mentioning is that this draft standard adopts the technical content of  ISO 4020/2001</t>
  </si>
  <si>
    <t>Fuel systems (ICS code(s): 43.060.40)</t>
  </si>
  <si>
    <t>43.060.40 - Fuel systems</t>
  </si>
  <si>
    <t>Bangladesh Standard Specification for Soft Candy (Draft for Second revision)</t>
  </si>
  <si>
    <t>This standard specifies the essential requirements and methods of test for soft candy. This includes technical requirements for different types of soft candy i.e. soft candy, soft dairy or milk candy, toffee, marshmallow, gummies and jelly candy along with their ingredients; guideline for food additives and food preservatives used for the product; hygienic and legal requirements; and the packaging and marking provision for the product. Various food safety parameters (e.g. heavy metals and microbiological limits) have been proposed.</t>
  </si>
  <si>
    <t>Soft Candy, ICS 67.060</t>
  </si>
  <si>
    <t>170490 - Sugar confectionery not containing cocoa, incl. white chocolate (excl. chewing gum)</t>
  </si>
  <si>
    <r>
      <rPr>
        <sz val="11"/>
        <color theme="1"/>
        <rFont val="Calibri"/>
        <family val="2"/>
        <scheme val="minor"/>
      </rPr>
      <t>https://members.wto.org/crnattachments/2025/TBT/BGD/25_02967_00_e.pdf</t>
    </r>
  </si>
  <si>
    <t>Draft of Egyptian Standard ES 4756-1 "Cement - Part 1: Composition, specifications and conformity criteria for common cements" (partial amendment in 1 page, in Arabic).</t>
  </si>
  <si>
    <t>Products covered: (ICS:91.100.10) Cement. Gypsum. Lime. MortarThis addendum concerns the notification of draft of Egyptian Standard ES 4756-1 "Cement - Part 1: Composition, specifications and conformity criteria for common cements." (partial amendment in 1 page, in Arabic).It should be noted that the Ministerial Decree No. 298 /2023 (1 page, in Arabic) and the Ministerial Decree No.326/2023 (1 page, in Arabic) which were formerly notified in G/TBT/N/EGY/3/Add.60 dated 27 September 2023, the Ministerial Decree No. 189 /2023 (1 page, in Arabic) which was formerly notified in G/TBT/N/EGY/3/Add.57 dated 14 July 2023 and the Ministerial Decree No. 561/2022 (2 pages, in Arabic) which was formerly notified in G/TBT/N/EGY/3/Add.53 dated 20 December 2022, mandated among others the earlier versions of this Egyptian standard.Worth mentioning is that this standard has been partially modified as follows:Table (1) The 27 products in the family of common cements CEMII- Portland – pozzolana cementMain typesNotation of the products(types of common cement)ClinkerBlast- furnace slagSilica fumePozzolanaFly ashBurnt shaleLimestoneMinor additional constituentsnaturalNatural calcined SillceouscalcareouskSDPQVWTLLLCEMIIportland – pozzolana cementCEMII/A-P78-946-220-5CEMII/B-P65-7723-350-5 Producers and importers are kept informed of any amendments in the Egyptian standards through the publication of administrative orders in the official gazette.Proposed date of adoption: to be determinedProposed date of entry into force: to be determinedAgency or authority designated to handle comments and text available from:National Enquiry PointEgyptian Organization for Standardization and Quality16 Tadreeb El-Modarrebeen St., Ameriya, Cairo - EgyptE-mail: eos@eos.org.egeos.tbt@eos.org.egWebsite: http://www.eos.org.egTel: + (202) 22845528Fax: + (202) 22845504</t>
  </si>
  <si>
    <t>Chemical, textile and engineering products</t>
  </si>
  <si>
    <t>91.100 - Construction materials; 91.100.10 - Cement. Gypsum. Lime. Mortar</t>
  </si>
  <si>
    <t>Hygienic regulations for food Establishments and their personnel</t>
  </si>
  <si>
    <t>This draft technical regulation applies to concerned with the requirements that shall be followed for Food products Transport vehicles within and outside cities, such as light vehicles, heavy vehicles, cash vans, etc.</t>
  </si>
  <si>
    <r>
      <rPr>
        <sz val="11"/>
        <color theme="1"/>
        <rFont val="Calibri"/>
        <family val="2"/>
        <scheme val="minor"/>
      </rPr>
      <t>https://members.wto.org/crnattachments/2025/TBT/SAU/25_02989_00_x.pdf</t>
    </r>
  </si>
  <si>
    <t>BOS EN 14387:2021 Respiratory protective devices — Gas filter(s) and combined filter(s) — Requirements, testing, marking</t>
  </si>
  <si>
    <t>This document refers to gas filters and combined filters for use as replaceable components in unassisted respiratory protective devices (RPD) with the exception of escape devices._x000D_
Filters for use against CO are excluded from this document._x000D_
Laboratory tests are included for the assessment of compliance with the requirements._x000D_
Some filters complying with this document can also be suitable for use with assisted respiratory protective devices and/or escape devices. If so they need to be tested and marked in accordance with the appropriate European Standard.</t>
  </si>
  <si>
    <t>OCCUPATIONAL HEALTH</t>
  </si>
  <si>
    <t>National security requirements (TBT); Consumer information, labelling (TBT); Prevention of deceptive practices and consumer protection (TBT); Protection of human health or safety (TBT); Protection of animal or plant life or health (TBT); Protection of the environment (TBT); Quality requirements (TBT); Harmonization (TBT)</t>
  </si>
  <si>
    <r>
      <rPr>
        <sz val="11"/>
        <color theme="1"/>
        <rFont val="Calibri"/>
        <family val="2"/>
        <scheme val="minor"/>
      </rPr>
      <t>https://members.wto.org/crnattachments/2025/TBT/BWA/25_02981_00_e.pdf</t>
    </r>
  </si>
  <si>
    <t>Amendment of conformity assessment requirements for refrigerators and similar</t>
  </si>
  <si>
    <t>National Institute of Metrology, Quality and Technology – Inmetro, issued Ordinance No.  223,  17 April 2025 that  amends conformity  assessment  requirements for  refrigerators  and similar, approved   by    Inmetro    Ordinance   No.    332,    2   August    2021    notified   as G/TBT/N/BRA/513/Add.3.</t>
  </si>
  <si>
    <t>Refrigerators, freezers and other refrigerating or freezing equipment (HS 8418).</t>
  </si>
  <si>
    <t>8418 - Refrigerators, freezers and other refrigerating or freezing equipment, electric or other; heat pumps; parts thereof (excl. air conditioning machines of heading 8415); 8418 - Refrigerators, freezers and other refrigerating or freezing equipment, electric or other; heat pumps; parts thereof (excl. air conditioning machines of heading 8415)</t>
  </si>
  <si>
    <t>97.040.30 - Domestic refrigerating appliances; 97.040.30 - Domestic refrigerating appliances</t>
  </si>
  <si>
    <t>Consumer information, labelling (TBT); Protection of human health or safety (TBT); Protection of the environment (TBT)</t>
  </si>
  <si>
    <r>
      <rPr>
        <sz val="11"/>
        <color theme="1"/>
        <rFont val="Calibri"/>
        <family val="2"/>
        <scheme val="minor"/>
      </rPr>
      <t>https://www.in.gov.br/web/dou/-/portaria-n-223-de-17-de-abril-de-2025-624940056</t>
    </r>
  </si>
  <si>
    <t>National Standard of the P.R.C., Minimum allowable values of energy efficiency and energy efficiency grades for blowers</t>
  </si>
  <si>
    <t>This document specifies the minimum allowable values of energy, energy efficiency levels, and test methods for turbine blowers and volumetric blowers._x000D_
This document applies to genera-purpose turbine blowers (including single-stage cantilever, single-stage double support, and multi-stage turbine blowers) with exhaust pressure (gauge pressure) ranging from 30 kPa to 200 kPa, or overall pressure ratio ranging from 1.3 to 3.0:_x000D_
a) Mechanical supported centrifugal blower with an inlet flow rate of 500~1000000m3/h;_x000D_
b) Axial flow blower with an inlet flow rate of 60000~10000000m3/h;_x000D_
c) A suspended centrifugal blower with an import flow rate of 500~40000m3/h._x000D_
This document applies to single-stage Roots blowers with standard volumetric flow rates ranging from 1 to 1250m3/min, including positive pressure Roots blowers with pressure increases of 9.8 to 98kPa and negative pressure Roots blowers with pressure increases of 9.8 to 49kPa._x000D_
This document applies to screw blowers (including general purpose oil injected/oil-free single/twin screws) with a standard volumetric flow rate of 2 to 200m3/min and a pressure increase of 39.2 to 245kPa.</t>
  </si>
  <si>
    <t>Blowers (HS code(s): 8504); (ICS code(s): 29.180)</t>
  </si>
  <si>
    <t>29.180 - Transformers. Reactors</t>
  </si>
  <si>
    <t>Protection of the environment (TBT); Cost saving and productivity enhancement (TBT)</t>
  </si>
  <si>
    <r>
      <rPr>
        <sz val="11"/>
        <color theme="1"/>
        <rFont val="Calibri"/>
        <family val="2"/>
        <scheme val="minor"/>
      </rPr>
      <t>https://members.wto.org/crnattachments/2025/TBT/CHN/25_03003_00_x.pdf</t>
    </r>
  </si>
  <si>
    <t>National Standard of the P.R.C., Registration and activation requirements for civil unmanned aircraft</t>
  </si>
  <si>
    <t>This document specifies the general process, technical requirements, and testing methods for the registration and activation of civil unmanned aircraft._x000D_
This document applies to the implementation of registration and activation for civil drones sold and used in mainland China._x000D_
This document does not apply to self-powered flying toys and model aircraft. </t>
  </si>
  <si>
    <t>Civil unmanned aircraft (HS code(s): 880621; 880691; 9503); (ICS code(s): 35.020)</t>
  </si>
  <si>
    <t>880621 - Unmanned aircraft, for remote-controlled flight only, with maximum take-off weight &lt;= 250 g; 880691 - Unmanned aircraft, with maximum take-off weight &lt;= 250 g (excl. for remote-controlled flight only); 9503 - Tricycles, scooters, pedal cars and similar wheeled toys; dolls' carriages; dolls; other toys; reduced-size ("scale") models and similar recreational models, working or not; puzzles of all kinds.</t>
  </si>
  <si>
    <t>35.020 - Information technology (IT) in general</t>
  </si>
  <si>
    <r>
      <rPr>
        <sz val="11"/>
        <color theme="1"/>
        <rFont val="Calibri"/>
        <family val="2"/>
        <scheme val="minor"/>
      </rPr>
      <t>https://members.wto.org/crnattachments/2025/TBT/CHN/25_03002_00_x.pdf</t>
    </r>
  </si>
  <si>
    <t>Ministerial Regulation Prescribing Industrial Products for Microwave Ovens, Including Combination Microwave Ovens to Conform to the Standard B.E. 2568 (2025)</t>
  </si>
  <si>
    <t>This addendum is to inform that the Ministerial Regulation mandates microwave ovens, including combination microwave ovens to conform to the Thai Industrial Standard TIS 60335 Part 2(25)–2565 (2022) and will enter into force on 30 December 2025.</t>
  </si>
  <si>
    <t>Microwave ovens, including combination microwave ovens (ICS 13.120, 97.040.20)</t>
  </si>
  <si>
    <t>13.120 - Domestic safety; 13.120 - Domestic safety; 97.040.20 - Cooking ranges, working tables, ovens and similar appliances; 97.040.20 - Cooking ranges, working tables, ovens and similar appliances</t>
  </si>
  <si>
    <r>
      <rPr>
        <sz val="11"/>
        <color theme="1"/>
        <rFont val="Calibri"/>
        <family val="2"/>
        <scheme val="minor"/>
      </rPr>
      <t>https://members.wto.org/crnattachments/2025/TBT/THA/final_measure/25_03021_00_x.pdf</t>
    </r>
  </si>
  <si>
    <t>National Standard of the P.R.C., Burning behavior safety technical specification for thermal insulation materials used for buildings</t>
  </si>
  <si>
    <t>This document specifies the terms and definitions, classification, technical requirements, test methods, evaluation rules, and marking related to burning behavior safety of thermal insulation materials and products for buildings._x000D_
This document applies to thermal insulation materials and products for buildings.</t>
  </si>
  <si>
    <t>Thermal insulation materials (HS code(s): 39; 68; 70); (ICS code(s): 91.100.60)</t>
  </si>
  <si>
    <t>39 - PLASTICS AND ARTICLES THEREOF; 68 - ARTICLES OF STONE, PLASTER, CEMENT, ASBESTOS, MICA OR SIMILAR MATERIALS; 70 - GLASS AND GLASSWARE</t>
  </si>
  <si>
    <t>91.100.60 - Thermal and sound insulating materials</t>
  </si>
  <si>
    <r>
      <rPr>
        <sz val="11"/>
        <color theme="1"/>
        <rFont val="Calibri"/>
        <family val="2"/>
        <scheme val="minor"/>
      </rPr>
      <t>https://members.wto.org/crnattachments/2025/TBT/CHN/25_03006_00_x.pdf</t>
    </r>
  </si>
  <si>
    <t>IEC 60335-2-76Household and similar electrical appliances - Safety - Part 2-76: Particular requirements for electric fence energizers</t>
  </si>
  <si>
    <t>IEC 60335-2-76:2018 deals with the safety of electric fence energizers, the rated voltage of which is not more than 250 V and by means of which fence wires in agricultural, domestic or feral animal control fences and security fences may be electrified or monitored. Examples of electric fence energizers coming within the scope of this standard are:_x000D_
– mains-operated energizers;_x000D_
– battery-operated electric fence energizers suitable for connection to the mains;_x000D_
– electric fence energizers operated by non-rechargeable batteries either incorporated or separate._x000D_
This standard does not apply to:_x000D_
– electromagnetically coupled animal trainer collars;_x000D_
– appliances intended to be used in locations where special conditions prevail, such as the presence of a corrosive or explosive atmosphere (dust, vapour or gas);_x000D_
– separate battery chargers (IEC 60335-2-29);_x000D_
– electric fishing machines (IEC 60335-2-86);_x000D_
– electric animal-stunning equipment (IEC 60335-2-87);_x000D_
– appliances for medical purposes (IEC 60601)._x000D_
This Part 2 is to be used in conjunction with the latest edition of IEC 60335-1 and its amendments. It was established on the basis of the fifth edition (2010) of that standard. This third edition cancels and replaces the second edition published in 2002, Amendment 1:2006 and Amendment 2:2013. This edition constitutes a technical revision. This edition includes the following significant technical changes with respect to the previous edition:_x000D_
– the text has been aligned with Edition 5.2 of Part 1;_x000D_
– additional requirements for security fence energizers have been introduced (Clauses 3, 7, 19, 22, Figures and Annex BB);_x000D_
– specific requirements for battery operated energizers have been moved to Annex S._x000D_
The contents of the corrigendum of November 2018 have been included in this copy.</t>
  </si>
  <si>
    <t>Electrical Equipment</t>
  </si>
  <si>
    <t>Draft Circular regulating the registration of circulation of traditional medicines, medicinal ingredients, and medicinal herbs </t>
  </si>
  <si>
    <t>1. This Circular regulates in details of the following contents:a) Dossier, procedures for granting, extending, changing, supplementing, and revoking certificates for circulation of traditional medicines, medicinal ingredients, and medicinal herbs for human use in Vietnam.b) In case traditional medicines are recognized by the Ministry of Health as exempt from some or all phases of clinical trials; compulsory to undergo phase 4 clinical trials; compulsory to conduct full clinical trials of all phases and clinical data requirements to ensure safety and effectiveness in the registration dossier for circulation of traditional medicines.c) Principles for organization and operation of the Advisory Council for granting registration certificates for circulation of traditional medicines and experts for assessing registration dossiers for circulation of traditional medicines, traditional medicinal ingredients, and medicinal herbs.2. This Circular applies to domestic and foreign agencies, organizations, and individuals related to the registration of circulation of traditional medicines, medicinal ingredients, and medicinal herbs in Vietnam.</t>
  </si>
  <si>
    <t>Traditional medicines and medicaments.</t>
  </si>
  <si>
    <r>
      <rPr>
        <sz val="11"/>
        <color theme="1"/>
        <rFont val="Calibri"/>
        <family val="2"/>
        <scheme val="minor"/>
      </rPr>
      <t>https://members.wto.org/crnattachments/2025/TBT/VNM/25_03035_00_x.pdf</t>
    </r>
  </si>
  <si>
    <t>Turkish Food Codex Regulation on Methods of Sampling and Analysis for the Official Control of Perfluoroalkyl Substances in Certain Foodstuffs </t>
  </si>
  <si>
    <t>This Regulation covers the methods of sampling and analysis for the official control of perfluoroalkyl substances ((Perfluorooctane sulfonic acid (PFOS), perfluorooctanoic acid (PFOA), perfluorononanoic acid (PFNA), perfluorohexane sulfonic acid (PFHxS)) in certain foodstuffs.The maximum limits of perfluoroalkyl substances for food products which are meat and edible offal, fishery products and bivalve molluscs, egg are specified in Annex-1 of the Turkish Food Codex Regulation on Contaminants published in the Official Gazette dated 5/11/2023 and numbered 32360. With this Regulation, sampling and analysis method criteria will be determined for foods for which maximum limits are determined in Turkish Food Codex Regulation on Contaminants.This Regulation has been prepared for the first time in compliance with Commission Implementing Regulation (EU) 2022/1428.</t>
  </si>
  <si>
    <r>
      <rPr>
        <sz val="11"/>
        <color theme="1"/>
        <rFont val="Calibri"/>
        <family val="2"/>
        <scheme val="minor"/>
      </rPr>
      <t>https://members.wto.org/crnattachments/2025/TBT/TUR/25_03043_00_x.pdf</t>
    </r>
  </si>
  <si>
    <t>Guideline for the Approval of Electrical Equipment (Electricity Regulation 1994) 2024 Edition (GP/ST/No.37/2024)</t>
  </si>
  <si>
    <t>These Guidelines describes the following:lists of regulated electrical equipment;procedures and conditions that shall be complied with by the applicants in the submission of the application for the following:the Certificate of Registration (CoR) to manufacture or import;the CoR as a Conformity Assessment Body (CAB);the Certificate of Approval (CoA) to import, manufacture, display, sell or advertise any electrical equipment; andthe renewal of the CoA to import, manufacture, display, sell or advertise any electrical equipment;national deviation;energy efficiency; andlabelling requirements.These Guidelines shall be applicable to all manufacturers, importers, exhibitors, sellers and advertisers of any regulated electrical equipment and registered laboratories and certification body in ensuring compliance to the Electricity Supply Act 1990 [Act 447] and the Electricity Regulations 1994 [P.U.(A) 38/1994</t>
  </si>
  <si>
    <t>Household electrical equipment: 34 Category of Energy Commission's Regulated Electrical Equipment (ICS: 97.030) which cover safety and energy efficiency.</t>
  </si>
  <si>
    <t>97.030 - Domestic electrical appliances in general</t>
  </si>
  <si>
    <r>
      <rPr>
        <sz val="11"/>
        <color theme="1"/>
        <rFont val="Calibri"/>
        <family val="2"/>
        <scheme val="minor"/>
      </rPr>
      <t>https://members.wto.org/crnattachments/2025/TBT/MYS/25_02998_00_e.pdf
https://members.wto.org/crnattachments/2025/TBT/MYS/25_02998_01_e.pdf</t>
    </r>
  </si>
  <si>
    <t>IEC 60335-2-24Household and similar electrical appliances - Safety - Part 2-24: Particular requirements for refrigerating appliances, ice-cream appliances and ice makers</t>
  </si>
  <si>
    <t>IEC 60335-2-24:2010 deals with the safety of the following appliances, refrigerating appliances for household and similar use; ice-makers incorporating a motor-compressor and ice-makers intended to be used in frozen food storage compartments; refrigerating appliances and ice-makers for use in camping, touring caravans and boats for leisure purposes, their rated voltage being not more than 250 V for single-phase appliances and 480 V for other appliances and 24 V d.c for appliances when battery operated. These appliances may be operated from the mains, from a separate battery or operated either from the mains or from a separate battery. This standard also deals with the safety of ice-cream appliances intended for household use, their rated voltage being not more than 250 V for single phase appliances and 480 V for other appliances. It also deals with with compression-type appliances for household and similar use, which use flammable refrigerants. The principal changes in this edition as compared with the previous edition are as follows:_x000D_
- Aligns the text with IEC 60335-1, and its amendments;_x000D_
- clarifies the term "household and similar use";_x000D_
- updates marking requirements for supply terminals of battery operated appliances;_x000D_
- introduces requirements for appliances using transcritical refrigerant systems;_x000D_
- introduces an enhanced flexing test;_x000D_
- introduces requirements for accessible glass panels;_x000D_
- clarifies tests for appliances using flammable refrigerants. The attention of national Committees is drawn to the fact that equipment manufacturers and testing organizations may need a transitional period following publication of a new, amended or revised IEC publication in which to make products in accordance with the new requirements and to equip themselfs for conducting new or revised tests. It is the recommendation of the committee that the content of this publication be adopted for implementation nationally not earlier than 12 months or later than 36 months from the date of publication.</t>
  </si>
  <si>
    <t>Household Electrical Equipment</t>
  </si>
  <si>
    <t>National security requirements (TBT); Consumer information, labelling (TBT); Prevention of deceptive practices and consumer protection (TBT); Protection of human health or safety (TBT); Quality requirements (TBT)</t>
  </si>
  <si>
    <r>
      <rPr>
        <sz val="11"/>
        <color theme="1"/>
        <rFont val="Calibri"/>
        <family val="2"/>
        <scheme val="minor"/>
      </rPr>
      <t>www.iec.org</t>
    </r>
  </si>
  <si>
    <t>IEC 60335-2-43:2017Household and similar electrical appliances - Safety - Part 2-43: Particular clothes dryers and towel rails</t>
  </si>
  <si>
    <t xml:space="preserve">IEC 60335-2-43:2017 deals with the safety of electric clothes dryers for drying textiles on racks located in a warm airflow, clothes dryers intended for drying footwear or gloves and to electric towel rails, for household and similar purposes, their rated voltage being not more than 250 V._x000D_
The clothes racks can be fixed or free-standing in a cabinet. The air circulation can be natural or forced._x000D_
Appliances not intended for normal household use but that nevertheless may be a source of danger to the public, such as appliances intended to be used by laymen in shops, in light industry and on farms, are within the scope of this standard._x000D_
As far as is practicable, this standard deals with the common hazards presented by appliances that are encountered by all persons in and around the home. However, in general, it does not take into account persons (including children) whose physical, sensory or mental capabilities or lack of experience and knowledge prevents them from using the appliance safely without supervision or instruction or children playing with the appliance._x000D_
Attention is drawn to the fact that for appliances intended to be used in vehicles or on board ships or aircraft, additional requirements may be necessary._x000D_
This standard does not apply to spin extractors (IEC 60335-2-4):_x000D_
- tumble dryers (IEC 60335-2-11);_x000D_
- appliances intended exclusively for industrial purposes or appliances intended to be used in locations where special conditions prevail, such as the presence of a corrosive or explosive atmosphere (dust, vapour or gas)._x000D_
This fourth edition cancels and replaces the third edition published in 2002 including its Amendment 1 (2005) and its Amendment 2 (2008). This edition constitutes a technical revision._x000D_
This edition includes the following significant technical changes with respect to the previous edition: requirements for clothes dryers intended for drying footwear or gloves have been introduced (1, 3.1.9, 6.2, 11.8, 19.1, 19.13, 19.101, 19.102, 22.40, 23.3)._x000D_
This part 2 is to be used in conjunction with the latest edition of IEC 60335-1 and its amendments. It was established on the basis of the fifth edition (2010) of that standard._x000D_
The attention of National Committees is drawn to the fact that equipment manufacturers and testing organizations may need a transitional period following publication of a new, amended or revised IEC publication in which to make products in accordance with the new requirements and to equip themselves for conducting new or revised tests._x000D_
It is the recommendation of the committee that the content of this publication be adopted for implementation nationally not earlier than 12 months or later than 36 months from the date of its publication._x000D_
</t>
  </si>
  <si>
    <t>National security requirements (TBT); Consumer information, labelling (TBT); Prevention of deceptive practices and consumer protection (TBT); Quality requirements (TBT); Harmonization (TBT)</t>
  </si>
  <si>
    <t>Draft Commission Implementing Regulation laying down rules, procedures and testing methodologies for the application of Regulation (EU) 2024/1257 as regards exhaust and evaporative emission type-approval of vehicles of categories M1 and N1</t>
  </si>
  <si>
    <t>The draft establishes methods and requirements for emissions testing and approval of vehicles (categories M1 and N1), implementing Regulation (EU) 2024/1257 (‘Euro 7’) and aligning with Euro 6 standards. It includes real-world testing, anti-tampering measures, security systems, and documentation for type-approval, conformity of production, in-service conformity and market surveillance, ensuring comprehensive compliance and reporting. Recent advancements in automotive technology make it feasible to implement stricter emissions controls. Euro 7 will ensure manufacturers adopt these technologies, driving innovation and fostering cleaner and more efficient vehicles. However, sufficient lead time is needed for the industry, the authorities, and national technical services, which has led the EU co-legislators to set a tight mandatory deadline for the adoption of the regulations. The co-legislators' requirement mandates the European Commission to deliver these acts by May 29, 2025, according to Article 14(8) of Euro 7. Timely adoption is crucial to give the industry adequate preparation time for compliance and to safeguard investments in electric vehicles, to reduce premature deaths and chronic diseases linked to air pollution, to lower healthcare costs, and protect the environment and biodiversity through stricter limits on NOx and PM emissions.Given the need for legal certainty and the short period for adoption of the measure, the commenting period has been reduced to 30 days.</t>
  </si>
  <si>
    <t>8703 - Motor cars and other motor vehicles principally designed for the transport of &lt;10 persons, incl. station wagons and racing cars (excl. motor vehicles of heading 8702); 8704 - Motor vehicles for the transport of goods, incl. chassis with engine and cab</t>
  </si>
  <si>
    <r>
      <rPr>
        <sz val="11"/>
        <color theme="1"/>
        <rFont val="Calibri"/>
        <family val="2"/>
        <scheme val="minor"/>
      </rPr>
      <t>https://members.wto.org/crnattachments/2025/TBT/EEC/25_03025_00_e.pdf
https://members.wto.org/crnattachments/2025/TBT/EEC/25_03025_01_e.pdf
https://members.wto.org/crnattachments/2025/TBT/EEC/25_03025_02_e.pdf
https://members.wto.org/crnattachments/2025/TBT/EEC/25_03025_03_e.pdf</t>
    </r>
  </si>
  <si>
    <t>Ministerial Regulation Prescribing Industrial Products for Appliances for Skin or Hair Care to Conform to the Standard B.E. 2568 (2025)</t>
  </si>
  <si>
    <t>This addendum is to inform that the Ministerial Regulation mandates appliances for skin or hair care to conform to the Thai Industrial Standard TIS 60335 Part 2(23)-2564 (2021) and will enter into force on 1 October 2025.</t>
  </si>
  <si>
    <t>Electrical appliances for skin or hair care (ICS 13.120)</t>
  </si>
  <si>
    <t>13.120 - Domestic safety; 13.120 - Domestic safety; 97.170 - Body care equipment; 97.170 - Body care equipment</t>
  </si>
  <si>
    <r>
      <rPr>
        <sz val="11"/>
        <color theme="1"/>
        <rFont val="Calibri"/>
        <family val="2"/>
        <scheme val="minor"/>
      </rPr>
      <t>https://members.wto.org/crnattachments/2025/TBT/THA/final_measure/25_03019_00_x.pdf</t>
    </r>
  </si>
  <si>
    <t>Ministerial Regulation Prescribing Industrial Products for Room Air Conditioner : Energy Efficiency to Conform to the Standard B.E. 2568 (2025)</t>
  </si>
  <si>
    <t>This addendum is to inform that the Ministerial Regulation mandates room air conditioner : energy efficiency to conform to the Thai Industrial Standard TIS 2134–2565 (2022) and will enter into force on 4 April 2026.</t>
  </si>
  <si>
    <t>Ventilators. Fans. Air-conditioners (ICS code(s): 23.120)</t>
  </si>
  <si>
    <r>
      <rPr>
        <sz val="11"/>
        <color theme="1"/>
        <rFont val="Calibri"/>
        <family val="2"/>
        <scheme val="minor"/>
      </rPr>
      <t>https://members.wto.org/crnattachments/2025/TBT/THA/final_measure/25_03022_00_x.pdf</t>
    </r>
  </si>
  <si>
    <t>Draft Resolution of the Cabinet of Ministers of Ukraine “On Approval of Technical Regulation on Ecodesign Requirements for Servers and Data Storage Products”</t>
  </si>
  <si>
    <t>The draft Resolution proposes to adopt the Technical Regulation that sets out ecodesign requirements for the placing on the market and operation of servers and data storage products online.This Technical Regulation has been developed based on Commission Regulation (EU) 2019/424 of 15 March 2019 laying down ecodesign requirements for servers and data storage products pursuant to Directive 2009/125/EC of the European Parliament and of the Council and amending Commission Regulation (EU) No 617/2013.  </t>
  </si>
  <si>
    <t>Servers and data storage products</t>
  </si>
  <si>
    <t>35.220 - Data storage devices</t>
  </si>
  <si>
    <t>Protection of the environment (TBT); Quality requirements (TBT); Harmonization (TBT)</t>
  </si>
  <si>
    <r>
      <rPr>
        <sz val="11"/>
        <color theme="1"/>
        <rFont val="Calibri"/>
        <family val="2"/>
        <scheme val="minor"/>
      </rPr>
      <t>https://members.wto.org/crnattachments/2025/TBT/UKR/25_03011_00_x.pdf
https://members.wto.org/crnattachments/2025/TBT/UKR/25_03011_01_x.pdf
https://members.wto.org/crnattachments/2025/TBT/UKR/25_03011_02_x.pdf
https://members.wto.org/crnattachments/2025/TBT/UKR/25_03011_03_x.pdf
https://members.wto.org/crnattachments/2025/TBT/UKR/25_03011_04_x.pdf
https://members.wto.org/crnattachments/2025/TBT/UKR/25_03011_05_x.pdf
https://members.wto.org/crnattachments/2025/TBT/UKR/25_03011_06_x.pdf
https://members.wto.org/crnattachments/2025/TBT/UKR/25_03011_07_x.pdf
https://members.wto.org/crnattachments/2025/TBT/UKR/25_03011_08_x.pdf
https://members.wto.org/crnattachments/2025/TBT/UKR/25_03011_09_x.pdf
https://members.wto.org/crnattachments/2025/TBT/UKR/25_03011_10_x.pdf
https://mindev.gov.ua/news/povidomlennia-pro-opryliudnennia-proiektu-postanovy-kabinetu-ministriv-ukrainy-2304</t>
    </r>
  </si>
  <si>
    <t>BOS EN 143:2021   Respiratory protective devices — Particle filters —Requirements, testing, marking</t>
  </si>
  <si>
    <t>This European Standard specifies particle filters for use as components in unassisted respiratory protective devices with the exception of escape apparatus and filtering facepieces._x000D_
Laboratory tests are included for the assessment of compliance with the requirements._x000D_
Some filters complying with this European Standard may also be suitable for use with other types of respiratory protective devices and, if so, shall be tested and marked according to the appropriate European Standard.</t>
  </si>
  <si>
    <t>13.340 - Protective equipment</t>
  </si>
  <si>
    <r>
      <rPr>
        <sz val="11"/>
        <color theme="1"/>
        <rFont val="Calibri"/>
        <family val="2"/>
        <scheme val="minor"/>
      </rPr>
      <t>https://members.wto.org/crnattachments/2025/TBT/BWA/25_02982_00_e.pdf</t>
    </r>
  </si>
  <si>
    <t>Draft Order of the Ministry of Health of Ukraine “On Approval of Requirements for Smoke Flavourings”</t>
  </si>
  <si>
    <t>Ukraine notifies the adoption of the draft  Order of the Ministry of Health of Ukraine “On Approval of Requirements for Smoke Flavourings” as the Order of the Ministry of Health of Ukraine No 338 “On Approval of Requirements for Food Flavorings With Smoke Aroma (Smoke Flavorings)”  of 28 February 2025.The Order was registered in the Ministry of Justice of Ukraine on 14 March 2025 and published on 15 April 2025.The Order will enter into force on 15 October 2025.</t>
  </si>
  <si>
    <t>Smoke flavourings</t>
  </si>
  <si>
    <t>67.220 - Spices and condiments. Food additives; 67.220 - Spices and condiments. Food additives</t>
  </si>
  <si>
    <t>Protection of human health or safety (TBT); Harmonization (TBT)</t>
  </si>
  <si>
    <r>
      <rPr>
        <sz val="11"/>
        <color theme="1"/>
        <rFont val="Calibri"/>
        <family val="2"/>
        <scheme val="minor"/>
      </rPr>
      <t>https://members.wto.org/crnattachments/2025/TBT/UKR/final_measure/25_03038_00_e.pdf
https://members.wto.org/crnattachments/2025/TBT/UKR/final_measure/25_03038_00_x.pdf</t>
    </r>
  </si>
  <si>
    <t>National Standard of the P.R.C., Condensed aerosol fire extinguishing equipment</t>
  </si>
  <si>
    <t>This document specifies the model designation and requirements for condensed aerosol fire extinguishing equipment. It provides the classification, inspection rules, and operation manual compilation requirements, and describes the corresponding test methods, marking, packaging, and storage conditions._x000D_
This document applies to non-piped condensed aerosol fire extinguishing equipment with the mass of compound forming aerosol extinguishing agent not exceeding 3kg._x000D_
This document does not apply to portable condensed aerosol fire extinguishing devices, condensed aerosol fire extinguishing equipment used in explosive hazard areas, or piped condensed aerosol fire extinguishing systems.</t>
  </si>
  <si>
    <t>Condensed aerosol fire extinguishing equipment (HS code(s): 842410); (ICS code(s): 13.220.10)</t>
  </si>
  <si>
    <t>842410 - Fire extinguishers, whether or not charged</t>
  </si>
  <si>
    <r>
      <rPr>
        <sz val="11"/>
        <color theme="1"/>
        <rFont val="Calibri"/>
        <family val="2"/>
        <scheme val="minor"/>
      </rPr>
      <t>https://members.wto.org/crnattachments/2025/TBT/CHN/25_03010_00_x.pdf</t>
    </r>
  </si>
  <si>
    <t xml:space="preserve">IEC 60335-2-40:2018Household and similar electrical appliances - Safety - Part 2-40: Particular requirements for electrical heat pumps, air-conditioners and dehumidifiers_x000D_
</t>
  </si>
  <si>
    <t>IEC 60335-2-40:2024 deals with the safety of electric heat pumps, sanitary hot water heat pumps and air conditioners, incorporating motor-compressors as well as hydronic fan coils units, dehumidifiers (with or without motor-compressors), thermoelectric heat pumps and partial units, their maximum rated voltage being not more than 300 V for single phase appliances and 600 V for other appliances including direct current (DC) supplied appliances and battery-operated appliances._x000D_
Appliances not intended for normal household use but which nevertheless can be a source of danger to the public, such as appliances intended to be used by laypersons in shops, in light industry and on farms, are within the scope of this standard._x000D_
The appliances referenced above can consist of one or more factory-made assemblies. If provided in more than one assembly, the separate assemblies are used together, and the requirements are based on the use of matched assemblies._x000D_
A definition of ‘motor-compressor’ is given in IEC 60335-2-34, which includes the statement that the term motor-compressor is used to designate either a hermetic motor-compressor or semi-hermetic motor-compressor._x000D_
Requirements for containers intended for storage of the heated water included in sanitary hot water heat pumps are, in addition, covered by IEC 60335-2-21._x000D_
This standard does not take into account refrigerants other than group A1, A2L, A2 and A3 as defined by ISO 817. Flammable refrigerants are limited to those of a molar mass of more than or equal to 42 kg/kmol based on WCF (worst case formulation) as specified in ISO 817._x000D_
As far as practical, this standard deals with common hazards presented by appliances that are encountered in normal use and assumes that installation, servicing, decommissioning, and disposal are safely handled by competent persons and accidental release of refrigerants is avoided. However, it does not specify the criteria to ensure competence of persons during installation, servicing and disposal. Safety requirements during disposal are not specified in this standard._x000D_
Annex HH provides informative requirements on competence of personnel. Criteria for competence of personnel for the purpose of certification schemes can be found in ISO 22712._x000D_
Unless specifications are covered by this standard, including the annexes, requirements for refrigerating safety are covered by:_x000D_
– ISO 5149-1:2014, ISO 5149-1:2014/AMD1:2015, and ISO 5149-1:2014/AMD2:2021,_x000D_
– ISO 5149-2:2014 and ISO 5149-2:2014/AMD1:2020,_x000D_
– ISO 5149-3:2014 and ISO 5149-3:2014/AMD1:2021._x000D_
Supplementary heaters, or a provision for their separate installation, are within the scope of this standard, but only heaters which are designed as a part of the appliance package, the controls being incorporated in the appliance._x000D_
Attention is drawn to the fact that_x000D_
– for appliances intended to be used in vehicles or on-board ships or aircraft, additional requirements can be necessary;_x000D_
– in many countries, additional requirements are specified, for example, by the national health authorities responsible for the protection of labour and the national authorities responsible for storage, transportation, building constructions and installations._x000D_
This standard does not apply to_x000D_
– humidifiers intended for use with heating and cooling equipment (IEC 60335-2-88);_x000D_
– appliances designed exclusively for industrial processing;_x000D_
– appliances intended to be used in locations where special conditions prevail, such as the presence of a corrosive or explosive atmosphere (dust, vapour or gas).</t>
  </si>
  <si>
    <t>Household Electrical Equipment's</t>
  </si>
  <si>
    <t>Ministerial Regulation Prescribing Industrial Products for Hot and Cool Water Dispenser and Cool Water Dispenser: Safety Requirements to Conform to the Standard B.E. 2568 (2025)</t>
  </si>
  <si>
    <t>This addendum is to inform that the Ministerial Regulation mandates hot and cool water dispenser and cool water dispenser: safety requirements to conform to the Thai Industrial Standard TIS 2461-2565 (2022) and will enter into force on 1 October 2025.</t>
  </si>
  <si>
    <t>Water Dispenser (ICS 55.230)</t>
  </si>
  <si>
    <t>55.230 - Distribution and vending machines; 55.230 - Distribution and vending machines</t>
  </si>
  <si>
    <r>
      <rPr>
        <sz val="11"/>
        <color theme="1"/>
        <rFont val="Calibri"/>
        <family val="2"/>
        <scheme val="minor"/>
      </rPr>
      <t>https://members.wto.org/crnattachments/2025/TBT/THA/final_measure/25_03023_00_x.pdf</t>
    </r>
  </si>
  <si>
    <t>Technical Regulation establishing requirements and key criteria for the quality and safety of products identified as construction materials - Materials for electrical installations</t>
  </si>
  <si>
    <t>Please be advised that a regulation supplementing Secretariat of Industry and Trade Resolution No. 236/2024, notified in document G/TBT/N/ARG/457, and approving the conformity assessment procedures and requirements for materials for electrical installations listed in Annex II to the aforementioned Resolution, was issued pursuant to Order No. 2/2025 of the National Technical Regulation Directorate of the Secretariat of Industry and Trade.1 This information can be provided by including a website address, a PDF attachment, or other information on where the text of the final measure/change to the measure/interpretative guidance can be obtained.G/TBT/N/ARG/457/Add.5- 2 - Punto Focal OTC-OMC Argentina (Argentine TBT-WTO Focal Point)Dirección Nacional de Reglamentos Técnicos (National Technical Regulation Directorate)Área Obstáculos Técnicos al Comercio (Technical Barriers to Trade Division)Av. Julio A. Roca N° 651 Of. 416(C1067ABB) Buenos Aires, ArgentinaEmail: focalotc@produccion.gob.ar__________</t>
  </si>
  <si>
    <r>
      <rPr>
        <sz val="11"/>
        <color theme="1"/>
        <rFont val="Calibri"/>
        <family val="2"/>
        <scheme val="minor"/>
      </rPr>
      <t>https://members.wto.org/crnattachments/2025/TBT/ARG/modification/25_03017_00_s.pdf
https://members.wto.org/crnattachments/2025/TBT/ARG/modification/25_03017_01_s.pdf</t>
    </r>
  </si>
  <si>
    <t>National Standard of the P.R.C., Legume herbage seed</t>
  </si>
  <si>
    <t>This document specifies the technical requirements, sampling, and inspection rules for legume grass seeds, and describes the inspection methods._x000D_
This document applies to the production, sale, and use of legume grass seeds, and for similar plant species and varieties within the same genus, it shall be implemented by reference.</t>
  </si>
  <si>
    <t>Legume herbage seed (HS code(s): 12099); (ICS code(s): 65.020.01)</t>
  </si>
  <si>
    <t>12099 - - Other:</t>
  </si>
  <si>
    <t>65.020.01 - Farming and forestry in general</t>
  </si>
  <si>
    <r>
      <rPr>
        <sz val="11"/>
        <color theme="1"/>
        <rFont val="Calibri"/>
        <family val="2"/>
        <scheme val="minor"/>
      </rPr>
      <t>https://members.wto.org/crnattachments/2025/TBT/CHN/25_03004_00_x.pdf</t>
    </r>
  </si>
  <si>
    <t>Propuesta de Resolución para la autorización de obtención de aceite de Borago officinalis para el consumo humano (Draft Resolution authorizing the extraction of Borago officinalis oil for human consumption) (2 pages, in Spanish)</t>
  </si>
  <si>
    <t>The notified Resolution establishes physico-chemical parameters, the fatty acid profile and the limits on erucic acid and pyrrolizidine alkaloid content in Borago officinalis oil for human consumption.</t>
  </si>
  <si>
    <t>Borago officinalis oil for human consumption</t>
  </si>
  <si>
    <r>
      <rPr>
        <sz val="11"/>
        <color theme="1"/>
        <rFont val="Calibri"/>
        <family val="2"/>
        <scheme val="minor"/>
      </rPr>
      <t>https://members.wto.org/crnattachments/2025/TBT/CHL/25_03028_00_s.pdf</t>
    </r>
  </si>
  <si>
    <t>Certification criteria for Excellent Design of Plastic Circularity</t>
  </si>
  <si>
    <t>With the launch of a system in which the competent authorities certify particularly excellent DfE(Design for the Environment) that comply with the Guideline for DfE, Japan will establish certification criteria for four items.</t>
  </si>
  <si>
    <t>PET bottles for beverages, Stationery, Household cosmetic containers, Household cleaning agents</t>
  </si>
  <si>
    <t>55.100 - Bottles. Pots. Jars; 83.080 - Plastics</t>
  </si>
  <si>
    <r>
      <rPr>
        <sz val="11"/>
        <color theme="1"/>
        <rFont val="Calibri"/>
        <family val="2"/>
        <scheme val="minor"/>
      </rPr>
      <t>https://members.wto.org/crnattachments/2025/TBT/JPN/25_03040_00_e.pdf</t>
    </r>
  </si>
  <si>
    <t>National Standard of the P.R.C., Basic safety technical requirements of gas transmission and distribution equipment</t>
  </si>
  <si>
    <t>This document specifies the basic safety technical contents of gas transmission and distribution equipment, such as market launch, engineering construction, putting into use, and requirements._x000D_
This document is applicable to urban gas transmission and distribution system purification equipment, such as heat transfer equipment, pressure regulation equipment, gasification equipment, filling equipment, gas mixing equipment, metering equipment, valve equipment, odorizing device, safety protection device, flammable gas leakage alarm device, monitoring and control device, electrical equipment, electrical instrumentation and other key equipment products.</t>
  </si>
  <si>
    <t>Gas transmission and distribution equipment (HS code(s): 841960; 842139; 848180; 902810; 903281); (ICS code(s): 91.140)</t>
  </si>
  <si>
    <t>903281 - Hydraulic or pneumatic regulating or controlling instruments and apparatus (excl. manostats and taps, cocks and valves of heading 8481); 848180 - Appliances for pipes, boiler shells, tanks, vats or the like (excl. pressure-reducing valves, valves for the control of pneumatic power transmission, check "non-return" valves and safety or relief valves); 842139 - Machinery and apparatus for filtering or purifying gases (excl. isotope separators and intake air filters for internal combustion engines, and catalytic converters and particulate filters for purifying or filtering exhaust gases from internal combustion engines); 841960 - Machinery for liquefying air or other gases; 902810 - Gas meters, incl. calibrating meters therefor</t>
  </si>
  <si>
    <t>91.140 - Installations in buildings</t>
  </si>
  <si>
    <r>
      <rPr>
        <sz val="11"/>
        <color theme="1"/>
        <rFont val="Calibri"/>
        <family val="2"/>
        <scheme val="minor"/>
      </rPr>
      <t>https://members.wto.org/crnattachments/2025/TBT/CHN/25_03005_00_x.pdf</t>
    </r>
  </si>
  <si>
    <t>Amendment No.1 of GB 11551-2014 The protection of the occupants in the event of a frontal collision for motor vehicle</t>
  </si>
  <si>
    <t>The document modified the style and content of the airbag warning label.</t>
  </si>
  <si>
    <t xml:space="preserve">Light-duty Vehicle (ICS: 43.020; HS: 87) ;
</t>
  </si>
  <si>
    <t>87 - VEHICLES OTHER THAN RAILWAY OR TRAMWAY ROLLING-STOCK, AND PARTS AND ACCESSORIES THEREOF; 87 - VEHICLES OTHER THAN RAILWAY OR TRAMWAY ROLLING-STOCK, AND PARTS AND ACCESSORIES THEREOF</t>
  </si>
  <si>
    <r>
      <rPr>
        <sz val="11"/>
        <color theme="1"/>
        <rFont val="Calibri"/>
        <family val="2"/>
        <scheme val="minor"/>
      </rPr>
      <t>https://members.wto.org/crnattachments/2025/TBT/CHN/modification/25_03001_00_x.pdf</t>
    </r>
  </si>
  <si>
    <t>DRAFT- Decision of the Council of Ministers “On the Approval of detailed Rules regarding the Conditions, Measures and Controls of Consignments of imported organic or in-conversion Products” </t>
  </si>
  <si>
    <t>This Draft-Decision of the Council of Ministers “On the Approval of detailed Rules regarding the Conditions, Measures and Controls of Consignments of imported organic or in-conversion Products”, defines rules for the verification of the conditions set out in Law No. 104/2024 "On organic production, labelling of organic products and their control" . It regulates the production, processing, import and labelling of organic products, ensuring the quality and organic origin  of products entering the market. It establishes detailed rules and conditions for the production, processing, labelling, control and import of organic products. </t>
  </si>
  <si>
    <t>DAIRY PRODUCE; BIRDS' EGGS; NATURAL HONEY; EDIBLE PRODUCTS OF ANIMAL ORIGIN, NOT ELSEWHERE SPECIFIED OR INCLUDED (HS code(s): 04)</t>
  </si>
  <si>
    <t>13 - Environment. Health protection. Safety</t>
  </si>
  <si>
    <r>
      <rPr>
        <sz val="11"/>
        <color theme="1"/>
        <rFont val="Calibri"/>
        <family val="2"/>
        <scheme val="minor"/>
      </rPr>
      <t>https://members.wto.org/crnattachments/2025/TBT/ALB/25_03046_00_x.pdf</t>
    </r>
  </si>
  <si>
    <t>National Standard of the P.R.C.,Hanging gas fire extinguishing equipment</t>
  </si>
  <si>
    <t>This document specifies the terms and definitions, model compilation, requirements, test methods, inspection rules, marking, packaging, transportation and storage, and operation manual compilation requirements of hanging gas fire extinguishing equipment._x000D_
This document applies to the hanging gas fire extinguishing equipment filled with HFC-227ea and HFC-236fa, and can also be used as a reference for hanging gas fire extinguishing equipments filled with other gas fire extinguishing agents.</t>
  </si>
  <si>
    <t>Hanging gas fire extinguishing equipment (HS code(s): 842410); (ICS code(s): 13.220.10)</t>
  </si>
  <si>
    <r>
      <rPr>
        <sz val="11"/>
        <color theme="1"/>
        <rFont val="Calibri"/>
        <family val="2"/>
        <scheme val="minor"/>
      </rPr>
      <t>https://members.wto.org/crnattachments/2025/TBT/CHN/25_03008_00_x.pdf</t>
    </r>
  </si>
  <si>
    <t>Draft Law of Ukraine “On Amendments to Certain Legislative Acts of Ukraine to Harmonize Them with the Legislation of European Union in the Field of Organic Production, Circulation and Labeling of Organic Products”</t>
  </si>
  <si>
    <t>Ukraine informs that the title of the draft Law of Ukraine “On Amendments to Certain Legislative Acts of Ukraine to Harmonize Them with the Legislation of European Union in the Field of Organic Production, Circulation and Labeling of Organic Products” notified in G/TBT/N/UKR/311 has been changed and should be read as the draft Law of Ukraine “On Basic Principles and Requirements for Organic Production, Circulation and Labeling of Organic Products”. The text of the draft Law is available at https://itd.rada.gov.ua/billInfo/Bills/Card/56253</t>
  </si>
  <si>
    <t>Organic products</t>
  </si>
  <si>
    <t>Consumer information, labelling (TBT); Prevention of deceptive practices and consumer protection (TBT); Protection of human health or safety (TBT); Protection of animal or plant life or health (TBT); Protection of the environment (TBT); Quality requirements (TBT); Harmonization (TBT)</t>
  </si>
  <si>
    <r>
      <rPr>
        <sz val="11"/>
        <color theme="1"/>
        <rFont val="Calibri"/>
        <family val="2"/>
        <scheme val="minor"/>
      </rPr>
      <t>https://members.wto.org/crnattachments/2025/TBT/UKR/25_03014_00_x.pdf</t>
    </r>
  </si>
  <si>
    <t>Ministerial Regulation Prescribing Industrial Products for Distribution Boards Intended to be Operated by Ordinary Persons (DBO) to Conform to the Standard B.E. 2568 (2025)</t>
  </si>
  <si>
    <t>This addendum is to inform that the Ministerial Regulation mandates distribution boards intended to be operated by ordinary persons (DBO) to conform to the Thai Industrial Standard TIS 1436 Part 3 - 2564 (2021) and will enter into force on 1 October 2025.</t>
  </si>
  <si>
    <t>Low-voltage switchgear and controlgear assemblies (ICS 29.130.20)</t>
  </si>
  <si>
    <t>29.130.20 - Low voltage switchgear and controlgear; 29.130.20 - Low voltage switchgear and controlgear</t>
  </si>
  <si>
    <r>
      <rPr>
        <sz val="11"/>
        <color theme="1"/>
        <rFont val="Calibri"/>
        <family val="2"/>
        <scheme val="minor"/>
      </rPr>
      <t>https://members.wto.org/crnattachments/2025/TBT/THA/final_measure/25_03018_00_x.pdf
https://ratchakitcha.soc.go.th/documents/66800.pdf</t>
    </r>
  </si>
  <si>
    <t>Ministerial Regulation Prescribing Industrial Products for Deep Fat Fryers Having a Maximum Quantity of Oil Not Exceeding 5 l and Frying Pans to Conform to the Standard B.E. 2568 (2025)</t>
  </si>
  <si>
    <t>This addendum is to inform that the Ministerial Regulation mandates deep fat fryers having a maximum quantity of oil not exceeding 5 l and frying pans to conform to the Thai Industrial Standard TIS 60335 Part 2(13)-2564 (2021) and will enter into force on 1 October 2025.</t>
  </si>
  <si>
    <t>Deep fat fryers and frying pans (ICS 13.120, 97.040.50)</t>
  </si>
  <si>
    <t>13.120 - Domestic safety; 13.120 - Domestic safety; 97.040.50 - Small kitchen appliances; 97.040.50 - Small kitchen appliances</t>
  </si>
  <si>
    <r>
      <rPr>
        <sz val="11"/>
        <color theme="1"/>
        <rFont val="Calibri"/>
        <family val="2"/>
        <scheme val="minor"/>
      </rPr>
      <t>https://members.wto.org/crnattachments/2025/TBT/THA/final_measure/25_03020_00_x.pdf</t>
    </r>
  </si>
  <si>
    <t>SDA/MAPAOrdinance No.1267, 9 April 2025</t>
  </si>
  <si>
    <t>SDA/MAPA Ordinance No. 1267 opens a 75-day period for public consultation on the draft ordinance to establish the official standard for the classification of alfalfa hayThe Ordinance and the project are available on Ministry of Agriculture website:https://www.gov.br/agricultura/pt-br/acesso-a-informacao/participacao-social/consultas-publicas/2025/consulta-publica-submete-a-consulta-publica-a-proposta-de-portaria-para-estabelecer-o-padrao-oficial-de-classificacao-do-feno-de-alfafa/consulta-publica-submete-a-consulta-publica-a-proposta-de-portaria-para-estabelecer-o-padrao-oficial-de-classificacao-do-feno-de-alfafaTechnically substantiated suggestions should be forwarded through the Normative Act Monitoring System - SISMAN, of the Department of Agricultural Defense - SDA/MAPA, through the link:https://sistemasweb.agricultura.gov.br/solicita/</t>
  </si>
  <si>
    <t>Swedes, mangolds, fodder roots, hay, alfalfa, clover, sainfoin, forage kale, lupines, vetches and similar forage products, whether or not in the form of pellets (HS code(s): 1214)</t>
  </si>
  <si>
    <t>1214 - Swedes, mangolds, fodder roots, hay, alfalfa, clover, sainfoin, forage kale, lupines, vetches and similar forage products, whether or not in the form of pellets</t>
  </si>
  <si>
    <t>Draft Commission Implementing Regulation laying down specific methods, requirements and tests including compliance thresholds, for the type-approval of OBFCM devices and OBM systems, characteristics and performance of driver warning systems and inducement methods and methods to assess their operation, EVP format, data and the method of communication of EVP data systems of motor vehicles of categories M1 and N1 </t>
  </si>
  <si>
    <t>The draft provides for the methods, requirements and tests, incl. compliance thresholds, for the type-approval of OBFCM devices and OBM systems of M1 and N1 motor vehicle categories, and format and data and off-board communication methods for the environmental vehicle passport (EVP) and methods for in-vehicle display of environmental data, implementing Regulation (EU) 2024/1257 (‘Euro 7’).These draft implementing measures ensure the effective implementation of on-board monitoring (‘OBM’) and environmental vehicle passport (‘EVP’) features in Euro 7. Linked with the other Euro 7 implementing measures, notably the main Implementing Regulation laying down rules, procedures and testing methodologies as regards exhaust and evaporative emission type-approval of vehicles of categories M1 and N1, that is notified separately, they are crucial for several reasons.Recent advancements in automotive technology make it feasible to implement stricter emissions controls. Euro 7 will ensure manufacturers adopt these technologies, driving innovation and fostering cleaner and more efficient vehicles. However, sufficient lead time is needed for the industry, the authorities, and national technical services, which has led the EU co-legislators to set a tight mandatory deadline for the adoption of the regulations. The co-legislators' requirement mandates the European Commission to deliver these acts by May 29, 2025, according to Article 14(8) of Euro 7. Timely adoption is crucial to give the industry adequate preparation time for compliance and to safeguard investments in electric vehicles, to reduce premature deaths and chronic diseases linked to air pollution, to lower healthcare costs, and protect the environment and biodiversity through stricter limits on NOx and PM emissions.Given the need for legal certainty and the short period for adoption of the measure, the commenting period has been reduced to 30 days.</t>
  </si>
  <si>
    <t>Consumer information, labelling (TBT); Protection of human health or safety (TBT); Protection of the environment (TBT); Harmonization (TBT); Reducing trade barriers and facilitating trade (TBT)</t>
  </si>
  <si>
    <r>
      <rPr>
        <sz val="11"/>
        <color theme="1"/>
        <rFont val="Calibri"/>
        <family val="2"/>
        <scheme val="minor"/>
      </rPr>
      <t>https://members.wto.org/crnattachments/2025/TBT/EEC/25_03026_00_e.pdf
https://members.wto.org/crnattachments/2025/TBT/EEC/25_03026_01_e.pdf
https://members.wto.org/crnattachments/2025/TBT/EEC/25_03026_02_e.pdf</t>
    </r>
  </si>
  <si>
    <t>Draft Commission Delegated Regulation amending Delegated Regulation (EU) 44/2014 as regards laying down technical requirements and testing procedures regarding the protection of L-category vehicles against cyberattacks</t>
  </si>
  <si>
    <t>This draft Commission Delegated Regulation lays down technical requirements and testing procedures regarding the protection of L-category vehicles against cyberattacks. It also sets out different specific application dates for new vehicle types on one hand and existing vehicle types on the other. The Annex to the present draft Commission Delegated Regulation adds a new row to the table in Annex I of Delegated Regulation (EU) 44/2014 and clarifies that the new technical requirements and testing procedures are to be derived from the Supplement 3 to the 00 series of amendments UNECE regulation No 155. I also clarifies that the new requirements and testing procedures will cover L1e, L2e, L3e, L4e, L5e, L6e and L7e (with the exception of cycles designed to pedal belonging to the category L1e, which shall be compliant with the cybersecurity requirements set out in Annex I of the Cyber Resilience Act (EU) 2024/2847). </t>
  </si>
  <si>
    <t>Motor vehicles of categories L.</t>
  </si>
  <si>
    <r>
      <rPr>
        <sz val="11"/>
        <color theme="1"/>
        <rFont val="Calibri"/>
        <family val="2"/>
        <scheme val="minor"/>
      </rPr>
      <t>https://members.wto.org/crnattachments/2025/TBT/EEC/25_03048_00_e.pdf
https://members.wto.org/crnattachments/2025/TBT/EEC/25_03048_01_e.pdf</t>
    </r>
  </si>
  <si>
    <t>Amendments to the Legal Inspection Requirements for Electric Insect Killers and 6 Other Electrical Appliances</t>
  </si>
  <si>
    <t>The purpose of this notification is to provide the final texts of “Legal Inspection Requirements for Electric Insect Killers and 6 Other Electrical Appliances” and relevant dates of its implementation. The draft texts notified in “G/TBT/N/TPKM/553” were adopted with minor changes.</t>
  </si>
  <si>
    <t>Electric blankets of all types of textile materials (HS code(s): 630110); Made-up articles of textile materials, incl. dress patterns, n.e.s. (HS code(s): 630790); Domestic food grinders and mixers and fruit or vegetable juice extractors, with self-contained electric motor (HS code(s): 850940); Electromechanical domestic appliances, with self-contained electric motor (excl. vacuum cleaners, dry and wet vacuum cleaners, food grinders and mixers, fruit or vegetable juice extractors, and hair-removing appliances) (HS code(s): 850980); Shavers, electric (HS code(s): 851010); Hair clippers with self-contained electric motor (HS code(s): 851020); Electric space-heating and soil-heating apparatus (excl. storage heating radiators) (HS code(s): 851629); Electro-thermic appliances, for domestic use (excl. hairdressing appliances and hand dryers, space-heating and soil-heating apparatus, water heaters, immersion heaters, smoothing irons, microwave ovens, ovens, cookers, cooking plates, boiling rings, grillers, roasters, coffee makers, tea makers and toasters) (HS code(s): 851679); Electrical machines and apparatus, having individual functions, n.e.s. in chapter 85 (HS code(s): 854370); - Mattresses: (HS code(s): 94042); Sleeping bags, whether or non-electrically heated (HS code(s): 940430); Quilts, bedspreads, eiderdowns and duvets "comforters" (HS code(s): 940440); Articles of bedding and similar furnishing, fitted with springs or stuffed or internally filled with any material or of cellular rubber or plastics (excl. mattress supports, mattresses, sleeping bags, pneumatic or water mattresses, blankets, covers, quilts, bedspreads, eiderdowns and duvets "comforters") (HS code(s): 940490)</t>
  </si>
  <si>
    <t>630110 - Electric blankets of all types of textile materials; 630790 - Made-up articles of textile materials, incl. dress patterns, n.e.s.; 850940 - Domestic food grinders and mixers and fruit or vegetable juice extractors, with self-contained electric motor; 850980 - Electromechanical domestic appliances, with self-contained electric motor (excl. vacuum cleaners, dry and wet vacuum cleaners, food grinders and mixers, fruit or vegetable juice extractors, and hair-removing appliances); 851010 - Shavers, electric; 851020 - Hair clippers with self-contained electric motor; 851629 - Electric space-heating and soil-heating apparatus (excl. storage heating radiators); 851679 - Electro-thermic appliances, for domestic use (excl. hairdressing appliances and hand dryers, space-heating and soil-heating apparatus, water heaters, immersion heaters, smoothing irons, microwave ovens, ovens, cookers, cooking plates, boiling rings, grillers, roasters, coffee makers, tea makers and toasters); 854370 - Electrical machines and apparatus, having individual functions, n.e.s. in chapter 85; 94042 - - Mattresses:; 940430 - Sleeping bags, whether or non-electrically heated; 940440 - Quilts, bedspreads, eiderdowns and duvets "comforters"; 940490 - Articles of bedding and similar furnishing, fitted with springs or stuffed or internally filled with any material or of cellular rubber or plastics (excl. mattress supports, mattresses, sleeping bags, pneumatic or water mattresses, blankets, covers, quilts, bedspreads, eiderdowns and duvets "comforters"); 851020 - Hair clippers with self-contained electric motor; 851010 - Shavers, electric; 850940 - Domestic food grinders and mixers and fruit or vegetable juice extractors, with self-contained electric motor; 940440 - Quilts, bedspreads, eiderdowns and duvets "comforters"; 94042 - - Mattresses:; 940490 - Articles of bedding and similar furnishing, fitted with springs or stuffed or internally filled with any material or of cellular rubber or plastics (excl. mattress supports, mattresses, sleeping bags, pneumatic or water mattresses, blankets, covers, quilts, bedspreads, eiderdowns and duvets "comforters"); 940430 - Sleeping bags, whether or non-electrically heated; 851679 - Electro-thermic appliances, for domestic use (excl. hairdressing appliances and hand dryers, space-heating and soil-heating apparatus, water heaters, immersion heaters, smoothing irons, microwave ovens, ovens, cookers, cooking plates, boiling rings, grillers, roasters, coffee makers, tea makers and toasters); 851629 - Electric space-heating and soil-heating apparatus (excl. storage heating radiators); 630790 - Made-up articles of textile materials, incl. dress patterns, n.e.s.; 630110 - Electric blankets of all types of textile materials; 854370 - Electrical machines and apparatus, having individual functions, n.e.s. in chapter 85; 850980 - Electromechanical domestic appliances, with self-contained electric motor (excl. vacuum cleaners, dry and wet vacuum cleaners, food grinders and mixers, fruit or vegetable juice extractors, and hair-removing appliances)</t>
  </si>
  <si>
    <t>97.040.50 - Small kitchen appliances; 97.040.50 - Small kitchen appliances; 97.100 - Domestic, commercial and industrial heating appliances; 97.100 - Domestic, commercial and industrial heating appliances; 97.180 - Miscellaneous domestic and commercial equipment; 97.180 - Miscellaneous domestic and commercial equipment</t>
  </si>
  <si>
    <r>
      <rPr>
        <sz val="11"/>
        <color theme="1"/>
        <rFont val="Calibri"/>
        <family val="2"/>
        <scheme val="minor"/>
      </rPr>
      <t>https://members.wto.org/crnattachments/2025/TBT/TPKM/final_measure/25_03034_00_e.pdf
https://members.wto.org/crnattachments/2025/TBT/TPKM/final_measure/25_03034_00_x.pdf</t>
    </r>
  </si>
  <si>
    <t>Energy Conservation Program: Energy Conservation Standards for 
Manufactured Housing</t>
  </si>
  <si>
    <t>The U.S. Department of Energy (DOE) is publishing a notice of proposed rulemaking (NOPR) to amend the compliance date for its manufactured housing energy conservation standards. Currently, manufacturers must comply with these standards on and after 1 July 2025, for Tier 2 homes and 60 days after the issuance of enforcement procedures for Tier 1 homes. DOE is proposing to delay the Tier 2 compliance date to allow DOE more time to consider the proposed enforcement procedures and comments submitted, and to evaluate appropriate next steps that provide clarity for manufacturers and other stakeholders.DOE will accept comments, data, and information regarding the NOPR received no later than 27 May 2025. See section IV, “Public Participation,” for details.90 Federal Register (FR) 17230, 24 April 2025; Title 10 Code of Federal Regulations (CFR) Part 460_x000D_
https://www.govinfo.gov/content/pkg/FR-2025-04-24/html/2025-07099.htm_x000D_
https://www.govinfo.gov/content/pkg/FR-2025-04-24/pdf/2025-07099.pdfThis and previous actions notified under the symbol G/TBT/N/USA/521 are identified by Docket Number EERE-2009-BT-BC-0021. The Docket Folder is available on Regulations.gov at https://www.regulations.gov/docket/EERE-2009-BT-BC-0021/document and provides access to primary and supporting documents as well as comments received. Documents are also accessible from Regulations.gov by searching the Docket Number. WTO Members and their stakeholders are asked to submit comments to the USA TBT Enquiry Point. Comments received by the USA TBT Enquiry Point from WTO Members and their stakeholders by 4pmEastern Time on 27 May 2025 will be shared with DOE and will also be submitted to the Docket on Regulations.gov if received within the comment period.</t>
  </si>
  <si>
    <t>Manufactured housing; Trailers and semi-trailers of the caravan type, for housing or camping (HS code(s): 871610); Environmental protection (ICS code(s): 13.020); Construction industry (ICS code(s): 91.010); Ventilation and air-conditioning systems (ICS code(s): 91.140.30)</t>
  </si>
  <si>
    <t>8716 - Trailers and semi-trailers; other vehicles, not mechanically propelled (excl. railway and tramway vehicles); parts thereof, n.e.s.; 871610 - Trailers and semi-trailers of the caravan type, for housing or camping; 8716 - Trailers and semi-trailers; other vehicles, not mechanically propelled (excl. railway and tramway vehicles); parts thereof, n.e.s.; 871610 - Trailers and semi-trailers of the caravan type, for housing or camping</t>
  </si>
  <si>
    <t>13.020 - Environmental protection; 91.010 - Construction industry; 91.040.30 - Residential buildings; 91.040.30 - Residential buildings; 91.140.30 - Ventilation and air-conditioning systems; 13.020 - Environmental protection; 91.010 - Construction industry; 91.140.30 - Ventilation and air-conditioning systems</t>
  </si>
  <si>
    <r>
      <rPr>
        <sz val="11"/>
        <color theme="1"/>
        <rFont val="Calibri"/>
        <family val="2"/>
        <scheme val="minor"/>
      </rPr>
      <t>https://members.wto.org/crnattachments/2025/TBT/USA/modification/25_03052_00_e.pdf</t>
    </r>
  </si>
  <si>
    <t>Electronics and Information Technology Goods (Requirements for Compulsory Registration) Order, 2012 has been notified by the Department of Electronics &amp; Information Technology vide Notification No. 8(14)/2006(Vol.III) dated 7th September </t>
  </si>
  <si>
    <t>India had notified the "Electronics and Information Technology Goods (Requirements for Compulsory Registration) Order, 2021" to the WTO in document G/TBT/N/IND/44. The Order was suppressed by the "Electronics and Information Technology Goods (Requirements for Compulsory Registration) Order, 2021" notified under the Bureau of Indian Standards Act, 2016.The Notification for adding compliance of TV Sets with IS 18112:2022 (Digital Television Receiver for Satellite Broadcast Transmission —Specification) to the schedule of "Electronics and Information Technology Goods (Requirement of Compulsory Registration) Order, 2021” (CRO-2021) was published vide No. S.O. 1929 (E) dated 26.04.2023 in the Gazette of India on 26th April, 2023. The Order was scheduled to come into effect from 26th April 2025. In continuation of the said WTO notification, India would like to inform that the implementation date of the Notification S.O. 1363 (E) dated 26.04.2023 has been extended from 26th April 2025 to 26th October 2025 through Gazette Notification S.O. 1363(E) dated 20th March 2025 The document is available at the website of MeitY https://www.meity.gov.in/static/uploads/2024/02/f626c7ead42a5e727d0017c6bbf1160e.pdf</t>
  </si>
  <si>
    <t>List of 15 Products notified in Schedule to the Electronics and Information Technology Goods (Requirements for Compulsory Registration) Order, 2012</t>
  </si>
  <si>
    <t>33 - TELECOMMUNICATIONS. AUDIO AND VIDEO ENGINEERING; 33 - TELECOMMUNICATIONS. AUDIO AND VIDEO ENGINEERING; 35 - INFORMATION TECHNOLOGY. OFFICE MACHINES; 35 - INFORMATION TECHNOLOGY. OFFICE MACHINES</t>
  </si>
  <si>
    <t>Standards Order (Amendment of the Fifth Annex) (Temporary Provision) (Amendment), 5775–2025.</t>
  </si>
  <si>
    <t>New amendment that extends the Temporary Provision to the Standards Order (Amendment of the Fifth Annex). The Temporary Provision bans the import and production of air conditioners with A3 refrigerant flammable gases, except for “portable” air conditioners with a gas amount lower than 200 grams.This amendment is published by the authority of the Minister of Economy and Industry under Section 281(12)(1) of the Standards Law and of the Import and Export Ordinance, due to the danger inherent in air conditioners with A3 refrigerant flammable gases.The order extension will remain in effect until October 7, 2025. During this period, a special Exceptions Committee will consider all public safety issues as well as the safety aspects for professional service personnel for the installation and maintenance of refrigeration and air conditioning systems.</t>
  </si>
  <si>
    <t>Air conditioners (HS code(s): 8415); (ICS code(s): 23.120)</t>
  </si>
  <si>
    <t>8415 - Air conditioning machines comprising a motor-driven fan and elements for changing the temperature and humidity, incl. those machines in which the humidity cannot be separately regulated; parts thereof</t>
  </si>
  <si>
    <t>23.120 - Ventilators. Fans. Air-conditioners</t>
  </si>
  <si>
    <r>
      <rPr>
        <sz val="11"/>
        <color theme="1"/>
        <rFont val="Calibri"/>
        <family val="2"/>
        <scheme val="minor"/>
      </rPr>
      <t>https://members.wto.org/crnattachments/2025/TBT/ISR/25_03065_00_x.pdf</t>
    </r>
  </si>
  <si>
    <t>Commercial Feed Regulatory Program (CFRP) Commercial Feed Ingredient Definitions</t>
  </si>
  <si>
    <t>Proposed rule – The Commercial Feed Regulatory Program (CFRP) is proposing adoptions and revisions to Title 3 of the California Code of Regulations (CCR), Division 4, Chapter 2, Subchapter 2. These proposed regulations govern various aspects of commercial feed, including specifying recognized official names of commercial feed ingredients and their acceptable uses, definitions, labeling requirements, production and manufacturing, and enforcement activities. The proposed amendments to the CCR are needed to align California's outdated ingredient definitions with national standards by adding recognized official names of feed ingredients from Chapter 6 of the Association of American Feed Control Officials Publication. This rulemaking seeks to permanently adopt the emergency regulations that became effective 12 November 2024.  The proposed regulations will implement, interpret, or make specific California Food and Agricultural Code (FAC) Sections 14902, 14902.1, 14903, 14925, 14930, 14938, 14991, 14992, 14993, 14994, 15011, 15021, 15041, 15042, 15051, 15053, 15061, 15062, 15071, 15071.5, 15072, and 15073.</t>
  </si>
  <si>
    <t>Commercial feed ingredients; Animal feeding stuffs (ICS code(s): 65.120)</t>
  </si>
  <si>
    <t>Protection of animal or plant life or health (TBT); Consumer information, labelling (TBT); Harmonization (TBT)</t>
  </si>
  <si>
    <r>
      <rPr>
        <sz val="11"/>
        <color theme="1"/>
        <rFont val="Calibri"/>
        <family val="2"/>
        <scheme val="minor"/>
      </rPr>
      <t>https://members.wto.org/crnattachments/2025/TBT/USA/25_03064_00_e.pdf
https://members.wto.org/crnattachments/2025/TBT/USA/25_03064_01_e.pdf
https://members.wto.org/crnattachments/2025/TBT/USA/25_03064_02_e.pdf</t>
    </r>
  </si>
  <si>
    <t>Draft Notification of the Ministry of Public Health RE: Criteria, Procedures and Conditions for the General Sale of Herbal Products B.E. .... </t>
  </si>
  <si>
    <t>This draft Notification repeals the Notification of the Ministry of Public Health RE: Criteria, Procedures and Conditions for the General Sale of Herbal Products B.E. 2564 (2021) and its amendments and replaces it with this new version of this Notification.This draft Notification also revises the criteria of the herbal products that could be sold at retail outlets such as supermarket without a professional healthcare advisement and revise its Annex 1; to add the general sale list of herbal medicines. </t>
  </si>
  <si>
    <t>Herbal products</t>
  </si>
  <si>
    <t>Protection of human health or safety (TBT); Prevention of deceptive practices and consumer protection (TBT)</t>
  </si>
  <si>
    <t>Draft Notification of the Ministry of Public Health RE: Rules, Procedures and Conditions for Herbal Products Sold Exclusively to Healthcare Facilities (No. 2) B.E. .... </t>
  </si>
  <si>
    <t>This draft Notification repeals Annex 1 of the Notification of the Ministry of Public Health Notification Re: Rules, Procedures and Conditions for Herbal Products Sold Exclusively to Healthcare Facilities B.E. 2566 (2023) and replaces it with Annex 1 attached to this Notification.</t>
  </si>
  <si>
    <r>
      <rPr>
        <sz val="11"/>
        <color theme="1"/>
        <rFont val="Calibri"/>
        <family val="2"/>
        <scheme val="minor"/>
      </rPr>
      <t>https://members.wto.org/crnattachments/2025/TBT/THA/25_03070_00_x.pdf</t>
    </r>
  </si>
  <si>
    <t>Proposal for Amendments to the Legal Inspection Requirements for Exterior Tiles</t>
  </si>
  <si>
    <t>The measure notified in document G/TBT/N/TPKM/425/Add.3 will be implemented on 1 August 2025. The relevant inspection standard, CNS 9737, has been revised to address technical challenges in applying the dovetail form back feet requirement to small-sized exterior tiles—specifically, those with a surface area of less than 4 cm². Accordingly, the revised standard will exempt such tiles from this requirement. In addition, the revised standard will introduce a new requirement for labeling the “year, month” or “year, week” of manufacture. This notification serves to inform WTO Members of these forthcoming changes and the adoption of the updated version of CNS 9737 as the inspection standard.</t>
  </si>
  <si>
    <t>Exterior Tile Reference C.C.C. Code is under Chapter 6907</t>
  </si>
  <si>
    <t>6907 - Ceramic flags and paving, hearth or wall tiles; ceramic mosaic cubes and the like, whether or not on a backing (excl. of siliceous fossil meals or similar siliceous earths, refractory goods, tiles specially adapted as table mats, ornamental articles and tiles specifically manufactured for stoves); 6907 - Ceramic flags and paving, hearth or wall tiles; ceramic mosaic cubes and the like, whether or not on a backing (excl. of siliceous fossil meals or similar siliceous earths, refractory goods, tiles specially adapted as table mats, ornamental articles and tiles specifically manufactured for stoves)</t>
  </si>
  <si>
    <r>
      <rPr>
        <sz val="11"/>
        <color theme="1"/>
        <rFont val="Calibri"/>
        <family val="2"/>
        <scheme val="minor"/>
      </rPr>
      <t>https://members.wto.org/crnattachments/2025/TBT/TPKM/modification/25_03061_00_e.pdf
https://members.wto.org/crnattachments/2025/TBT/TPKM/modification/25_03061_00_x.pdf</t>
    </r>
  </si>
  <si>
    <t>Draft Order of the Ministry of Health of Ukraine “Some Issues of Implementation of the Law of Ukraine No. 3860-IX “On Amendments to Certain Laws of Ukraine on Parallel Import of Medicines” of 16 July 2024”</t>
  </si>
  <si>
    <t>Ukraine notifies the adoption of the Order of the Ministry of Health of Ukraine No. 277 “Some Issues of Implementation of the Law of Ukraine No. 3860-IX “On Amendments to Certain Laws of Ukraine on Parallel Import of Medicines” of 16 July 2024” of 17 February 2025.The Order was registered in the Ministry of Justice of Ukraine on 19 March 2025 and published on 15 April 2025.The Order entered into force on 15 April 2025. </t>
  </si>
  <si>
    <t>11.120 - Pharmaceutics; 11.120 - Pharmaceutics; 11.120 - Pharmaceutics; 11.120 - Pharmaceutics</t>
  </si>
  <si>
    <t>Quality requirements (TBT); Protection of human health or safety (TBT)</t>
  </si>
  <si>
    <r>
      <rPr>
        <sz val="11"/>
        <color theme="1"/>
        <rFont val="Calibri"/>
        <family val="2"/>
        <scheme val="minor"/>
      </rPr>
      <t>https://members.wto.org/crnattachments/2025/TBT/UKR/final_measure/25_03062_00_x.pdf</t>
    </r>
  </si>
  <si>
    <t>ENVIRONMENTAL PROTECTION AND MANAGEMENT ACT 1999 (CHAPTER 94A)Environmental Protection and Management Act 1999 (Amendment of Second Schedule) (No. 4) Order 2025 and Environmental Protection and Management (Hazardous Substances) (Amendment No. 3) Regulations 2025</t>
  </si>
  <si>
    <t>Singapore's National Environment Agency (NEA) is proposing to regulate Chlorpyrifos, Paraquat and Paraquat salts at all concentrations and in all preparation forms as Hazardous Substances under the Environmental Protection and Management Act (EPMA) and/or EPM (Hazardous Substances) Regulations (EPM (HS) Regulations) by including the chemicals listed in Section 4 of this notification under the Second Schedule for the EPMA and the Schedule for the EPM (HS) Regulations.The proposed regulation will enter into force on the same date as the effective date of the relevant recommendation of the Rotterdam Convention, which is planned to take effect in October 2025. Once the regulations take effect, importers, manufacturers, distributors and users of these chemicals and of products containing these chemicals will be required to apply for a HS Licence / Permit for their import, export, sale, manufacturer, transport, storage and/or use.</t>
  </si>
  <si>
    <t>S/NChemical Name IdentityCAS No.HS CodeHS Description1Chlorpyrifos2921-88-2229333990Other compounds with an unfused pyridine ring38089130Insecticides not specified in subheading note 1 or 2 of chap 38 in aerosol Containers 38089191Other insecticides having deodorising function not specified in subheading note 1 or 2 of chap 38 38089199Other insecticides not having deodorising function not specified in subheading note 1 or 2 of chap 38 38089990Rodenticides &amp; similar products that are not specified in subheading note 1 or 2 of Chap 3838089311Herbicides not specified in subheading note 1 or 2 of chap 38 in aerosol containers38089319Herbicides not specified in subheading note 1 or 2 of chap 38 not in aerosol containers2Paraquat; its salts4685-14-71910-42-527041-84-52074-59-229333930Paraquat salts38089311Herbicides not specified in subheading Note 1 or 2 of chap 38 in aerosol containers39089319Herbicides not specified in subheading Note 1 or 2 of chap 38 not in aerosol containers</t>
  </si>
  <si>
    <t>29333 - - Compounds containing an unfused pyridine ring (whether or not hydrogenated) in the structure:; 293339 - Heterocyclic compounds with nitrogen hetero-atom[s] only, containing an unfused pyridine ring, whether or not hydrogenated, in the structure, n.e.s.; 38089 - - Other:; 380891 - Insecticides, put up in forms or packings for retail sale or as preparations or articles (excl. goods of subheadings 3808.52 to 3808.69); 380893 - Herbicides, anti-sprouting products and plant-growth regulators, put up in forms or packings for retail sale or as preparations or articles (excl. goods of subheading 3808.59); 380899 - Rodenticides and other plant protection products put up for retail sale or as preparations or articles (excl. insecticides, fungicides, herbicides, disinfectants, and goods of subheading 3808.59); 3908 - Polyamides, in primary forms</t>
  </si>
  <si>
    <t>Protection of human health or safety (TBT); Protection of animal or plant life or health (TBT)</t>
  </si>
  <si>
    <t>Amendments to CCR Title 3 Section 3867 on Labeling of Seed Containers</t>
  </si>
  <si>
    <t>Proposed rule - This is a Notice rulemaking action that outlines the correct procedures for labeling seed containers.  Providing the number of noxious weed seeds on the label is important to maintain truth in labeling and to protect growers as well as public land. Harmonizing with the Federal Seed Act allows seeds to move more easily within commerce and helps maintain the integrity of California seed law. The Department also corrects a California Food and Agricultural Code (FAC) reference, it was listed as FAC 55424 instead of the correct 52454</t>
  </si>
  <si>
    <t>Seed container labels; Plant growing (ICS code(s): 65.020.20)</t>
  </si>
  <si>
    <t>65.020.20 - Plant growing</t>
  </si>
  <si>
    <t>Protection of animal or plant life or health (TBT); Consumer information, labelling (TBT); Harmonization (TBT); Cost saving and productivity enhancement (TBT)</t>
  </si>
  <si>
    <r>
      <rPr>
        <sz val="11"/>
        <color theme="1"/>
        <rFont val="Calibri"/>
        <family val="2"/>
        <scheme val="minor"/>
      </rPr>
      <t>https://members.wto.org/crnattachments/2025/TBT/USA/25_03063_00_e.pdf
https://members.wto.org/crnattachments/2025/TBT/USA/25_03063_01_e.pdf</t>
    </r>
  </si>
  <si>
    <t>Draft Notification of the Ministry of Public Health RE: Name, Category, Type or Characteristics of Herbal Products Whose Production or Importation for Sale Requires a Certificate of Herbal Product Formula Registration, a Notification Receipt or a Listing Receipt and Name, Quantity and Condition of the Materials that May Be Used as Ingredients in Herbal Products for the Herbal Products Applying for Product Listing (No.4) B.E. .... </t>
  </si>
  <si>
    <t>This draft Notification repeals Annex 1, Annex 2 and Annex 3 of the Notification of the Ministry of Public Health RE: Notification of the Ministry of Public Health RE: Name, Category, Type or Characteristics of Herbal Products Whose Production or Importation for Sale Requires a Certificate of Herbal Product Formula Registration, a Notification Receipt or a Listing Receipt and Name, Quantity and Condition of the Materials That May Be Used as Ingredients in Herbal Products for the Herbal Products Applying for Product Listing (No.3) B.E. 2566 (2023) and replace them with Annex 1, Annex 2 and Annex 3 attached to this Notification.</t>
  </si>
  <si>
    <r>
      <rPr>
        <sz val="11"/>
        <color theme="1"/>
        <rFont val="Calibri"/>
        <family val="2"/>
        <scheme val="minor"/>
      </rPr>
      <t xml:space="preserve">https://members.wto.org/crnattachments/2025/TBT/THA/25_03098_00_x.pdf
</t>
    </r>
  </si>
  <si>
    <t>Draft Order of the Ministry of Health of Ukraine “On Approval of Amendments to Certain Regulatory Acts of the Ministry of Health of Ukraine” </t>
  </si>
  <si>
    <t>Ukraine notifies the adoption of the Order of the Ministry of Health of Ukraine No. 472 “On Approval of Amendments to Certain Regulatory Acts of the Ministry of Health of Ukraine” of 14 March 2025.The Order was registered in the Ministry of Justice of Ukraine on 21 March 2025 and published on 22 April 2025.The Order entered into force on 22 April 2025. </t>
  </si>
  <si>
    <t>Prevention of deceptive practices and consumer protection (TBT); Consumer information, labelling (TBT)</t>
  </si>
  <si>
    <r>
      <rPr>
        <sz val="11"/>
        <color theme="1"/>
        <rFont val="Calibri"/>
        <family val="2"/>
        <scheme val="minor"/>
      </rPr>
      <t>https://members.wto.org/crnattachments/2025/TBT/UKR/final_measure/25_03086_00_x.pdf</t>
    </r>
  </si>
  <si>
    <t>Ministerial Regulation Prescribing Industrial Products for Hydraulic Cement to Conform to the Standard B.E. 2568 (2025)</t>
  </si>
  <si>
    <t>This addendum is to inform that the Ministerial Regulation mandates hydraulic cement to conform to the Thai Industrial Standard TIS 2594 – 2567 (2024) and will enter into force on 17 June 2025.</t>
  </si>
  <si>
    <t>Hydraulic cement (ICS 91.100.10)</t>
  </si>
  <si>
    <t>91.100.10 - Cement. Gypsum. Lime. Mortar; 91.100.10 - Cement. Gypsum. Lime. Mortar</t>
  </si>
  <si>
    <r>
      <rPr>
        <sz val="11"/>
        <color theme="1"/>
        <rFont val="Calibri"/>
        <family val="2"/>
        <scheme val="minor"/>
      </rPr>
      <t>https://members.wto.org/crnattachments/2025/TBT/THA/final_measure/25_03094_00_x.pdf
https://ratchakitcha.soc.go.th/documents/67816.pdf</t>
    </r>
  </si>
  <si>
    <t>Proposal to amend Technical Quality Regulation and the Conformity Assessment Requirements for Gas Lighters approved by Inmetro Ordinance No. 392 of 22 December 2020</t>
  </si>
  <si>
    <t>National  Institute of  Metrology,  Quality and  Technology - Inmetro,  issued Public  Consultation  No.  10,  23 April 2025 that  proposes  to amend  Technical Quality Regulation and the Conformity Assessment Requirements for Gas Lighters, approved by Inmetro Ordinance No. 392 of 22 December 2020. Comments must be presented on the Participa + Brasil Platform at: https://www.gov.br/participamaisbrasil/inmetro-diretoria-de-avaliacao-da-conformidadeComments should be made until 24 June 2025</t>
  </si>
  <si>
    <t>Cigarette lighters (HS: 9613)</t>
  </si>
  <si>
    <t>9613 - Cigarette lighters and other lighters, whether or not mechanical or electrical and parts thereof, n.e.s. (excl. fuses and primers for propellent powders and explosives of heading 3603); 9613 - Cigarette lighters and other lighters, whether or not mechanical or electrical and parts thereof, n.e.s. (excl. fuses and primers for propellent powders and explosives of heading 3603)</t>
  </si>
  <si>
    <t>97.180 - Miscellaneous domestic and commercial equipment; 97.180 - Miscellaneous domestic and commercial equipment</t>
  </si>
  <si>
    <t>Quality requirements (TBT); Prevention of deceptive practices and consumer protection (TBT)</t>
  </si>
  <si>
    <r>
      <rPr>
        <sz val="11"/>
        <color theme="1"/>
        <rFont val="Calibri"/>
        <family val="2"/>
        <scheme val="minor"/>
      </rPr>
      <t xml:space="preserve">https://www.in.gov.br/en/web/dou/-/consulta-publica-n-8-de-23-de-abril-de-2025-625477471
</t>
    </r>
  </si>
  <si>
    <t>Draft for the Use Restrictions and Labeling Requirements of the UV-Treated Mushroom (Agaricus bisporus) Powder as a Food Ingredient</t>
  </si>
  <si>
    <t>This draft regulation specifies the use restrictions and labeling requirements for the UV-Treated Mushroom (Agaricus bisporus) Powder for food purposes.</t>
  </si>
  <si>
    <r>
      <rPr>
        <sz val="11"/>
        <color theme="1"/>
        <rFont val="Calibri"/>
        <family val="2"/>
        <scheme val="minor"/>
      </rPr>
      <t>https://members.wto.org/crnattachments/2025/TBT/TPKM/25_03099_00_e.pdf
https://members.wto.org/crnattachments/2025/TBT/TPKM/25_03099_00_x.pdf</t>
    </r>
  </si>
  <si>
    <t>Ministerial Regulation Prescribing Industrial Products for AC Three Phase Induction Motors to Conform to the Standard B.E. 2568 (2025)</t>
  </si>
  <si>
    <t>This addendum is to inform that the Ministerial Regulation mandates AC three phase induction motors which rated for operation on a sinusoidal voltage supply with the rated power PN from 0.12 kW to 15 kW, the rated voltage UN above 50 V up to 1 kV and have 2, 4, 6 or 8 poles to conform to the Thai Industrial Standard TIS 866 Part 30 (101) – 2561 (2018) and will enter into force on 18 April 2026. This Ministerial Regulation does not apply to AC three phase induction motors that are integrated into machinery.</t>
  </si>
  <si>
    <t>Motors (ICS code(s): 29.160.30)</t>
  </si>
  <si>
    <t>Other (TBT); Protection of human health or safety (TBT)</t>
  </si>
  <si>
    <r>
      <rPr>
        <sz val="11"/>
        <color theme="1"/>
        <rFont val="Calibri"/>
        <family val="2"/>
        <scheme val="minor"/>
      </rPr>
      <t>https://members.wto.org/crnattachments/2025/TBT/THA/final_measure/25_03093_00_x.pdf
https://ratchakitcha.soc.go.th/documents/68141.pdf</t>
    </r>
  </si>
  <si>
    <t>Proposal to amend the conformity assessment requirements for air conditioners, approved by Inmetro Ordinance No. 269 of 22 June 2021</t>
  </si>
  <si>
    <t>National  Institute of  Metrology,  Quality and  Technology - Inmetro,  issued Public  Consultation  No.  10,  23 April 2025 that  proposes  to amend  the  conformity assessment requirements for air conditioners, approved by Inmetro Ordinance No. 269 of 22 June 2021. Comments must be presented on the Participa + Brasil Platform at: https://www.gov.br/participamaisbrasil/inmetro-diretoria-de-avaliacao-da-conformidadeComments should be made until 24 June 2025</t>
  </si>
  <si>
    <t>Air conditioning machines comprising a motor-driven fan and elements for changing the temperature and humidity, incl. those machines in which the humidity cannot be separately regulated; parts thereof (HS code(s): 8415); Ventilators. Fans. Air-conditioners (ICS code(s): 23.120)</t>
  </si>
  <si>
    <r>
      <rPr>
        <sz val="11"/>
        <color theme="1"/>
        <rFont val="Calibri"/>
        <family val="2"/>
        <scheme val="minor"/>
      </rPr>
      <t xml:space="preserve">https://www.in.gov.br/en/web/dou/-/consulta-publica-n-10-de-23-de-abril-de-2025-625488495
</t>
    </r>
  </si>
  <si>
    <t>Amendments to the Legal Inspection Requirements for Petroleum Products</t>
  </si>
  <si>
    <t>The purpose of this notification is to provide the final texts of ''Amendments to the Legal Inspection Requirements for Petroleum Products'' and relevant dates of its implementation. The draft texts notified in ''G/TBT/N/TPKM/558'' were adopted without changes.</t>
  </si>
  <si>
    <t>27 - MINERAL FUELS, MINERAL OILS AND PRODUCTS OF THEIR DISTILLATION; BITUMINOUS SUBSTANCES; MINERAL WAXES; 27 - MINERAL FUELS, MINERAL OILS AND PRODUCTS OF THEIR DISTILLATION; BITUMINOUS SUBSTANCES; MINERAL WAXES</t>
  </si>
  <si>
    <t>75.160 - Fuels; 75.160 - Fuels</t>
  </si>
  <si>
    <r>
      <rPr>
        <sz val="11"/>
        <color theme="1"/>
        <rFont val="Calibri"/>
        <family val="2"/>
        <scheme val="minor"/>
      </rPr>
      <t>https://members.wto.org/crnattachments/2025/TBT/TPKM/final_measure/25_03095_00_e.pdf
https://members.wto.org/crnattachments/2025/TBT/TPKM/final_measure/25_03095_00_x.pdf</t>
    </r>
  </si>
  <si>
    <t>Proposed Revision of the “Food Sanitation Act”</t>
  </si>
  <si>
    <t>The proposed amendment is to:_x000D_
- Genetically modified foods and other products manufactured/processed using genetically modified organisms as raw materials, as well as foods and other products manufactured/processed using these as raw materials again, regardless of whether genetically modified proteins, DNA or other components remain, are indicated as genetically modified foods. _x000D_
- By allowing foods and other products manufactured/processed without using genetically modified organisms as raw materials to be labelled as non-genetically modified foods, it aims to strengthen consumers’ right to know._x000D_
- It mandates that food service establishments shall indicate when genetically modified agricultural, fishery, and livestock food products are used as ingredients. Those who violate this requirement will be subject to fines, which aims to further strengthen the public’s right to know about genetically modified foods.*For reference, this notification is a request for comments regarding a partial amendment bill to the Food Sanitation Act proposed in the National Assembly</t>
  </si>
  <si>
    <r>
      <rPr>
        <sz val="11"/>
        <color theme="1"/>
        <rFont val="Calibri"/>
        <family val="2"/>
        <scheme val="minor"/>
      </rPr>
      <t>https://members.wto.org/crnattachments/2025/TBT/KOR/25_03100_00_x.pdf</t>
    </r>
  </si>
  <si>
    <t>Proposal to amend conformity assessment requirements for electrical equipment for explosive atmospheres approved by Inmetro Ordinance No. 115 of 21 March 2022</t>
  </si>
  <si>
    <t>National  Institute of  Metrology,  Quality and  Technology - Inmetro,  issued Public  Consultation  No.  8,  23 April 2025 that  proposes  to amend  conformity assessment requirements for electrical equipment for explosive atmospheres approved by Inmetro Ordinance No. 115 of 21 March 2022Comments must be presented on the Participa + Brasil Platform at: https://www.gov.br/participamaisbrasil/inmetro-diretoria-de-avaliacao-da-conformidadeComments should be made until 24 June 2025</t>
  </si>
  <si>
    <t>Electrical machinery and equipment and parts thereof; sound recorders and reproducers, television image and sound recorders and reproducers, and parts and accessories of such articles (HS code(s): 85)</t>
  </si>
  <si>
    <t>Testing of Autonomous Vehicles</t>
  </si>
  <si>
    <t>Proposed rule and announcement of public hearing on 10 June 2025 – The California DMV (department) proposes to remove its current prohibition on the operation of autonomous vehicles with a gross vehicular weight rating of 10,001 pounds or greater and create a regulatory path for manufacturers to test and deploy heavy-duty autonomous vehicles on public roads.  The proposed regulations will also require manufacturers to provide additional data elements and more frequent reporting than currently required. In addition, crash reporting will align with existing guidelines set forth by the United States Department of Transportation (US DOT) National Highway Traffic Safety Administration (NHTSA). The regulations also bolster the department’s enforcement authority by adding the ability to assess incremental enforcement measures against a manufacturer where the department determines that the circumstances of an incident do not require a full suspension of the permit.</t>
  </si>
  <si>
    <t>Test conditions and procedures in general (ICS code(s): 19.020); Road vehicle systems (ICS code(s): 43.040); Trucks and trailers (ICS code(s): 43.080.10)</t>
  </si>
  <si>
    <t>19.020 - Test conditions and procedures in general; 43.040 - Road vehicle systems; 43.080.10 - Trucks and trailers</t>
  </si>
  <si>
    <t>Prevention of deceptive practices and consumer protection (TBT); Protection of human health or safety (TBT); Harmonization (TBT)</t>
  </si>
  <si>
    <r>
      <rPr>
        <sz val="11"/>
        <color theme="1"/>
        <rFont val="Calibri"/>
        <family val="2"/>
        <scheme val="minor"/>
      </rPr>
      <t>https://members.wto.org/crnattachments/2025/TBT/USA/25_03097_00_e.pdf
https://members.wto.org/crnattachments/2025/TBT/USA/25_03097_01_e.pdf
https://members.wto.org/crnattachments/2025/TBT/USA/25_03097_02_e.pdf</t>
    </r>
  </si>
  <si>
    <t>DEAS 1261: 2025, Guide for planning, conducting and evaluating emergency and disaster preparedness tabletops, drills and exercise, First Edition</t>
  </si>
  <si>
    <t>This Draft East African Standard gives guidelines on how to plan, conduct and evaluate emergency and disaster preparedness tabletops, drill and exercises. This guideline is intended for use by emergency response teams and organizations involved in emergency and disaster management.</t>
  </si>
  <si>
    <t>First-aid boxes and kits (HS code(s): 300650); First aid (ICS code(s): 11.160)</t>
  </si>
  <si>
    <t>300650 - First-aid boxes and kits</t>
  </si>
  <si>
    <t>11.160 - First aid</t>
  </si>
  <si>
    <r>
      <rPr>
        <sz val="11"/>
        <color theme="1"/>
        <rFont val="Calibri"/>
        <family val="2"/>
        <scheme val="minor"/>
      </rPr>
      <t>https://members.wto.org/crnattachments/2025/TBT/TZA/25_03116_00_e.pdf</t>
    </r>
  </si>
  <si>
    <t>CDARS 2171:2025, Iced Tea - Specification, First edition. Note: This Draft East African Standard was also notified under SPS committee</t>
  </si>
  <si>
    <t>This African draft Standard specifies requirements, sampling and test methods for iced tea intended for human consumption.</t>
  </si>
  <si>
    <t>Tea, whether or not flavoured (HS code(s): 0902); Tea (ICS code(s): 67.140.10)</t>
  </si>
  <si>
    <t>Protection of human health or safety (TBT); Prevention of deceptive practices and consumer protection (TBT); Protection of animal or plant life or health (TBT); Protection of the environment (TBT); Quality requirements (TBT); Harmonization (TBT); Reducing trade barriers and facilitating trade (TBT); Cost saving and productivity enhancement (TBT); Consumer information, labelling (TBT)</t>
  </si>
  <si>
    <t>Beverages</t>
  </si>
  <si>
    <r>
      <rPr>
        <sz val="11"/>
        <color theme="1"/>
        <rFont val="Calibri"/>
        <family val="2"/>
        <scheme val="minor"/>
      </rPr>
      <t>https://members.wto.org/crnattachments/2025/TBT/TZA/25_03113_00_e.pdf</t>
    </r>
  </si>
  <si>
    <t>Harmonization (TBT); Protection of human health or safety (TBT)</t>
  </si>
  <si>
    <t>CDC 2 (3558) DTZS, Liquid toilet soap – Specification, Second edition</t>
  </si>
  <si>
    <t>This  Draft Tanzania Standard prescribes the requirements, sampling and test methods for liquid toilet soap for personal hygiene</t>
  </si>
  <si>
    <t>Organic surface-active products and preparations for washing the skin, in the form of liquid or cream and put up for retail sale, whether or not containing soap (HS code(s): 340130); Surface active agents (ICS code(s): 71.100.40)</t>
  </si>
  <si>
    <t>340130 - Organic surface-active products and preparations for washing the skin, in the form of liquid or cream and put up for retail sale, whether or not containing soap</t>
  </si>
  <si>
    <t>Protection of human health or safety (TBT); Prevention of deceptive practices and consumer protection (TBT); Quality requirements (TBT); Reducing trade barriers and facilitating trade (TBT); Cost saving and productivity enhancement (TBT); Consumer information, labelling (TBT)</t>
  </si>
  <si>
    <r>
      <rPr>
        <sz val="11"/>
        <color theme="1"/>
        <rFont val="Calibri"/>
        <family val="2"/>
        <scheme val="minor"/>
      </rPr>
      <t>https://members.wto.org/crnattachments/2025/TBT/TZA/25_03115_00_e.pdf</t>
    </r>
  </si>
  <si>
    <t>The designation of cashew nut shell liquid as a feed additive and establishment of the standards and specifications for feed and feed additives, notified in G/TBT/N/JPN/861 (dated 8 April 2025), will come into force on 1 May 2025.</t>
  </si>
  <si>
    <t>Protection of animal or plant life or health (TBT); Protection of human health or safety (TBT); Consumer information, labelling (TBT)</t>
  </si>
  <si>
    <t>DEAS 1262: 2025, Health and safety at events — Requirements, First Edition</t>
  </si>
  <si>
    <t>This Draft East African Standard specifies minimum requirements for ensuring the health and safety at event during planning, organizing and staging by an event organizer, whether an individual or an organization. This Standard applies to all types of indoor and outdoor events.</t>
  </si>
  <si>
    <t>Occupational safety. Industrial hygiene (ICS code(s): 13.100)</t>
  </si>
  <si>
    <r>
      <rPr>
        <sz val="11"/>
        <color theme="1"/>
        <rFont val="Calibri"/>
        <family val="2"/>
        <scheme val="minor"/>
      </rPr>
      <t>https://members.wto.org/crnattachments/2025/TBT/TZA/25_03121_00_e.pdf</t>
    </r>
  </si>
  <si>
    <r>
      <rPr>
        <sz val="11"/>
        <color theme="1"/>
        <rFont val="Calibri"/>
        <family val="2"/>
        <scheme val="minor"/>
      </rPr>
      <t>https://members.wto.org/crnattachments/2025/TBT/THA/25_03130_00_x.pdf</t>
    </r>
  </si>
  <si>
    <t>CD-ARS 1816:2025,Chocolate &amp; chocolate products — specification, First edition. Note: This Draft East African Standard was also notified under SPS committee</t>
  </si>
  <si>
    <t>This African Standard specifies the requirements, sampling and test methods for chocolate and chocolate products intended for human consumption. </t>
  </si>
  <si>
    <t>Chocolate and other food preparations containing cocoa, in blocks, slabs or bars weighing &gt; 2 kg or in liquid, paste, powder, granular or other bulk form, in containers or immediate packings of a content &gt; 2 kg (excl. cocoa powder) (HS code(s): 180620); Chocolate (ICS code(s): 67.190)</t>
  </si>
  <si>
    <t>180620 - Chocolate and other food preparations containing cocoa, in blocks, slabs or bars weighing &gt; 2 kg or in liquid, paste, powder, granular or other bulk form, in containers or immediate packings of a content &gt; 2 kg (excl. cocoa powder)</t>
  </si>
  <si>
    <t>67.190 - Chocolate</t>
  </si>
  <si>
    <r>
      <rPr>
        <sz val="11"/>
        <color theme="1"/>
        <rFont val="Calibri"/>
        <family val="2"/>
        <scheme val="minor"/>
      </rPr>
      <t>https://members.wto.org/crnattachments/2025/TBT/TZA/25_03112_00_e.pdf</t>
    </r>
  </si>
  <si>
    <t>Namibia</t>
  </si>
  <si>
    <t>CDNAMS 0029: 2025: Wheat grains - Specifications</t>
  </si>
  <si>
    <t>This Standard specifies the requirements for sampling; testing and grading of wheat grains of varieties (cultivars) grown from common wheat or bread wheat (Triticum aestivum L.), intended for sale. Durum wheat (Triticum durum) is excluded from this standard.</t>
  </si>
  <si>
    <t>Wheat grains of varieties (cultivars) grown from common wheat or bread wheat (Triticum aestivum L.),</t>
  </si>
  <si>
    <t>1001 - Wheat and meslin</t>
  </si>
  <si>
    <t>01 - Generalities. Terminology. Standardization. Documentation; 67.060 - Cereals, pulses and derived products</t>
  </si>
  <si>
    <t>Protection of human health or safety (TBT); Prevention of deceptive practices and consumer protection (TBT); Quality requirements (TBT); Harmonization (TBT); Reducing trade barriers and facilitating trade (TBT); Cost saving and productivity enhancement (TBT)</t>
  </si>
  <si>
    <r>
      <rPr>
        <sz val="11"/>
        <color theme="1"/>
        <rFont val="Calibri"/>
        <family val="2"/>
        <scheme val="minor"/>
      </rPr>
      <t>https://members.wto.org/crnattachments/2025/TBT/NAM/25_03133_00_e.pdf</t>
    </r>
  </si>
  <si>
    <t>CDC 2 (3567) DTZS , Soft soap ― Specification, Third Edition</t>
  </si>
  <si>
    <t>This  Draft Tanzania Standard prescribes requirements, sampling and test methods for soft soap intended for hygiene purpose.</t>
  </si>
  <si>
    <t>- Soap and organic surface-active products and preparations, in the form of bars, cakes, moulded pieces or shapes, and paper, wadding, felt and nonwovens, impregnated, coated or covered with soap or detergent: (HS code(s): 34011); Surface active agents (ICS code(s): 71.100.40)</t>
  </si>
  <si>
    <t>34011 - - Soap and organic surface-active products and preparations, in the form of bars, cakes, moulded pieces or shapes, and paper, wadding, felt and nonwovens, impregnated, coated or covered with soap or detergent:</t>
  </si>
  <si>
    <r>
      <rPr>
        <sz val="11"/>
        <color theme="1"/>
        <rFont val="Calibri"/>
        <family val="2"/>
        <scheme val="minor"/>
      </rPr>
      <t>https://members.wto.org/crnattachments/2025/TBT/TZA/25_03114_00_e.pdf</t>
    </r>
  </si>
  <si>
    <t>Modificación de las medidas fitosanitarios para la importación a México de grano de maíz (Zea mays), para consumo y/o industrial, originario y procedente de Brasil (Amendments to the phytosanitary measures for the importation into Mexico of maize (Zea mays) for consumption and/or industrial use, originating in and coming from Brazil)</t>
  </si>
  <si>
    <t>The amendments to the phytosanitary measures for the importation into Mexico of maize (Zea mays) for consumption and/or industrial use, originating in and coming from Brazil, were determined by SENASICA as a result of a pest risk analysis, in accordance with the Agreement on the Application of Sanitary and Phytosanitary Measures.</t>
  </si>
  <si>
    <t>Maize (Zea mays)</t>
  </si>
  <si>
    <t>1005 - Maize or corn</t>
  </si>
  <si>
    <r>
      <rPr>
        <sz val="11"/>
        <color theme="1"/>
        <rFont val="Calibri"/>
        <family val="2"/>
        <scheme val="minor"/>
      </rPr>
      <t>https://members.wto.org/crnattachments/2025/SPS/MEX/25_02555_00_s.pdf
https://www.gob.mx/senasica/documentos/consulta-publica-de-requisitos-fitosanitarios</t>
    </r>
  </si>
  <si>
    <t>Draft - Updates the phytosanitary requirements for the import of rice (Oriza sativa) produced in Italy</t>
  </si>
  <si>
    <t>Draft Ordinance aiming to update the phytosanitary requirements for the import of rough rice (Category 3) and whole grain (Category 2) of rice (Oriza sativa) produced in Italy.</t>
  </si>
  <si>
    <t>Rice (Oriza sativa</t>
  </si>
  <si>
    <r>
      <rPr>
        <sz val="11"/>
        <color theme="1"/>
        <rFont val="Calibri"/>
        <family val="2"/>
        <scheme val="minor"/>
      </rPr>
      <t>https://members.wto.org/crnattachments/2025/SPS/BRA/25_02600_00_e.pdf</t>
    </r>
  </si>
  <si>
    <t>Uruguay</t>
  </si>
  <si>
    <t>Resolution DGSG/No. 009A/2025 of the Directorate-General of Livestock Services - Temporary suspension of imports from Germany of live animals, products of animal origin and genetic material of animal species susceptible to foot and mouth diseaseUruguay hereby advises that Resolution DGSG/No. 081/2025 of the Directorate-General of Livestock Services repeals Resolution DGSG/No. 009A/2025 of the Directorate-General of Livestock Services - Temporary suspension of imports from Germany of live animals, products of animal origin and genetic material of animal species susceptible to foot and mouth disease. Moreover, it continues the temporary suspension of such products coming from the containment zone established by the Federal Republic of Germany and recognized by the World Organisation for Animal Health (WOAH). Safe commodities listed in Article 8.8.2 of Chapter 8.8 of the WOAH Terrestrial Animal Health Code are exempted.https://www.gub.uy/ministerio-ganaderia-agricultura-pesca/institucional/normativa/resolucion-n-81025-dgsg-dejese-sin-efecto-resolucion-dgsg-n-009a2025https://members.wto.org/crnattachments/2025/SPS/URY/25_02593_00_s.pdf</t>
  </si>
  <si>
    <t>Live animals, products of animal origin and genetic material of animal species susceptible to foot and mouth disease</t>
  </si>
  <si>
    <t>02 - MEAT AND EDIBLE MEAT OFFAL; 02 - MEAT AND EDIBLE MEAT OFFAL</t>
  </si>
  <si>
    <t>Foot and mouth disease; Animal health; Animal diseases; Withdrawal of the measure; Pest- or Disease- free Regions / Regionalization; Modification of content/scope of regulation; Pest- or Disease- free Regions / Regionalization; Foot and mouth disease; Animal diseases; Animal health</t>
  </si>
  <si>
    <r>
      <rPr>
        <sz val="11"/>
        <color theme="1"/>
        <rFont val="Calibri"/>
        <family val="2"/>
        <scheme val="minor"/>
      </rPr>
      <t xml:space="preserve">https://members.wto.org/crnattachments/2025/SPS/URY/25_02593_00_s.pdf
https://www.gub.uy/ministerio-ganaderia-agricultura-pesca/institucional/normativa/resolucion-n-81025-dgsg-dejese-sin-efecto-resolucion-dgsg-n-009a2025
</t>
    </r>
  </si>
  <si>
    <t>Draft Resolution 1314, 27 March 2025</t>
  </si>
  <si>
    <t>This draft resolution proposes the inclusion of active ingredient  B71 - BACILLUS INAQUOSORUM on the Monograph List of Active Ingredients for Pesticides, Household Cleaning Products and Wood Preservatives, which was published by Normative Instruction 103 on 19 October 2021 in the Brazilian Official Gazette (DOU - Diário Oficial da União).</t>
  </si>
  <si>
    <r>
      <rPr>
        <sz val="11"/>
        <color theme="1"/>
        <rFont val="Calibri"/>
        <family val="2"/>
        <scheme val="minor"/>
      </rPr>
      <t>https://members.wto.org/crnattachments/2025/SPS/BRA/25_02598_00_x.pdf
Draft: https://anvisalegis.datalegis.net/action/UrlPublicasAction.php?acao=abrirAtoPublico&amp;num_ato=00001314&amp;sgl_tipo=CPB&amp;sgl_orgao=ANVISA/MS&amp;vlr_ano=2025&amp;seq_ato=222&amp;cod_modulo=134&amp;cod_menu=1696
Comment form:  http://pesquisa.anvisa.gov.br/index.php/638874?lang=pt-BR</t>
    </r>
  </si>
  <si>
    <t>Draft Resolution 1315, 27 March 2025</t>
  </si>
  <si>
    <t>This draft resolution proposes the inclusion of active ingredient  S25 - STREPTOMYCES GRISEOVIRIDIS on the Monograph List of Active Ingredients for Pesticides, Household Cleaning Products and Wood Preservatives, which was published by Normative Instruction 103 on 19 October 2021 in the Brazilian Official Gazette (DOU - Diário Oficial da União).</t>
  </si>
  <si>
    <r>
      <rPr>
        <sz val="11"/>
        <color theme="1"/>
        <rFont val="Calibri"/>
        <family val="2"/>
        <scheme val="minor"/>
      </rPr>
      <t>https://members.wto.org/crnattachments/2025/SPS/BRA/25_02597_00_x.pdf
Draft: https://anvisalegis.datalegis.net/action/UrlPublicasAction.php?acao=abrirAtoPublico&amp;num_ato=00001315&amp;sgl_tipo=CPB&amp;sgl_orgao=ANVISA/MS&amp;vlr_ano=2025&amp;seq_ato=222&amp;cod_modulo=134&amp;cod_menu=1696
Comment form:  http://pesquisa.anvisa.gov.br/index.php/551624?lang=pt-BR</t>
    </r>
  </si>
  <si>
    <t>Draft - Updates the phytosanitary requirements for the import of rice (Oriza sativa) produced in United States of America</t>
  </si>
  <si>
    <t>Draft Ordinance aiming to update the phytosanitary requirements for the import of rough rice (Category 3) and whole grain (Category 2) of rice (Oriza sativa produced in United States of America.</t>
  </si>
  <si>
    <r>
      <rPr>
        <sz val="11"/>
        <color theme="1"/>
        <rFont val="Calibri"/>
        <family val="2"/>
        <scheme val="minor"/>
      </rPr>
      <t>https://members.wto.org/crnattachments/2025/SPS/BRA/25_02599_00_e.pdf
https://members.wto.org/crnattachments/2025/SPS/BRA/25_02599_00_s.pdf</t>
    </r>
  </si>
  <si>
    <t>Proyecto de Resolución Directoral para el establecimiento de requisitos fitosanitarios de necesario cumplimiento en la importación de plantas in vitro de frambueso (Rubus fruticosus) de origen y procedencia Panamá (Draft Directorial Resolution establishing the mandatory phytosanitary requirements governing the importation of in vitro raspberry (Rubus fruticosus) plants originating in and coming from Panama)</t>
  </si>
  <si>
    <t>The notified draft Directorial Resolution sets out the phytosanitary requirements governing the importation into Peru of in vitro raspberry (Rubus fruticosus) plants originating in and coming from Panama, following the completion of the relevant pest risk analysis.</t>
  </si>
  <si>
    <t>In vitro raspberry (Rubus fruticosus) plants (HS code: 060290)</t>
  </si>
  <si>
    <t>060290 - Live plants, incl. their roots, and mushroom spawn (excl. bulbs, tubers, tuberous roots, corms, crowns and rhizomes, incl. chicory plants and roots, unrooted cuttings and slips, fruit and nut trees, rhododendrons, azaleas and roses)</t>
  </si>
  <si>
    <r>
      <rPr>
        <sz val="11"/>
        <color theme="1"/>
        <rFont val="Calibri"/>
        <family val="2"/>
        <scheme val="minor"/>
      </rPr>
      <t>https://members.wto.org/crnattachments/2025/SPS/PER/25_02556_00_s.pdf
El texto lo puede descargar de la página web del SENASA
 cuya ruta es la siguiente:
http://www.senasa.gob.pe/senasa/consulta-publica/ (disponible en español)</t>
    </r>
  </si>
  <si>
    <t>Proyecto de Resolución Directoral para el establecimiento de requisitos fitosanitarios de necesario cumplimiento en la importación de material vegetal en estado de criopreservación, con fines de conservación, de todos los orígenes (Draft Directorial Resolution establishing mandatory phytosanitary requirements governing the importation of cryopreserved plant material, for conservation purposes, originating in and coming from any country)</t>
  </si>
  <si>
    <t>The notified draft Directorial Resolution authorizes the International Potato Center to import cryopreserved plant material originating from international research centres, laboratories or germplasm banks, exclusively for conservation purposes.</t>
  </si>
  <si>
    <t>Cryopreserved plant material (HS code: 060290)</t>
  </si>
  <si>
    <r>
      <rPr>
        <sz val="11"/>
        <color theme="1"/>
        <rFont val="Calibri"/>
        <family val="2"/>
        <scheme val="minor"/>
      </rPr>
      <t>https://members.wto.org/crnattachments/2025/SPS/PER/25_02558_00_s.pdf
El texto lo puede descargar de la página web del SENASA
 cuya ruta es la siguiente:
http://www.senasa.gob.pe/senasa/consulta-publica/ (disponible en español)</t>
    </r>
  </si>
  <si>
    <t>Proyecto de Resolución Directoral para el establecimiento de requisitos fitosanitarios de necesario cumplimiento en la importación de grano de mostaza (Sinapis alba) de origen y procedencia Ucrania (Draft Directorial Resolution establishing mandatory phytosanitary requirements for the importation of mustard (Sinapis alba) seeds originating in and coming from Ukraine)</t>
  </si>
  <si>
    <t>The notified draft Directorial Resolution sets out the phytosanitary requirements for the importation into Peru of mustard (Sinapis alba) seeds originating in and coming from Ukraine, following the completion of the relevant pest risk analysis.</t>
  </si>
  <si>
    <t>Mustard (Sinapis alba) seeds (HS code: 120750)</t>
  </si>
  <si>
    <t>120750 - Mustard seeds, whether or not broken</t>
  </si>
  <si>
    <r>
      <rPr>
        <sz val="11"/>
        <color theme="1"/>
        <rFont val="Calibri"/>
        <family val="2"/>
        <scheme val="minor"/>
      </rPr>
      <t>https://members.wto.org/crnattachments/2025/SPS/PER/25_02559_00_s.pdf
El texto lo puede descargar de la página web del SENASA
 cuya ruta es la siguiente:
http://www.senasa.gob.pe/senasa/consulta-publica/ (disponible en español)</t>
    </r>
  </si>
  <si>
    <t>Resolución Directoral D000005-2025-MIDAGRI-SENASA-DSV (Directorial Resolution D000005-2025-MIDAGRI-SENASA-DSV)The notified Directorial Resolution establishes the mandatory phytosanitary requirements governing the importation of in vitro blueberry (Vaccinium spp.) plants originating in and coming from Spain.https://www.gob.pe/institucion/senasa/normas-legales/6493893-005-2025-midagri-senasa-dsvhttps://members.wto.org/crnattachments/2025/SPS/PER/25_02560_00_s.pdf</t>
  </si>
  <si>
    <t>In vitro blueberry (Vaccinium spp.) plants (HS code: 060290)</t>
  </si>
  <si>
    <t>Adoption/publication/entry into force of reg.; Plant health; Pests; Pest- or Disease- free Regions / Regionalization; Modification of content/scope of regulation; Pest- or Disease- free Regions / Regionalization; Pests; Plant health</t>
  </si>
  <si>
    <r>
      <rPr>
        <sz val="11"/>
        <color theme="1"/>
        <rFont val="Calibri"/>
        <family val="2"/>
        <scheme val="minor"/>
      </rPr>
      <t>https://members.wto.org/crnattachments/2025/SPS/PER/25_02560_00_s.pdf
https://www.gob.pe/institucion/senasa/normas-legales/6493893-005-2025-midagri-senasa-dsv</t>
    </r>
  </si>
  <si>
    <t>Proyecto de Resolución Directoral para el establecimiento de requisitos fitosanitarios de necesario cumplimiento en la importación de semillas de ají amarillo (Capsicum baccatum) de origen y procedencia Brasil (Draft Directorial Resolution establishing mandatory phytosanitary requirements for the importation of yellow chili peppers (Capsicum baccatum) seeds originating in and coming from Brazil)</t>
  </si>
  <si>
    <t>The notified draft Directorial Resolution sets out the phytosanitary requirements governing the importation into Peru of yellow chili pepper (Capsicum baccatum) seeds originating in and coming from Brazil, following the completion of the relevant pest risk analysis.</t>
  </si>
  <si>
    <t>Yellow chili pepper (Capsicum baccatum) seeds (HS code: 120991)</t>
  </si>
  <si>
    <r>
      <rPr>
        <sz val="11"/>
        <color theme="1"/>
        <rFont val="Calibri"/>
        <family val="2"/>
        <scheme val="minor"/>
      </rPr>
      <t>https://members.wto.org/crnattachments/2025/SPS/PER/25_02557_00_s.pdf
El texto lo puede descargar de la página web del SENASA
 cuya ruta es la siguiente:
http://www.senasa.gob.pe/senasa/consulta-publica/ (disponible en español)</t>
    </r>
  </si>
  <si>
    <t>Draft Resolution 1298, 6 December 2024</t>
  </si>
  <si>
    <t>Draft Resolution 1298, 6 December 2024 - previously notified through  G/SPS/N/BRA/2361 - was adopted as Normative Instruction 354, 26 March 2025. The regulation updates the monographs of the active ingredients A29 - ACETAMIPRID, B26 - BIFENTRIN, B59 - BENALAXYL - M, C07 - KASUGAMYCIN, C09 - CYMONAXIL, C35 - CLOMAZONE, C63 - LAMBDA -CYHALOTHRIN, C74 - CIANTRANILIPROLE, D55 - DINOTEFURANO, F42 - METHYL FLUROXYPYR, F46 - FLUMIOXAZINE, F47 - FLUAZINAM, F68 - FLUXAPIROXADE, G01 - GLYPHOSATE, G05 - GLUFOSINATE - AMMONIUM, L05 - LUFENUROM, M24 - MSMA, M45 - MANDIPROPAMID, P13 - PROFENOFÓS, S09 - SULFENTRAZONA, S13 - S -METOLACHLOR, T81 - TOLPIRALATE, and Z04 - ZOXAMIDA on the Monograph List of Active Ingredients for Pesticides, Household Cleaning Products and Wood Preservatives, published by Normative Instruction 103 on 19 October 2021 in the Brazilian Official Gazette (DOU - Diário Oficial da União). The final text is available only in Portuguese and can be downloaded at:</t>
  </si>
  <si>
    <t>Edible vegetables and certain roots and tubers (HS code(s): 07); Edible fruit and nuts; Peel of citrus fruit or melons (HS code(s): 08); Cereals (HS code(s): 10); Environment. Health protection. Safety (ICS code(s): 13)</t>
  </si>
  <si>
    <t>10 - CEREALS; 08 - EDIBLE FRUIT AND NUTS; PEEL OF CITRUS FRUIT OR MELONS; 07 - EDIBLE VEGETABLES AND CERTAIN ROOTS AND TUBERS; 07 - EDIBLE VEGETABLES AND CERTAIN ROOTS AND TUBERS; 08 - EDIBLE FRUIT AND NUTS; PEEL OF CITRUS FRUIT OR MELONS; 10 - CEREALS</t>
  </si>
  <si>
    <r>
      <rPr>
        <sz val="11"/>
        <color theme="1"/>
        <rFont val="Calibri"/>
        <family val="2"/>
        <scheme val="minor"/>
      </rPr>
      <t>https://members.wto.org/crnattachments/2025/SPS/BRA/25_02594_00_x.pdf
https://anvisalegis.datalegis.net/action/UrlPublicasAction.php?acao=abrirAtoPublico&amp;num_ato=00000354&amp;sgl_tipo=INM&amp;sgl_orgao=ANVISA/MS&amp;vlr_ano=2025&amp;seq_ato=222&amp;cod_modulo=134&amp;cod_menu=1696</t>
    </r>
  </si>
  <si>
    <t>Proyecto de Resolución para regular la importación de esquejes enraizados de Violeta africana (Saintpaulia ionantha) para propagación originarios de Alemania (Draft Resolution governing the importation of rooted African violet (Saintpaulia ionantha) cuttings for propagation originating in Germany)</t>
  </si>
  <si>
    <t>The notified draft Resolution establishes phytosanitary measures for the importation of rooted African violet (Saintpaulia ionantha) cuttings for propagation, originating in Germany.</t>
  </si>
  <si>
    <t>Rooted African violet (Saintpaulia ionantha) cuttings for propagation (HS code(s): 060290)</t>
  </si>
  <si>
    <r>
      <rPr>
        <sz val="11"/>
        <color theme="1"/>
        <rFont val="Calibri"/>
        <family val="2"/>
        <scheme val="minor"/>
      </rPr>
      <t>https://members.wto.org/crnattachments/2025/SPS/CRI/25_02612_00_s.pdf</t>
    </r>
  </si>
  <si>
    <t>Import suspension of raw milk and/or un-heated/un-treated milk products from Austria</t>
  </si>
  <si>
    <t>In order to prevent the introduction of Foot-and-Mouth Disease (FMD) virus into Japan, MAFF has temporarily suspended the import of raw milk and/or un-heated/un-treated milk products from Austria, including those shipped through third countries, on 27 March 2025 based on the "Animal Health Requirements for raw milk and/or milk products to be exported to Japan from Listed countries" and the Articles 37 and 44 of the "Act on Domestic Animal Infectious Disease Control".This is to inform that MAFF has temporarily removed Austria from the listed countries.</t>
  </si>
  <si>
    <t xml:space="preserve">Austria and countries, regions or zones approved as free from FMD by Japan
https://www.maff.go.jp/aqs/topix/dairy_products_en.html
</t>
  </si>
  <si>
    <t>Import suspension of meat and offal derived from cloven-hoofed animals from Austria and import suspension from facilities handling cloven-hoofed animals of Austria origin</t>
  </si>
  <si>
    <t> In order to prevent the introduction of Foot-and-Mouth Disease (FMD) virus into Japan, MAFF has temporarily suspended the import of meat and offal derived from cloven-hoofed animals from Austria including those shipped through third countries, on 27 March 2025 based on the "Animal health requirements for beef, beef offal and their products to be exported to Japan from Austria", “Animal health requirements for pig meat etc. to be exported to Japan from Austria” and the Articles 37 and 44 of the "Act on Domestic Animal Infectious Disease Control".Based on the Animal Health Requirements established between Japan and each exporting country, facilities that handle cloven-hoofed animals of Austria origin, as well as their meat and offal, are not permitted to produce or manufacture products to be exported to Japan, and each exporting country must notify Japan of this export suspension immediately.</t>
  </si>
  <si>
    <t xml:space="preserve">Austria and countries, regions or zones approved as free from FMD by Japan
https://www.maff.go.jp/aqs/english/news/third-free.html </t>
  </si>
  <si>
    <t>Commission Regulation (EU) 2025/351 of 21 February 2025 amending Regulation (EU) No 10/2011 on plastic materials and articles intended to come into contact with food, amending Regulation (EU) 2022/1616 on recycled plastic materials and articles intended to come into contact with foods, and repealing Regulation (EC) No 282/2008, and amending Regulation (EC) No 2023/2006 on good manufacturing practice for materials and articles intended to come into contact with food as regards recycled plastic and other matters related to quality control and manufacturing of plastic materials and articles intended to come into contact with food</t>
  </si>
  <si>
    <t>The proposal notified in G/SPS/N/EU/741 (25 March 2024) is now adopted by Commission Regulation (EU) 2025/351 of 21 February 2025 amending Regulation (EU) No 10/2011 on plastic materials and articles intended to come into contact with food, amending Regulation (EU) 2022/1616 on recycled plastic materials and articles intended to come into contact with foods, and repealing Regulation (EC) No 282/2008, and amending Regulation (EC) No 2023/2006 on good manufacturing practice for materials and articles intended to come into contact with food as regards recycled plastic and other matters related to quality control and manufacturing of plastic materials and articles intended to come into contact with food (Text with EEA relevance).This Regulation entered into force on the twentieth day following that of its publication in the Official Journal of the European Union.</t>
  </si>
  <si>
    <t>Plastics and articles thereof (HS code(s): 39)</t>
  </si>
  <si>
    <t>Human health; Food safety; Adoption/publication/entry into force of reg.; Food safety; Human health</t>
  </si>
  <si>
    <r>
      <rPr>
        <sz val="11"/>
        <color theme="1"/>
        <rFont val="Calibri"/>
        <family val="2"/>
        <scheme val="minor"/>
      </rPr>
      <t>https://members.wto.org/crnattachments/2025/SPS/EEC/25_02618_00_e.pdf
https://members.wto.org/crnattachments/2025/SPS/EEC/25_02618_00_f.pdf
https://members.wto.org/crnattachments/2025/SPS/EEC/25_02618_00_s.pdf</t>
    </r>
  </si>
  <si>
    <t>Emergency measures for nursery stock and tissue culture against Xylella fastidiosa and related Xylella species</t>
  </si>
  <si>
    <t>On 9 November 2015, Australia notified of the implementation of emergency measures for the import of nursery stock, tissue cultures, cuttings, budwood, rooted plants, corms and bulbs against Xylella fastidiosa and related Xylella species. Further to notifications: G/SPS/N/AUS/376, G/SPS/N/AUS/376/Add.1, G/SPS/N/AUS/376/Add.2, G/SPS/N/AUS/376/Add.3, G/SPS/N/AUS/376/Add.4, G/SPS/N/AUS/538, G/SPS/N/AUS/557, G/SPS/N/AUS/376/Add.5 and G/SPS/N/AUS/376/Add.6, Australia is transitioning from regulating Xylella fastidiosa and related Xylella species at plant family level to plant genus level for all exporting countries by 23 May 2025.Australia considers that regulation at genus level provides an appropriate level of protection (ALOP) and will continue to safely facilitate trade in line with international obligations. A list of Xylella host genera is available at: https://www.agriculture.gov.au/biosecurity-trade/import/goods/plant-products/how-to-import-plants/xylellaFurther details are available on the Department of Agriculture, Fisheries and Forestry Import Industry Advice Notices webpage: https://www.agriculture.gov.au/biosecurity-trade/import/industry-advice/2025/13-2025_x000D_
When published, the revised import conditions will be made available in the Biosecurity Import Conditions system (BICON): https://bicon.agriculture.gov.au/BiconWeb4.0/</t>
  </si>
  <si>
    <t>Nursery stock, tissue culture, cuttings, budwood, rooted plants, corms and bulbs of 89 families of plants known to host Xylella spp.</t>
  </si>
  <si>
    <t>0601 - Bulbs, tubers, tuberous roots, corms, crowns and rhizomes, dormant, in growth or in flower; chicory plants and roots other than roots of heading No. 1212.; 0602 - Live plants incl. their roots, cuttings and slips; mushroom spawn (excl. bulbs, tubers, tuberous roots, corms, crowns and rhizomes, and chicory plants and roots); 0601 - Bulbs, tubers, tuberous roots, corms, crowns and rhizomes, dormant, in growth or in flower; chicory plants and roots other than roots of heading No. 1212.; 0602 - Live plants incl. their roots, cuttings and slips; mushroom spawn (excl. bulbs, tubers, tuberous roots, corms, crowns and rhizomes, and chicory plants and roots); 0601 - Bulbs, tubers, tuberous roots, corms, crowns and rhizomes, dormant, in growth or in flower, chicory plants and roots (excl. bulbs, tubers and tuberous roots used for human consumption and chicory roots of the variety cichorium intybus sativum); 0602 - Live plants incl. their roots, cuttings and slips; mushroom spawn (excl. bulbs, tubers, tuberous roots, corms, crowns and rhizomes, and chicory plants and roots)</t>
  </si>
  <si>
    <t>Pests; Plant health; Modification of content/scope of regulation; Plant health; Pests</t>
  </si>
  <si>
    <t>Resolution governing the importation of in vitro coconut (Cocos nucifera) plants originating in MexicoCosta Rica hereby advises of the entry into force of the phytosanitary measures notified in document G/SPS/N/CRI/296, adopted pursuant to Resolution No. 021-2025-CV-ARP-SFE of the State Phytosanitary Service, Plant Quarantine Department, Pest Risk Analysis Unit, establishing phytosanitary requirements for the importation of in vitro coconut (Cocos nucifera) plants originating in Mexico.https://members.wto.org/crnattachments/2025/SPS/CRI/25_02620_00_s.pdf</t>
  </si>
  <si>
    <t>In vitro coconut (Cocos nucifera) plants (HS code: 0602)</t>
  </si>
  <si>
    <t>0602 - Live plants incl. their roots, cuttings and slips; mushroom spawn (excl. bulbs, tubers, tuberous roots, corms, crowns and rhizomes, and chicory plants and roots); 060220 - Edible fruit or nut trees, shrubs and bushes, whether or not grafted; 060220 - Edible fruit or nut trees, shrubs and bushes, whether or not grafted; 0602 - Live plants incl. their roots, cuttings and slips; mushroom spawn (excl. bulbs, tubers, tuberous roots, corms, crowns and rhizomes, and chicory plants and roots)</t>
  </si>
  <si>
    <t>Territory protection; Plant health; Adoption/publication/entry into force of reg.; Territory protection; Plant health</t>
  </si>
  <si>
    <r>
      <rPr>
        <sz val="11"/>
        <color theme="1"/>
        <rFont val="Calibri"/>
        <family val="2"/>
        <scheme val="minor"/>
      </rPr>
      <t>https://members.wto.org/crnattachments/2025/SPS/CRI/25_02620_00_s.pdf</t>
    </r>
  </si>
  <si>
    <t>Resolution governing the importation, for consumption, of lettuce (Lactuca sativa) from the Dominican RepublicCosta Rica hereby advises of the entry into force of the phytosanitary measures notified in document G/SPS/N/CRI/298, adopted pursuant to Resolution No. 022-2025-CV-ARP-SFE of the State Phytosanitary Service, Plant Quarantine Department, Pest Risk Analysis Unit, establishing phytosanitary requirements for the importation, for consumption, of lettuce (Lactuca sativa) from the Dominican Republic.https://members.wto.org/crnattachments/2025/SPS/CRI/25_02622_00_s.pdf</t>
  </si>
  <si>
    <t>Lettuce (HS code: 0705.11)</t>
  </si>
  <si>
    <t>07051 - - Lettuce:; 07051 - - Lettuce:</t>
  </si>
  <si>
    <r>
      <rPr>
        <sz val="11"/>
        <color theme="1"/>
        <rFont val="Calibri"/>
        <family val="2"/>
        <scheme val="minor"/>
      </rPr>
      <t>https://members.wto.org/crnattachments/2025/SPS/CRI/25_02622_00_s.pdf</t>
    </r>
  </si>
  <si>
    <t>Resolution governing the importation of purple yam (Dioscorea alata) seeds for sowing from the Guadeloupe Islands, France)Costa Rica hereby advises of the entry into force of the phytosanitary measures notified in document G/SPS/N/CRI/297, adopted pursuant to Resolution No. 020-2025-CV-ARP-SFE of the State Phytosanitary Service, Plant Quarantine Department, Pest Risk Analysis Unit, establishing phytosanitary requirements for the importation of purple yam (Dioscorea alata) seeds for sowing from the Guadeloupe Islands, France.https://members.wto.org/crnattachments/2025/SPS/CRI/25_02621_00_s.pdf</t>
  </si>
  <si>
    <t>Purple yam (Dioscorea alata) seeds for sowing</t>
  </si>
  <si>
    <t>071430 - Yams "Dioscorea spp.", fresh, chilled, frozen or dried, whether or not sliced or in the form of pellets; 120991 - Vegetable seeds, for sowing; 071430 - Yams "Dioscorea spp.", fresh, chilled, frozen or dried, whether or not sliced or in the form of pellets; 120991 - Vegetable seeds, for sowing</t>
  </si>
  <si>
    <t>Plant health; Adoption/publication/entry into force of reg.; Territory protection; Pest- or Disease- free Regions / Regionalization; Pest- or Disease- free Regions / Regionalization; Territory protection; Plant health</t>
  </si>
  <si>
    <r>
      <rPr>
        <sz val="11"/>
        <color theme="1"/>
        <rFont val="Calibri"/>
        <family val="2"/>
        <scheme val="minor"/>
      </rPr>
      <t>https://members.wto.org/crnattachments/2025/SPS/CRI/25_02621_00_s.pdf</t>
    </r>
  </si>
  <si>
    <t>TBS/AFDC 12 (3540) DTZS, Fermented (non-alcoholic) cereal beverages — Specification, First Edition</t>
  </si>
  <si>
    <t>This Draft Tanzania Standard specifies requirements, sampling and test methods for fermented (non-alcoholic) cereal beverages.Note: This Draft Tanzania Standard was also notified under TBT Committee.</t>
  </si>
  <si>
    <t>Other fermented beverages (for example, cider, perry, mead, saké); mixtures of fermented beverages and mixtures of fermented beverages and non-alcoholic beverages, not elsewhere specified or included (HS code(s): 2206); Non-alcoholic beverages (ICS code(s): 67.160.20)</t>
  </si>
  <si>
    <r>
      <rPr>
        <sz val="11"/>
        <color theme="1"/>
        <rFont val="Calibri"/>
        <family val="2"/>
        <scheme val="minor"/>
      </rPr>
      <t>https://members.wto.org/crnattachments/2025/SPS/TZA/25_02632_00_e.pdf</t>
    </r>
  </si>
  <si>
    <t>Draft phytosanitary requirements for the importation into Mexico of popcorn kernels (Zea mays var. everta) for consumption and/or industrial use, originating in and coming from BrazilThis corrigendum is being submitted to ensure that the notified measure has the correct attachment.https://www.gob.mx/senasica/documentos/consulta-publica-de-requisitos-fitosanitarioshttps://members.wto.org/crnattachments/2025/SPS/MEX/25_02624_00_s.pdf</t>
  </si>
  <si>
    <t>Plant health; Pests; Pests; Plant health</t>
  </si>
  <si>
    <r>
      <rPr>
        <sz val="11"/>
        <color theme="1"/>
        <rFont val="Calibri"/>
        <family val="2"/>
        <scheme val="minor"/>
      </rPr>
      <t>https://members.wto.org/crnattachments/2025/SPS/MEX/25_02624_00_s.pdf
https://www.gob.mx/senasica/documentos/consulta-publica-de-requisitos-fitosanitarios</t>
    </r>
  </si>
  <si>
    <t>TBS/AFDC 12 (3035) DTZS, Malt drink — Specification, First Edition</t>
  </si>
  <si>
    <t>This Tanzania Standard specifies the requirements, sampling and test methods for malt drinks intended for direct human consumption.Note: This Draft Tanzania Standard was also notified under TBT Committee.</t>
  </si>
  <si>
    <t>Food safety (SPS); Protect territory from other damage from pests (SPS)</t>
  </si>
  <si>
    <t>Food safety; Human health; Territory protection</t>
  </si>
  <si>
    <r>
      <rPr>
        <sz val="11"/>
        <color theme="1"/>
        <rFont val="Calibri"/>
        <family val="2"/>
        <scheme val="minor"/>
      </rPr>
      <t>https://members.wto.org/crnattachments/2025/SPS/TZA/25_02631_00_e.pdf</t>
    </r>
  </si>
  <si>
    <t>Proposed Maximum Residue Limit: Metaldehyde (PMRL2025-06)</t>
  </si>
  <si>
    <t>The objective of the notified document PMRL2025-06 is to consult on the listed maximum residue limit (MRL) for metaldehyde that has been proposed by Health Canada’s Pest Management Regulatory Agency (PMRA).MRL (ppm)1,2 Raw Agricultural Commodity (RAC) and/or Processed Commodity0.15           Bushberries (crop subgroup 13-07B, except lingonberries and lowbush blueberries)1 ppm = parts per million2 Lingonberries and lowbush blueberries are not included in this crop subgroup MRL since they are also part of crop subgroup 13-07G (low growing berries) and there is already a registered use for metaldehyde on crop subgroup 13-07G. MRLs are currently established at 0.15 ppm in/on lingonberries and lowbush blueberries.The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t>
  </si>
  <si>
    <t>Pesticide metaldehyde in or on bushberries (crop subgroup 13-07B) (ICS codes: 65.020, 65.100, 67.040, 67.080) </t>
  </si>
  <si>
    <t>65.020 - Farming and forestry; 65.100 - Pesticides and other agrochemicals; 67.040 - Food products in general; 67.080 - Fruits. Vegetables</t>
  </si>
  <si>
    <t>Proyecto de Resolución del Ministerio de Salud y Protección Social "Por la cual se adoptan los Límites Máximos de Residuos (LMR) de medicamentos veterinarios en alimentos de origen animal destinados al consumo humano" (Draft Ministry of Health and Social Welfare Resolution adopting the Maximum Residue Limits (MRLs) for veterinary drugs in food of animal origin destined for human consumption)The Republic of Colombia hereby notifies the existence of the draft Resolution adopting the Maximum Residue Levels (MRLs) for veterinary drugs in food of animal origin destined for human consumption, which responds to the need to update maximum residue limits (MRLs) for veterinary drugs in accordance with the provisions of the Codex Alimentarius, with the aim of strengthening the development of inspection, surveillance and control measures in response to new scientific evidence regarding health risks to consumers.https://members.wto.org/crnattachments/2025/SPS/COL/25_02653_00_s.pdf</t>
  </si>
  <si>
    <t>Veterinary drugs;  food of animal origin.</t>
  </si>
  <si>
    <t>Food safety (SPS); Protect humans from animal/plant pest or disease (SPS)</t>
  </si>
  <si>
    <t>Human health; Food safety; Veterinary drugs; Maximum residue limits (MRLs); Modification of content/scope of regulation; Veterinary drugs; Maximum residue limits (MRLs); Food safety; Human health</t>
  </si>
  <si>
    <r>
      <rPr>
        <sz val="11"/>
        <color theme="1"/>
        <rFont val="Calibri"/>
        <family val="2"/>
        <scheme val="minor"/>
      </rPr>
      <t>https://members.wto.org/crnattachments/2025/SPS/COL/25_02653_00_s.pdf</t>
    </r>
  </si>
  <si>
    <t>Notification of emergency measures for Khapra beetle.</t>
  </si>
  <si>
    <t xml:space="preserve">Australia currently has emergency measures in place to manage the risk of khapra beetle (Trogoderma granarium) entering the country. This includes mandatory pre-border treatment of high-risk plant products and certain sea containers that are packed in khapra beetle target-risk countries. On 28 May 2025, Australia is implementing changes to its policy and phytosanitary certification requirements for pre-border khapra beetle treatments. The changes are: Revision to the wording of existing phytosanitary certification declarations used to certify compliance with gas-permeability requirements for certain khapra beetle treatments.Introduction of mandatory supervision by the relevant exporting National Plant Protection Organisation (NPPO) for certain khapra beetle treatments. A new phytosanitary certification declaration will be required to certify compliance with this requirement.Removal of the fourth concentration sampling tube requirement for methyl bromide fumigation of sea containers.Further details on these changes are provided below and in the supplementary factsheet. Change 1: Revised wording for gas permeable packaging additional declarations From 28 May 2025, the wording of existing phytosanitary declarations used to certify compliance with gas-permeability requirements will be revised as follows:“The goods were fumigated in gas permeable packaging.”OR “The goods were fumigated prior to being sealed in gas impermeable packaging.”This requirement will apply to high-risk plant products exported from khapra beetle target-risk countries that are treated offshore with methyl bromide fumigation or controlled atmosphere treatment to manage the risk of khapra beetle. Further information on this change is detailed in Table 1 of the factsheet. The intention of this change is to clarify Australia’s requirements for the gas permeability of a product’s packaging at the time of treatment. It does not introduce a new requirement. Change 2: New NPPO supervision requirement and additional declaration for certain providersFrom 28 May 2025, khapra beetle treatments must be directly supervised by the relevant NPPO if they are conducted by a treatment provider that is listed as:Suspended, Under Review, or Withdrawn on Australia’s list of registered treatment providersUnacceptable or Under Review on Australia’s list of unregistered treatment providersThis requirement will apply to plant products and sea containers that are already subject to mandatory pre-border khapra beetle methyl bromide or heat treatment. This includes high-risk plant products and certain Full Container Load (FCL), or Full Container Consolidated (FCX) sea containers packed in a khapra beetle target-risk country. Details on the applicable FCL and FCX sea containers subject to this requirement are provided in the attached factsheet.The phytosanitary certificate accompanying these consignments must contain a new phytosanitary declaration to certify compliance with the requirement as follows:For methyl bromide fumigations:_x000D_
The monitoring of start and end point concentration readings were conducted under direct NPPO supervision, and the treatment was performed in accordance with Australia’s methyl bromide fumigation methodology as per the attached methyl bromide fumigation certificate [insert certificate number].”For heat treatments:_x000D_
The temperature sensors were placed under direct NPPO supervision, and the treatment was performed in accordance with Australia’s heat treatment methodology as per the attached heat treatment certificate [insert certificate number].”Further information on this change is detailed in Table 2 of the factsheet. Note: treatments conducted by treatment providers that are listed as ‘Approved’ on the list of treatment providers or ‘Generic’ on the list of unregistered treatment providers are not affected by this change and should continue to follow existing requirements. Change 3: Removal of fourth concentration sampling tube requirement for container fumigation treatmentsFrom 28 May 2025, methyl bromide fumigation of sea containers for khapra beetle will no longer require a fourth concentration sampling tube positioned underneath the container.This follows a review on the effectiveness of the fourth concentration sampling tube. Whilst there was a small difference in concentration readings taken from inside the container compared with underneath the container, these readings remain within the threshold for equilibrium and minimum required concentration. On this basis, three sampling tubes are sufficient to ensure effective penetration of gas under the container floor.This change will align khapra beetle fumigations with standard fumigation practices and simplify treatments.When the changes will commence:These changes will take effect on 28 May 2025. Phytosanitary certificates issued on or after 28 May should comply with the new requirements. A transitional period will be provided to facilitate compliance. During this period, treatments that meet the old requirements will still be accepted. Once the transitional period ends, all pre-border khapra beetle treatments and associated phytosanitary certificates must comply with the updated requirements. The dates for the transitional period are yet to be finalised but will be published on our website once confirmed.Further informationWe will be hosting an online information session about these changes in May. More details, including registration information, will be shared with affected stakeholders via email. For further information, visit our website or contact us at offshoretreatments@aff.gov.au_x000D_
</t>
  </si>
  <si>
    <t>The following goods (in various raw and processed forms):_x000D_
Rice (Oryza sativa) [Tariff 1209, 1006] _x000D_
Chickpeas (Cicer arietinum) [Tariff 1209, 07131106] _x000D_
Cucurbit seed (Cucurbita spp.) [Tariff 1209, 1207] _x000D_
Cumin seed (Cuminum cyminum) [Tariff 1209, 0909] _x000D_
Safflower seed (Carthamus tinctorius) [Tariff 1209, 1207] _x000D_
Bean seed (Phaseolus) [Tariff 1209, 0713, 1106] _x000D_
Soybean (Glycine max) [Tariff 1209, 1201] _x000D_
Mung beans, cowpeas (Vigna) [Tariff 1209, 0713, 1106] _x000D_
Lentils (Lens culinaris) [Tariff 1209, 0713, 1106] _x000D_
Wheat (Triticum aestivum) [Tariff 1209, 1001, 1104, 1103, 1101] _x000D_
Coriander seed (Coriandrum sativum) [Tariff 1209, 0909] _x000D_
Celery seed (Apium graveolens) [Tariff 1209] _x000D_
Peanuts (Arachis hypogaea) [Tariff 1209, 1202, 0713, 1106] _x000D_
Dried peppers (Capsicum spp) [Tariff 1209, 0904] _x000D_
Faba bean (Vicia faba) [Tariff 1209, 0713, 1106] _x000D_
Pigeon Pea (Cajanus cajan) [Tariff 1209, 0713, 1106] _x000D_
Peas (Pisum sativum) [Tariff 1209, 0713, 1106]_x000D_
Fennel seed (Foeniculum spp). [Tariff 1209, 0909]_x000D_
_x000D_
The following exclusions apply: retorted goods that are commercially manufactured and packaged, commercial manufactured frozen food and frozen plant products, or as fresh vegetables.</t>
  </si>
  <si>
    <t>071310 - Dried, shelled peas "Pisum sativum", whether or not skinned or split; 0713 - Dried leguminous vegetables, shelled, whether or not skinned or split; 0904 - Pepper of the genus Piper; dried or crushed or ground fruits of the genus Capsicum or of the genus Pimenta; 0909 - Seeds of anis, badian, fennel, coriander, cumin or caraway; juniper berries; 1001 - Wheat and meslin; 1101 - Wheat or meslin flour; 1103 - Cereal groats, meal and pellets; 1104 - Cereal grains otherwise worked, e.g. hulled, rolled, flaked, pearled, sliced or kibbled; germ of cereals, whole, rolled, flaked or ground (excl. cereal flours, and husked and semi- or wholly milled rice and broken rice); 1106 - Flour, meal and powder of peas, beans, lentils and other dried leguminous vegetables of heading 0713, of sago and manioc, arrowroot and salep, Jerusalem artichoke, sweet potatoes and similar roots and tubers with high starch or inulin content of heading 0714, produce of chapter 8 "Edible fruit and nuts; peel of citrus fruits or melons"; 1201 - Soya beans, whether or not broken; 1202 - Groundnuts, whether or not shelled or broken (excl. roasted or otherwise cooked); 1207 - Other oil seeds and oleaginous fruits, whether or not broken (excl. edible nuts, olives, soya beans, groundnuts, copra, linseed, rape or colza seeds and sunflower seeds); 1209 - Seeds, fruits and spores, for sowing (excl. leguminous vegetables and sweetcorn, coffee, tea, maté and spices, cereals, oil seeds and oleaginous fruits, and seeds and fruit used primarily in perfumery, medicaments or for insecticidal, fungicidal or similar purposes); 1202 - Groundnuts, whether or not shelled or broken (excl. roasted or otherwise cooked); 1001 - Wheat and meslin; 1104 - Cereal grains otherwise worked, e.g. hulled, rolled, flaked, pearled, sliced or kibbled; germ of cereals, whole, rolled, flaked or ground (excl. cereal flours, and husked and semi- or wholly milled rice and broken rice); 0713 - Dried leguminous vegetables, shelled, whether or not skinned or split; 1209 - Seeds, fruits and spores, for sowing (excl. leguminous vegetables and sweetcorn, coffee, tea, maté and spices, cereals, oil seeds and oleaginous fruits, and seeds and fruit used primarily in perfumery, medicaments or for insecticidal, fungicidal or similar purposes); 1101 - Wheat or meslin flour; 0909 - Seeds of anis, badian, fennel, coriander, cumin or caraway; juniper berries; 071310 - Dried, shelled peas "Pisum sativum", whether or not skinned or split; 1207 - Other oil seeds and oleaginous fruits, whether or not broken (excl. edible nuts, olives, soya beans, groundnuts, copra, linseed, rape or colza seeds and sunflower seeds); 0904 - Pepper of the genus Piper; dried or crushed or ground fruits of the genus Capsicum or of the genus Pimenta; 1103 - Cereal groats, meal and pellets; 1201 - Soya beans, whether or not broken; 1106 - Flour, meal and powder of peas, beans, lentils and other dried leguminous vegetables of heading 0713, of sago and manioc, arrowroot and salep, Jerusalem artichoke, sweet potatoes and similar roots and tubers with high starch or inulin content of heading 0714, produce of chapter 8 "Edible fruit and nuts; peel of citrus fruits or melons"</t>
  </si>
  <si>
    <t>Modification of content/scope of regulation; Pests; Plant health; Plant health; Pests</t>
  </si>
  <si>
    <r>
      <rPr>
        <sz val="11"/>
        <color theme="1"/>
        <rFont val="Calibri"/>
        <family val="2"/>
        <scheme val="minor"/>
      </rPr>
      <t>https://members.wto.org/crnattachments/2025/SPS/AUS/25_02656_00_e.pdf</t>
    </r>
  </si>
  <si>
    <t>Levée d'interdiction de l'importation de la semence bovine, des viandes et produits à base de viandes y compris les boyaux des espèces sensibles, du lait et des produits laitiers, des aliments pour chiens et chats et des aliments simples naturels d'origine végétale non-traités destinés à l'alimentation animale en provenance de l'Allemagne (Lifting of the ban on imports from Germany of bovine semen, meat and meat products including casings from susceptible species, milk and dairy products, dog and cat food and natural straight feeding-stuffs of untreated plant origin intended for animal feed)Following the restoration of Germany's foot-and-mouth disease-free status, with the exception of the containment zone, in accordance with the World Organisation for Animal Health (WOAH) Terrestrial Animal Health Code, the ban on the importation of bovine semen, meat and meat products including casings from susceptible species, milk and dairy products, dog and cat food and natural straight feeding-stuffs of untreated plant origin intended for animal feed is lifted, provided that these products are accompanied by valid model sanitary certificates.</t>
  </si>
  <si>
    <t>Viandes bovines, ovines, caprines, porcines et leurs produits et toute viande issue d'autres espèces sensibles à la fièvre aphteuse entre autre les camelins ainsi que la semence bovine et des aliments simples naturels d'origine végétale non traités destinés à l'alimentation animale</t>
  </si>
  <si>
    <t>02 - MEAT AND EDIBLE MEAT OFFAL; 02 - MEAT AND EDIBLE MEAT OFFAL; 02 - MEAT AND EDIBLE MEAT OFFAL</t>
  </si>
  <si>
    <t>Foot and mouth disease; Human health; Animal health; Food safety; Animal diseases; Withdrawal of the measure; Pest- or Disease- free Regions / Regionalization; Human health; Foot and mouth disease; Animal health; Food safety; Animal diseases; Pest- or Disease- free Regions / Regionalization; Foot and mouth disease; Animal diseases; Food safety; Animal health; Human health; Pest- or Disease- free Regions / Regionalization</t>
  </si>
  <si>
    <t>Proposed Repeal of the “Quarantine Requirements for the Importation of Regulated Objects Related to Decapod Iridescent Virus 1”</t>
  </si>
  <si>
    <t>As the measures in "Quarantine Requirements for the Importation of Regulated Objects Related to Decapod Iridescent Virus 1" have already been incorporated into the "Quarantine Requirements for the Importation of Live Crustaceans and Molluscs" (G/SPS/N/TPKM/635/Add.1), the "Quarantine Requirements for the Importation of Regulated Objects Related to Decapod Iridescent Virus 1" are hereby repealed.</t>
  </si>
  <si>
    <t>Live shrimp</t>
  </si>
  <si>
    <t>030636 - Shrimps and prawns, whether in shell or not, live, fresh or chilled (excl. cold-water shrimps and prawns "Pandalus spp., Crangon crangon"); 030635 - Cold-water shrimps and prawns "Pandalus spp., Crangon crangon", whether in shell or not, live, fresh or chilled</t>
  </si>
  <si>
    <t>Animal health (SPS); Protect territory from other damage from pests (SPS)</t>
  </si>
  <si>
    <t>Animal health; Territory protection; Animal diseases</t>
  </si>
  <si>
    <t>Pyridate; Pesticide Tolerances. Final Rule</t>
  </si>
  <si>
    <t>This regulation establishes tolerances for residues of 
pyridate in or on Pea, field, forage; Pea, field, hay; Soybean, forage; 
Soybean, hay; Soybean, seed; and Vegetable, legume, pulse, pea, dried 
shelled, subgroup 6-22F. </t>
  </si>
  <si>
    <t>Pea, field, forage; Pea, field, hay; Soybean, forage; Soybean, hay; Soybean, seed; and Vegetable, legume, pulse, pea, dried shelled, subgroup 6-22F</t>
  </si>
  <si>
    <r>
      <rPr>
        <sz val="11"/>
        <color theme="1"/>
        <rFont val="Calibri"/>
        <family val="2"/>
        <scheme val="minor"/>
      </rPr>
      <t>https://www.govinfo.gov/content/pkg/FR-2025-03-21/html/2025-04712.htm</t>
    </r>
  </si>
  <si>
    <t>Resolución Exenta No. 2127/2025 que "Modifica Resolución Exenta SAG No. 1.224/2002 que establece requisitos de ingreso de manzanas (Malus spp.) y peras (Pyrus spp.) frescas, desde el Estado de Idaho de Estados Unidos de Norteamérica" (Exempt Resolution No. 2127/2025 amending SAG Exempt Resolution No. 1.224/2002 establishing entry requirements for fresh apples (Malus spp.) and pears (Pyrus spp.) from the state of Idaho, United States of America)Chile hereby advises that Exempt Resolution No. 2127/2025 amending SAG Exempt Resolution No. 1.224/2002 establishing entry requirements for fresh apples (Malus spp.) and pears (Pyrus spp.) from the state of Idaho, United States of America, was published in the Official Journal on 4 April 2025, entering into force on that date.https://members.wto.org/crnattachments/2025/SPS/CHL/25_02700_00_s.pdf</t>
  </si>
  <si>
    <t>Fresh apples (Malus spp.) and pears (Pyrus spp.)</t>
  </si>
  <si>
    <t>080810 - Fresh apples; 080830 - Fresh pears; 080810 - Fresh apples; 080830 - Fresh pears</t>
  </si>
  <si>
    <t>Plant health; Adoption/publication/entry into force of reg.; Pests; Pest- or Disease- free Regions / Regionalization; Pests; Pest- or Disease- free Regions / Regionalization; Plant health</t>
  </si>
  <si>
    <r>
      <rPr>
        <sz val="11"/>
        <color theme="1"/>
        <rFont val="Calibri"/>
        <family val="2"/>
        <scheme val="minor"/>
      </rPr>
      <t>https://members.wto.org/crnattachments/2025/SPS/CHL/25_02700_00_s.pdf</t>
    </r>
  </si>
  <si>
    <t>Moldova, Republic of</t>
  </si>
  <si>
    <t>The draft Government Decision regarding the amending of the quality requirements for meat preparations and meat products approved by the Government Decision no. 624/2020</t>
  </si>
  <si>
    <t>The drafting of the new GD aims to revise and update the provisions of the Quality Requirements for Meat Preparations and Products. Issues such as traceability, food safety and quality, access to international markets, and consumer protection are becoming increasingly important for government authorities, as well as producer and processor associations. The sector is under growing external competitive pressure, facing a wider variety of products on the market, rising production costs, especially in meat production. Additionally, unfair competition arises from the import of lower-quality meat preparations and products sold at lower prices compared to domestically produced goods, which are both higher in quality and cost. The provisions to be included in the project will have a positive impact on both the consumer and the producer. Establishing clear quality requirements will help the producer comply with them, while the control authorities will ensure adherence to these requirements. The approval of the draft Government Decision aims to adjust the regulatory framework for implementation, ensuring compliance with the provisions of the applicable legislation, without placing financial pressure on producers or importers.</t>
  </si>
  <si>
    <t>MEAT AND EDIBLE MEAT OFFAL (HS code(s): 02); PREPARATIONS OF MEAT, OF FISH, OF CRUSTACEANS, MOLLUSCS OR OTHER AQUATIC INVERTEBRATES, OR OF INSECTS (HS code(s): 16); PREPARATIONS OF CEREALS, FLOUR, STARCH OR MILK; PASTRYCOOKS' PRODUCTS (HS code(s): 19)The requirements apply to the following group of products: HS 0209, 0210, 160100, 1602, 1902 of the combined nomenclature of the goods, approved by Law no. 172/2014</t>
  </si>
  <si>
    <t>02 - MEAT AND EDIBLE MEAT OFFAL; 16 - PREPARATIONS OF MEAT, OF FISH, OF CRUSTACEANS, MOLLUSCS OR OTHER AQUATIC INVERTEBRATES, OR OF INSECTS; 19 - PREPARATIONS OF CEREALS, FLOUR, STARCH OR MILK; PASTRYCOOKS' PRODUCTS; 1902 - Pasta, whether or not cooked or stuffed with meat or other substances or otherwise prepared, such as spaghetti, macaroni, noodles, lasagne, gnocchi, ravioli, cannelloni; couscous, whether or not prepared; 1602 - Prepared or preserved meat, meat offal, blood or insects (excl. sausages and similar products, and meat extracts and juices); 160100 - Sausages and similar products, of meat, meat offal, blood or insects; food preparations based on these products; 0210 - Meat and edible offal, salted, in brine, dried or smoked; edible flours and meals of meat or meat offal; 0209 - Pig fat, free of lean meat, and poultry fat, not rendered or otherwise extracted, fresh, chilled, frozen, salted, in brine, dried or smoked</t>
  </si>
  <si>
    <r>
      <rPr>
        <sz val="11"/>
        <color theme="1"/>
        <rFont val="Calibri"/>
        <family val="2"/>
        <scheme val="minor"/>
      </rPr>
      <t>https://members.wto.org/crnattachments/2025/SPS/MDA/25_02692_00_x.pdf
https://particip.gov.md/ro/document/stages/proiectul-definitivat-al-hotararii-de-guvern-privind-modificarea-hotararii-guvernului-nr6242020-cu-privire-la-aprobarea-cerintelor-de-calitate-pentru-preparate-si-produse-din-carne-nr-unic-90maia2025/14223</t>
    </r>
  </si>
  <si>
    <t>Proposed revision of Ministerial Ordinance on the Specifications and Standards of Feeds and Feed Additives</t>
  </si>
  <si>
    <t>MAFF will designate Cashew nut shell liquid as a feed additive and set the standards and specifications for feed and feed additives to "Ministerial Ordinance on the Specifications and Standards of Feeds and Feed Additives" (Ordinance No. 35 of 24 July 1976 of the Ministry of Agriculture and Forestry).</t>
  </si>
  <si>
    <t>Cashew nut shell liquid as a feed additive</t>
  </si>
  <si>
    <r>
      <rPr>
        <sz val="11"/>
        <color theme="1"/>
        <rFont val="Calibri"/>
        <family val="2"/>
        <scheme val="minor"/>
      </rPr>
      <t>https://members.wto.org/crnattachments/2025/SPS/JPN/25_02703_00_e.pdf</t>
    </r>
  </si>
  <si>
    <t>On 9 November 2015, Australia notified of the implementation of emergency measures for the import of nursery stock, tissue cultures, cuttings, budwood, rooted plants, corms and bulbs against Xylella fastidiosa and related Xylella species. _x000D_
Further to notifications: G/SPS/N/AUS/376; G/SPS/N/AUS/376/Add.1; G/SPS/N/AUS/376/Add.2; G/SPS/N/AUS/376/Add.3; G/SPS/N/AUS/376/Add.4; G/SPS/N/AUS/538; G/SPS/N/AUS/557; G/SPS/N/AUS/376/Add.5; G/SPS/N/AUS/376/Add.6, and G/SPS/N/AUS/376/Add.7 and based on additional information on the host range and distribution of Xylella fastidiosa and related Xylella species, Australia notifies that emergency measures for Xylella will be extended to nursery stock belonging to all species within the Cannabis genus from 11 April 2025. Additionally, Australia notifies that enhanced regulatory measures are being introduced on 28 April 2025 for host nursery stock exported from Iraq. _x000D_
These changes will ensure that Australia’s import conditions continue to be effective in reducing the risk of Xylella from entering Australia._x000D_
When published, the revised import conditions will be made available in the Biosecurity Import Conditions system (BICON): https://bicon.agriculture.gov.au/BiconWeb4.0/.</t>
  </si>
  <si>
    <r>
      <rPr>
        <sz val="11"/>
        <color theme="1"/>
        <rFont val="Calibri"/>
        <family val="2"/>
        <scheme val="minor"/>
      </rPr>
      <t>https://bicon.agriculture.gov.au/BiconWeb4.0/.</t>
    </r>
  </si>
  <si>
    <t>Turkish Food Codex Communiqué on the methods of sampling and analysis for the official control of the levels of mycotoxins in foodstuffs</t>
  </si>
  <si>
    <t>Turkish  Food Codex  Communiqué  on  the  Methods of Sampling  and  Analysis for  the  Official Control of  the  Levels of  Mycotoxins in Foodstuffs (Communiqué No: 2025/7), which was notified through G/SPS/N/TUR/88/Rev.1 (05 June 2024), was now adopted and published in the Official Gazette dated 27 March 2025 and numbered 32853. The Regulation shall apply from 12 December 2025.</t>
  </si>
  <si>
    <t>Contaminants; Adoption/publication/entry into force of reg.; Human health; Food safety; Toxins; Mycotoxins; Mycotoxins; Toxins; Food safety; Human health; Contaminants</t>
  </si>
  <si>
    <r>
      <rPr>
        <sz val="11"/>
        <color theme="1"/>
        <rFont val="Calibri"/>
        <family val="2"/>
        <scheme val="minor"/>
      </rPr>
      <t>https://www.mevzuat.gov.tr/mevzuat?MevzuatNo=42345&amp;MevzuatTur=9&amp;MevzuatTertip=5</t>
    </r>
  </si>
  <si>
    <t>Ordinance SDA/Mapa N°.1.261, of 25 March 2025. . Establishes the phytosanitary requirements for the importation of Zamioculcas propagative material from any origin</t>
  </si>
  <si>
    <t>The phytosanitary requirements for the importation of leaf-cutting stakes and in vitro plantlets (Category 4) of Zamioculcas (Zamioculcas zamiifolia) from any origin are hereby established.</t>
  </si>
  <si>
    <t>Zamioculcas (Zamioculcas zamiifolia</t>
  </si>
  <si>
    <r>
      <rPr>
        <sz val="11"/>
        <color theme="1"/>
        <rFont val="Calibri"/>
        <family val="2"/>
        <scheme val="minor"/>
      </rPr>
      <t>https://members.wto.org/crnattachments/2025/SPS/BRA/25_02715_00_x.pdf
https://www.in.gov.br/web/dou/-/portaria-sda/mapa-n-1.261-de-25-de-marco-de-2025-620179227</t>
    </r>
  </si>
  <si>
    <t>Letter of the Federal Service for Veterinary and Phytosanitary Surveillance No. FS-ARe-7/6479-3 of 3 April 2025</t>
  </si>
  <si>
    <t>This letter introduces a temporary restriction on import of live poultry, poultry products, eggs, equipment for poultry, feed and feed additives for birds from Bangladesh to the Russian Federation and on transit of live birds through the territory of the Russian Federation due to the outbreak of highly pathogenic avian influenza in Bangladesh.</t>
  </si>
  <si>
    <t>Live poultry, egg products, meat and edible offal of poultry, poultry meat products, incubation egg of poultry, incubation egg (except poultry egg), live bird (except poultry), feed and feed additives for birds, equipment for the maintenance, slaughter and cutting of birds (HS code(s): 0105; 0207; 0208; 0209; 0210; 0408; 0410; 0504; 0505; 0511; 1506; 1510; 1516; 1518; 1601; 1602; 1603; 190220; 190420; 2102; 2104; 2106; 2309; 2936; 3504; 3808; 3824; 3923; 3926; 4206; 4415; 4416; 4421; 7020; 7309; 7310; 7326; 7616; 843610; 84362; 843680; 860691; 8609; 8716; 950810; 9705)</t>
  </si>
  <si>
    <t>0105 - Live poultry, "fowls of the species Gallus domesticus, ducks, geese, turkeys and guinea fowls"; 3808 - Insecticides, rodenticides, fungicides, herbicides, anti-sprouting products and plant-growth regulators, disinfectants and similar products, put up for retail sale or as preparations or articles, e.g. sulphur-treated bands, wicks and candles, and fly-papers; 3824 - Prepared binders for foundry moulds or cores; chemical products and preparations for the chemical or allied industries, incl. mixtures of natural products, n.e.s.; 3923 - Articles for the conveyance or packaging of goods, of plastics; stoppers, lids, caps and other closures, of plastics; 3926 - Articles of plastics and articles of other materials of heading 3901 to 3914, n.e.s.; 4206 - Articles of gut (other than silk-worm gut), of goldbeater's skin, of bladders or of tendons.; 4415 - Packing cases, boxes, crates, drums and similar packings, of wood; cable-drums of wood; pallets, box pallets and other load boards, of wood; pallet collars of wood (excl. containers specially designed and equipped for one or more modes of transport); 4416 - Casks, barrels, vats, tubs and other coopers' products and parts thereof, of wood, including staves.; 4421 - Other articles of wood, n.e.s.; 7020 - Other articles of glass.; 7309 - Reservoirs, tanks, vats and similar containers for any material (other than compressed or liquefied gas), of iron or steel, of a capacity exceeding 300 l, whether or not lined or heat-insulated, but not fitted with mechanical or thermal equipment.; 7310 - Tanks, casks, drums, cans, boxes and similar containers, of iron or steel, for any material "other than compressed or liquefied gas", of a capacity of &lt;= 300 l, not fitted with mechanical or thermal equipment, whether or not lined or heat-insulated, n.e.s.; 7326 - Articles of iron or steel, n.e.s. (excl. cast articles); 7616 - Articles of aluminium, n.e.s.; 843610 - Machinery for preparing animal feedingstuffs in agricultural holdings and similar undertakings (excl. machinery for the feedingstuff industry, forage harvesters and autoclaves for cooking fodder); 84362 - - Poultry-keeping machinery; poultry incubators and brooders:; 843680 - Agricultural, horticultural, forestry or bee-keeping machinery, n.e.s.; 860691 - Railway or tramway goods vans and wagons, covered and closed (excl. self-discharging goods vans and wagons and tank wagons and the like); 8609 - Containers (including containers for the transport of fluids) specially designed and equipped for carriage by one or more modes of transport.; 8716 - Trailers and semi-trailers; other vehicles, not mechanically propelled (excl. railway and tramway vehicles); parts thereof, n.e.s.; 3504 - Peptones and their derivatives; other protein substances and their derivatives, not elsewhere specified or included; hide powder, whether or not chromed.; 2936 - Provitamins and vitamins, natural or reproduced by synthesis, incl. natural concentrates, derivatives thereof used primarily as vitamins, and intermixtures of the foregoing, whether or not in any solvent; 2309 - Preparations of a kind used in animal feeding; 2106 - Food preparations, n.e.s.; 0207 - Meat and edible offal of fowls of the species Gallus domesticus, ducks, geese, turkeys and guinea fowls, fresh, chilled or frozen; 0208 - Meat and edible offal of rabbits, hares, pigeons and other animals, fresh, chilled or frozen (excl. of bovine animals, swine, sheep, goats, horses, asses, mules, hinnies, poultry "fowls of the species Gallus domesticus", ducks, geese, turkeys and guinea fowls); 0209 - Pig fat, free of lean meat, and poultry fat, not rendered or otherwise extracted, fresh, chilled, frozen, salted, in brine, dried or smoked; 0210 - Meat and edible offal, salted, in brine, dried or smoked; edible flours and meals of meat or meat offal; 0408 - Birds' eggs, not in shell, and egg yolks, fresh, dried, cooked by steaming or by boiling in water, moulded, frozen or otherwise preserved, whether or not containing added sugar or other sweetening matter; 0410 - Insects, turtles' eggs, birds' nests and other edible products of animal origin, n.e.s.; 0504 - Guts, bladders and stomachs of animals (other than fish), whole and pieces thereof, fresh, chilled, frozen, salted, in brine, dried or smoked.; 0505 - Skins and other parts of birds, with their feathers or down, feathers and parts of feathers, whether or not with trimmed edges, and down, not further worked than cleaned, disinfected or treated for preservation; powder and waste of feathers or parts of feathers; 0511 - Animal products n.e.s.; dead animals of all types, unfit for human consumption; 950810 - Travelling circuses and travelling menageries; 1506 - Other animal fats and oils and their fractions, whether or not refined, but not chemically modified.; 1516 - Animal, vegetable or microbial fats and oils and their fractions, partly or wholly hydrogenated, inter-esterified, re-esterified or elaidinised, whether or not refined, but not further prepared; 1518 - Animal, vegetable or microbial fats and oils and their fractions, boiled, oxidised, dehydrated, sulphurised, blown, polymerised by heat in vacuum or in inert gas or otherwise chemically modified, excluding those of heading 15.16; inedible mixtures or preparations of animal, vegetable or microbial fats or oils or of fractions of different fats or oils of this Chapter, not elsewhere specified or included.; 1601 - Sausages and similar products, of meat, meat offal, blood or insects; food preparations based on these products.; 1602 - Prepared or preserved meat, meat offal, blood or insects (excl. sausages and similar products, and meat extracts and juices); 1603 - Extracts and juices of meat, fish or crustaceans, molluscs or other aquatic invertebrates.; 190220 - Pasta, stuffed with meat or other substances, whether or not cooked or otherwise prepared; 190420 - Prepared foods obtained from unroasted cereal flakes or from mixtures of unroasted cereal flakes and roasted cereal flakes or swelled cereals; 2102 - Yeasts, active or inactive; other dead single-cell micro-organisms, prepared baking powders (excl. single-cell micro-organisms packaged as medicaments); 2104 - Soups and broths and preparations therefor; food preparations consisting of finely homogenised mixtures of two or more basic ingredients such as meat, fish, vegetables or fruit, put up for retail sale as infant food or for dietetic purposes, in containers of &lt;= 250 g; 1510 - Other oils and their fractions, obtained solely from olives, whether or not refined, but not chemically modified, incl. blends of these oils or fractions with oils or fractions of heading 1509; 9705 - Collections and collector's pieces of zoological, botanical, mineralogical, anatomical, historical, archaeological, palaeontological, ethnographic or numismatic interest</t>
  </si>
  <si>
    <t>Animal health; Animal diseases; Avian Influenza</t>
  </si>
  <si>
    <r>
      <rPr>
        <sz val="11"/>
        <color theme="1"/>
        <rFont val="Calibri"/>
        <family val="2"/>
        <scheme val="minor"/>
      </rPr>
      <t>https://members.wto.org/crnattachments/2025/SPS/RUS/25_02718_00_x.pdf
https://fsvps.gov.ru/files/ukazanie-rosselhoznadzora-ot-03-aprelja-2025-goda-fs-arje-7-6479-3/</t>
    </r>
  </si>
  <si>
    <t>Proyecto de Resolución del Instituto Colombiano Agropecuario - ICA "Por la cual se actualizan los requisitos sanitarios para el ingreso y salida del país de perros y gatos domésticos y se dictan otras disposiciones" (Draft Resolution of the Colombian Agricultural Institute "Updating the health requirements for the entry into and exit from the country of pet dogs and cats, and establishing other provisions")Colombia hereby advises that there is a draft Resolution "Updating the health requirements for the entry into and exit from the country of pet dogs and cats, and establishing other provisions", which responds to the need to update the sanitary requirements for the entry into and exit from the country of dogs and cats for companionship or commercial purposes, taking into account the current transit conditions for dogs and cats entering and exiting the country with multiple destinations and origins, and the potential risk of introducing and spreading animal diseases that this entails.https://www.sucop.gov.co/entidades/ica/Normativa?IDNorma=18957https://members.wto.org/crnattachments/2025/SPS/COL/25_02740_00_s.pdf</t>
  </si>
  <si>
    <t>Dogs and cats</t>
  </si>
  <si>
    <t>0106 - Live animals (excl. horses, asses, mules, hinnies, bovine animals, swine, sheep, goats, poultry, fish, crustaceans, molluscs and other aquatic invertebrates, and microorganic cultures etc.); 0106 - Live animals (excl. horses, asses, mules, hinnies, bovine animals, swine, sheep, goats, poultry, fish, crustaceans, molluscs and other aquatic invertebrates, and microorganic cultures etc.)</t>
  </si>
  <si>
    <t>Animal health (SPS); Protect humans from animal/plant pest or disease (SPS)</t>
  </si>
  <si>
    <t>Human health; Animal health; Zoonoses; Animal diseases; Modification of content/scope of regulation; Human health; Animal health; Zoonoses; Animal diseases</t>
  </si>
  <si>
    <r>
      <rPr>
        <sz val="11"/>
        <color theme="1"/>
        <rFont val="Calibri"/>
        <family val="2"/>
        <scheme val="minor"/>
      </rPr>
      <t>https://members.wto.org/crnattachments/2025/SPS/COL/25_02740_00_s.pdf
https://www.sucop.gov.co/entidades/ica/Normativa?IDNorma=18957</t>
    </r>
  </si>
  <si>
    <t>Draft Resolution of the Cabinet of Ministers of Ukraine “On Amendments to the Resolution of the Cabinet of Ministers of Ukraine No. 537 of 7 May 2022”</t>
  </si>
  <si>
    <t>Ukraine notifies the adoption on 28 March 2025 of the Resolution of the Cabinet of Ministers of Ukraine No. 345 "On Amendments to the Resolution of the Cabinet of Ministers of Ukraine No. 537 of 7 May 2022”.This Resolution will enter into force on 2 June 2025.</t>
  </si>
  <si>
    <t>Food, feed, by-products of animal origin, live animals</t>
  </si>
  <si>
    <t>Adoption/publication/entry into force of reg.; Human health; Animal health; Food safety; Animal diseases; Animal diseases; Food safety; Animal health; Human health</t>
  </si>
  <si>
    <r>
      <rPr>
        <sz val="11"/>
        <color theme="1"/>
        <rFont val="Calibri"/>
        <family val="2"/>
        <scheme val="minor"/>
      </rPr>
      <t>https://members.wto.org/crnattachments/2025/SPS/UKR/25_02771_00_e.pdf
https://members.wto.org/crnattachments/2025/SPS/UKR/25_02771_00_x.pdf
https://zakon.rada.gov.ua/laws/show/345-2025-%D0%BF#Text</t>
    </r>
  </si>
  <si>
    <t>Resolución para regular la importación de esquejes con raíz de Hibiscus chino (Hibiscus rosa sinensis) originarios de Francia (Resolution governing the importation of rooted China rose (Hibiscus rosa-sinensis) cuttings originating in France)Costa Rica hereby advises of the entry into force of the phytosanitary measures notified in document G/SPS/N/CRI/302, adopted pursuant to Resolution SFE-CV-ARP- No. 024-2025 of the State Phytosanitary Service, Plant Quarantine Department, Pest Risk Analysis Unit, establishing phytosanitary requirements for the importation of rooted China rose (Hibiscus rosa-sinensis) cuttings originating in France.https://members.wto.org/crnattachments/2025/SPS/CRI/25_02739_00_s.pdf</t>
  </si>
  <si>
    <t>Rooted Hibiscus rosa-sinensis cuttings (HS code: 06.02)</t>
  </si>
  <si>
    <t>0602 - Live plants incl. their roots, cuttings and slips; mushroom spawn (excl. bulbs, tubers, tuberous roots, corms, crowns and rhizomes, and chicory plants and roots); 0602 - Live plants incl. their roots, cuttings and slips; mushroom spawn (excl. bulbs, tubers, tuberous roots, corms, crowns and rhizomes, and chicory plants and roots)</t>
  </si>
  <si>
    <r>
      <rPr>
        <sz val="11"/>
        <color theme="1"/>
        <rFont val="Calibri"/>
        <family val="2"/>
        <scheme val="minor"/>
      </rPr>
      <t>https://members.wto.org/crnattachments/2025/SPS/CRI/25_02739_00_s.pdf</t>
    </r>
  </si>
  <si>
    <t>Resolución para regular la importación de plantas in vitro de fresa (Fragaria x ananassa) para propagación originarias de Estados Unidos (Resolution regulating the importation of in vitro strawberry (Fragaria x ananassa) plants for propagation originating in the United States)Costa Rica hereby advises of the entry into force of the phytosanitary measures notified in document G/SPS/N/CRI/301, adopted pursuant to Resolution SFE-CV-ARP No. 023-2025 of the State Phytosanitary Service, Plant Quarantine Department, Pest Risk Analysis Unit, establishing phytosanitary requirements for the importation of in vitro strawberry (Fragaria x ananassa) plants for propagation originating in the United States.https://members.wto.org/crnattachments/2025/SPS/CRI/25_02738_00_s.pdf</t>
  </si>
  <si>
    <t>In vitro strawberry (Fragaria x ananassa) plants for propagation (HS code: 06.02)</t>
  </si>
  <si>
    <r>
      <rPr>
        <sz val="11"/>
        <color theme="1"/>
        <rFont val="Calibri"/>
        <family val="2"/>
        <scheme val="minor"/>
      </rPr>
      <t>https://members.wto.org/crnattachments/2025/SPS/CRI/25_02738_00_s.pdf</t>
    </r>
  </si>
  <si>
    <t>Proyecto de Resolución del Ministerio de Salud y Protección Social "Por la cual se adoptan los Límites Máximos de Residuos (LMR) de plaguicidas en alimentos y bebidas para consumo humano y en piensos y forrajes" (Draft Resolution of the Ministry of Health and Social Welfare "Adopting the Maximum Residue Limits (MRLs) for pesticides in food and drink for human consumption and in animal feed and fodder")Colombia hereby notifies the draft resolution "Adopting the Maximum Residue Limits (MRLs) for pesticides in food and drink for human consumption and in animal feed and fodder", which responds to the need to update maximum residue limits (MRLs) for pesticides in food and drink for human consumption and in animal feed and fodder, in accordance with the provisions of the Codex Alimentarius, with the aim of strengthening the development of inspection, surveillance and control measures, in response to new scientific evidence regarding the health risks to consumers that may be posed by food and drink for human consumption and by animal feed and fodder.https://members.wto.org/crnattachments/2025/SPS/COL/25_02805_00_s.pdfhttps://members.wto.org/crnattachments/2025/SPS/COL/25_02805_01_s.pdf</t>
  </si>
  <si>
    <t>Food for human consumption and animal feed or fodder</t>
  </si>
  <si>
    <t>Human health; Food safety; Animal feed; Maximum residue limits (MRLs); Modification of content/scope of regulation; Maximum residue limits (MRLs); Pesticides; Human health; Animal feed; Food safety</t>
  </si>
  <si>
    <r>
      <rPr>
        <sz val="11"/>
        <color theme="1"/>
        <rFont val="Calibri"/>
        <family val="2"/>
        <scheme val="minor"/>
      </rPr>
      <t>https://members.wto.org/crnattachments/2025/SPS/COL/25_02805_00_s.pdf
https://members.wto.org/crnattachments/2025/SPS/COL/25_02805_01_s.pdf</t>
    </r>
  </si>
  <si>
    <t>Resolución Exenta No 1.923/ 2025 que "Establece requisitos fitosanitarios de importación para plantas de frutilla (Fragaria x ananassa) procedentes de los Estados miembros de la Unión Europea, modifica Resolución No 7.243 de 2012" (Exempt Resolution No 1.923/2025 establishing phytosanitary import requirements for strawberry (Fragaria × ananassa) plants from European Union member States, and amending Resolution No. 7.243 of 2012)Chile advises that Exempt Resolution No. 1.923/2025 establishing phytosanitary import requirements for strawberry (Fragaria × ananassa) plants from European Union member States, and amending Resolution No. 7.243 of 2012, was published in the Official Journal on 9 April 2025 and will enter into force 60 days after this date.https://members.wto.org/crnattachments/2025/SPS/CHL/25_02847_00_s.pdf</t>
  </si>
  <si>
    <t>Strawberry (Fragaria × ananassa) plants</t>
  </si>
  <si>
    <t>060220 - Edible fruit or nut trees, shrubs and bushes, whether or not grafted; 060220 - Edible fruit or nut trees, shrubs and bushes, whether or not grafted</t>
  </si>
  <si>
    <t>Adoption/publication/entry into force of reg.; Plant health; Pests; Plant health; Pests</t>
  </si>
  <si>
    <r>
      <rPr>
        <sz val="11"/>
        <color theme="1"/>
        <rFont val="Calibri"/>
        <family val="2"/>
        <scheme val="minor"/>
      </rPr>
      <t>https://members.wto.org/crnattachments/2025/SPS/CHL/25_02847_00_s.pdf</t>
    </r>
  </si>
  <si>
    <t>The DLD order on temporary suspension of importation or transit of live poultry and poultry carcasses from Japanto prevent the spread of Highly Pathogenic Avian Influenza</t>
  </si>
  <si>
    <t>The WOAH has reported an outbreak of Highly Pathogenic Avian Influenza (Subtype H5N1) in the area of Japan. Therefore, it is necessary for Thailand to prevent the entry of Highly Pathogenic Avian Influenza (Subtype H5N1) into the country. By the virtue of the Animal Epidemics Act B.E. 2558 (2015), the importation or transit of live poultry and poultry carcasses from Japan has been temporarily suspended.</t>
  </si>
  <si>
    <t>Draft Circular amending and supplementing clause 1, section II, Appendix XII of Circular No. 25/2016/TT-BNNPTNT dated 30 June 2016 by the Minister of Agriculture and Rural Development regulating the quarantine of terrestrial animals and terrestrial animal products</t>
  </si>
  <si>
    <t>The Draft Circular amended and supplemented clause 1, section II, Appendix XII of Circular No. 25/2016/TT-BNNPTNT dated 30 June 2016 by the Minister of Agriculture and Rural Development regulating the quarantine of terrestrial animals and terrestrial animal products (Sampling and Testing).For the indicators of SalmonellaE.coli, sampling is performed at the following frequency: Sampling three consecutive consignments of goods (from the same owner and the same country, territory) for inspection and testing. If the inspection and testing results of three consecutive consignments of goods meet the requirements, only one random consignment of goods shall be sampled for inspection and testing for every three subsequent consignment of goods. In case an unsatisfactory consignment is detected, sampling of the next three consecutive consignments of goods shall be applied for inspection and testing (Inspection indicators: Salmonella, E.coli, detailproduct type in item c) of Clause 1, section II, Appendix XII).</t>
  </si>
  <si>
    <t>Terrestrial animals and terrestrial animal products</t>
  </si>
  <si>
    <t>Human health; Animal health; Animal diseases; Salmonella; Escherichia coli</t>
  </si>
  <si>
    <r>
      <rPr>
        <sz val="11"/>
        <color theme="1"/>
        <rFont val="Calibri"/>
        <family val="2"/>
        <scheme val="minor"/>
      </rPr>
      <t>https://members.wto.org/crnattachments/2025/SPS/VNM/25_02807_00_e.pdf
https://members.wto.org/crnattachments/2025/SPS/VNM/25_02807_00_x.pdf</t>
    </r>
  </si>
  <si>
    <t>Resolución Exenta No 2.128 /2025 que "Establece Requisitos Fitosanitarios de importación para ramillas de Citrus spp., Poncirus trifoliata y Fortunella spp. para propagación, procedentes de los Estados miembros de la Unión Europea, y modifica Resolución No 7.243 del 11 de diciembre de 2012" (Exempt Resolution No. 2.128/2025 establishing phytosanitary requirements for the importation of slips of Citrus spp., Poncirus trifoliata and Fortunella spp. for propagation from the member States of the European Union, and modifying Resolution No. 7.243 of 11 December 2012).Chile advises that Exempt Resolution No. 2.127/2025 establishing phytosanitary import requirements for slips of Citrus spp., Poncirus trifoliata and Fortunella spp. for propagation from the member States of the European Union, and modifying Resolution No. 7.243 of 11 December 2012, was published in the Official Journal on 4 April 2025 and will enter into force 60 days after this date.https://members.wto.org/crnattachments/2025/SPS/CHL/25_02806_00_s.pdf</t>
  </si>
  <si>
    <t>Slips of Citrus spp., Poncirus trifoliata and Fortunella spp.</t>
  </si>
  <si>
    <t>0805 - Citrus fruit, fresh or dried; 0805 - Citrus fruit, fresh or dried</t>
  </si>
  <si>
    <t>Adoption/publication/entry into force of reg.; Plant health; Plant health</t>
  </si>
  <si>
    <r>
      <rPr>
        <sz val="11"/>
        <color theme="1"/>
        <rFont val="Calibri"/>
        <family val="2"/>
        <scheme val="minor"/>
      </rPr>
      <t>https://members.wto.org/crnattachments/2025/SPS/CHL/25_02806_00_s.pdf</t>
    </r>
  </si>
  <si>
    <t>TBS/ AFDC 7 (3516) DTZS, Black and white pepper (whole or ground) — Specification, Fourth Edition</t>
  </si>
  <si>
    <t>This Tanzania Standard specifies requirements, sampling and test methods for black pepper and white pepper, of the species Piper nigrum L. in whole form and also in ground form.Note: This Draft Tanzania Standard was also notified under TBT Committee.</t>
  </si>
  <si>
    <r>
      <rPr>
        <sz val="11"/>
        <color theme="1"/>
        <rFont val="Calibri"/>
        <family val="2"/>
        <scheme val="minor"/>
      </rPr>
      <t>https://members.wto.org/crnattachments/2025/SPS/TZA/25_02872_00_e.pdf</t>
    </r>
  </si>
  <si>
    <t>TBS/ AFDC 9 (2944) DTZS, Compounded indigenous chicken feed — Specification, First Edition</t>
  </si>
  <si>
    <t>This Tanzania standard specifies requirements, sampling and test methods for compounded indigenous chicken feeds intended for use as supplementary feed for growers, finisher and layers._x000D_
This standard excludes other domesticated indigenous poultry.Note: This Draft Tanzania Standard was also notified under TBT Committee.</t>
  </si>
  <si>
    <r>
      <rPr>
        <sz val="11"/>
        <color theme="1"/>
        <rFont val="Calibri"/>
        <family val="2"/>
        <scheme val="minor"/>
      </rPr>
      <t>https://members.wto.org/crnattachments/2025/SPS/TZA/25_02876_00_e.pdf</t>
    </r>
  </si>
  <si>
    <t>TBS/ AFDC 12 (3540) DTZS, Fermented (non-alcoholic) cereal beverages — Specification, First Edition</t>
  </si>
  <si>
    <t>This Tanzania Standard specifies requirements, sampling and test methods for fermented (non- alcoholic) cereal beverages.Note: This Draft Tanzania Standard was also notified under TBT Committee.</t>
  </si>
  <si>
    <r>
      <rPr>
        <sz val="11"/>
        <color theme="1"/>
        <rFont val="Calibri"/>
        <family val="2"/>
        <scheme val="minor"/>
      </rPr>
      <t>https://members.wto.org/crnattachments/2025/SPS/TZA/25_02874_00_e.pdf</t>
    </r>
  </si>
  <si>
    <t>TBS/AFDC 4(1709) DTZS, Mixed Nuts Butter – Specification, First Edition</t>
  </si>
  <si>
    <t>This Tanzania Standard specifies requirements, sampling and test methods for mixed nuts butter derived from different types of nuts intended for human consumption.Note: This Draft Tanzania Standard was also notified under TBT Committee.</t>
  </si>
  <si>
    <r>
      <rPr>
        <sz val="11"/>
        <color theme="1"/>
        <rFont val="Calibri"/>
        <family val="2"/>
        <scheme val="minor"/>
      </rPr>
      <t>https://members.wto.org/crnattachments/2025/SPS/TZA/25_02871_00_e.pdf</t>
    </r>
  </si>
  <si>
    <t>Ministerial Decision number 564 for 2025 (New Zealand)</t>
  </si>
  <si>
    <t>Decision to ban poultry meat (fresh, chilled, frozen and processed) of all types from New Zealand due to an outbreak of highly pathogenic avian influenza.</t>
  </si>
  <si>
    <t>Meat and edible offal of the poultry of heading 01.05, fresh, chilled or frozen (HS code(s): 0207); Meat, meat products and other animal produce (ICS code(s): 67.120)</t>
  </si>
  <si>
    <t>67.120.20 - Poultry and eggs</t>
  </si>
  <si>
    <t>Animal diseases; Food safety; Animal health; Human health; Avian Influenza</t>
  </si>
  <si>
    <r>
      <rPr>
        <sz val="11"/>
        <color theme="1"/>
        <rFont val="Calibri"/>
        <family val="2"/>
        <scheme val="minor"/>
      </rPr>
      <t>https://members.wto.org/crnattachments/2025/SPS/KWT/25_02880_00_x.pdf</t>
    </r>
  </si>
  <si>
    <t>TBS/ AFDC 4(2896)DTZS, Edible Hazelnut oil – Specification, First Edition</t>
  </si>
  <si>
    <t>This Tanzania Standard specifies the requirements, sampling and test methods for hazelnut oil derived from the kernel of hazelnut fruit (Corylus avellana L.) intended for human consumption.Note: This Draft Tanzania Standard was also notified under TBT Committee.</t>
  </si>
  <si>
    <t>Other oil seeds and oleaginous fruits, whether or not broken (excl. edible nuts, olives, soya beans, groundnuts, copra, linseed, rape or colza seeds and sunflower seeds) (HS code(s): 1207); Oilseeds (ICS code(s): 67.200.20)</t>
  </si>
  <si>
    <t>1207 - Other oil seeds and oleaginous fruits, whether or not broken (excl. edible nuts, olives, soya beans, groundnuts, copra, linseed, rape or colza seeds and sunflower seeds)</t>
  </si>
  <si>
    <r>
      <rPr>
        <sz val="11"/>
        <color theme="1"/>
        <rFont val="Calibri"/>
        <family val="2"/>
        <scheme val="minor"/>
      </rPr>
      <t>https://members.wto.org/crnattachments/2025/SPS/TZA/25_02870_00_e.pdf</t>
    </r>
  </si>
  <si>
    <t>Ministerial Decision number 567 of 2025 (France)</t>
  </si>
  <si>
    <t>Ban lift on poultry from France.</t>
  </si>
  <si>
    <t>0105 - Live poultry, "fowls of the species Gallus domesticus, ducks, geese, turkeys and guinea fowls"; 0207 - Meat and edible offal of fowls of the species Gallus domesticus, ducks, geese, turkeys and guinea fowls, fresh, chilled or frozen; 0105 - Live poultry, "fowls of the species Gallus domesticus, ducks, geese, turkeys and guinea fowls"; 0207 - Meat and edible offal of fowls of the species Gallus domesticus, ducks, geese, turkeys and guinea fowls, fresh, chilled or frozen</t>
  </si>
  <si>
    <t>Food safety; Animal health; Human health; Animal diseases; Withdrawal of the measure; Pest- or Disease- free Regions / Regionalization; Avian Influenza; Avian Influenza; Pest- or Disease- free Regions / Regionalization; Human health; Animal health; Food safety; Animal diseases</t>
  </si>
  <si>
    <t>TBS/AFDC 4(2895)DTZS, Edible Grapeseed oil – Specification, First Edition</t>
  </si>
  <si>
    <t>This Tanzania Standard specifies the requirements, sampling and test methods for grapeseed oil derived from the seeds of the grapes (Vitis vinifera L.). intended for human consumption.Note: This Draft Tanzania Standard was also notified under TBT Committee.</t>
  </si>
  <si>
    <r>
      <rPr>
        <sz val="11"/>
        <color theme="1"/>
        <rFont val="Calibri"/>
        <family val="2"/>
        <scheme val="minor"/>
      </rPr>
      <t>https://members.wto.org/crnattachments/2025/SPS/TZA/25_02869_00_e.pdf</t>
    </r>
  </si>
  <si>
    <t>Ministerial Decision number 565 and 566 for 2025 (United States of America)</t>
  </si>
  <si>
    <t>Decision to ban poultry meat (fresh, chilled, frozen and processed) of all types from the United States of America due to an outbreak of highly pathogenic avian influenza.</t>
  </si>
  <si>
    <r>
      <rPr>
        <sz val="11"/>
        <color theme="1"/>
        <rFont val="Calibri"/>
        <family val="2"/>
        <scheme val="minor"/>
      </rPr>
      <t>https://members.wto.org/crnattachments/2025/SPS/KWT/25_02879_00_x.pdf
https://members.wto.org/crnattachments/2025/SPS/KWT/25_02879_01_x.pdf</t>
    </r>
  </si>
  <si>
    <t>Delayed Verification Sampling of Not Ready-to-Eat Breaded Stuffed Chicken Products </t>
  </si>
  <si>
    <t>FSIS is announcing that it is delaying the date it will begin sampling not ready-to-eat (NRTE) breaded stuffed chicken products for Salmonella and delaying the date establishments need to reassess their Hazard Analysis and Critical Control Point (HACCP) plans for these products from 1 May 2025 to 3 November 2025. This additional time is necessary for FSIS to finalize its instructions to inspectors and prepare its inspection program personnel (IPP) and laboratories for the new sampling and testing. In addition, this additional time is necessary for FSIS to provide industry with guidance on holding and controlling products pending FSIS' sampling results.</t>
  </si>
  <si>
    <t>Poultry and poultry products</t>
  </si>
  <si>
    <t>Human health; Food safety; Salmonella; Change in date of adoption/publication/entry into force; Salmonella; Food safety; Human health</t>
  </si>
  <si>
    <r>
      <rPr>
        <sz val="11"/>
        <color theme="1"/>
        <rFont val="Calibri"/>
        <family val="2"/>
        <scheme val="minor"/>
      </rPr>
      <t>https://www.federalregister.gov/documents/2025/04/11/2025-06164/delayed-verification-sampling-of-not-ready-to-eat-breaded-stuffed-chicken-products</t>
    </r>
  </si>
  <si>
    <t>TBS/ AFDC 9 (2943) DTZS, Pig feed concentrates — Specification, First Edition</t>
  </si>
  <si>
    <t>This Tanzania Standard specifies requirements, sampling and test methods for pig feed concentrates used to develop a compounded pig feeds. This standard shall apply to concentrates for the following categories of pig feeds:_x000D_
a) pig starter;_x000D_
b) pig growers;_x000D_
c) pig finisher;_x000D_
d) lactating sow and_x000D_
e) gestating sow.Note: This Draft Tanzania Standard was also notified under TBT Committee.</t>
  </si>
  <si>
    <r>
      <rPr>
        <sz val="11"/>
        <color theme="1"/>
        <rFont val="Calibri"/>
        <family val="2"/>
        <scheme val="minor"/>
      </rPr>
      <t>https://members.wto.org/crnattachments/2025/SPS/TZA/25_02875_00_e.pdf</t>
    </r>
  </si>
  <si>
    <t>TBS/ AFDC 9 (2942) DTZS, Poultry feed concentrates — Specification, First Edition</t>
  </si>
  <si>
    <t>This Tanzania Standard specifies requirements, sampling and test methods for poultry feed concentrates used to develop compounded poultry feeds. This standard shall apply to concentrates for the following categories of chicken and turkey feeds:_x000D_
a) chicks and poults;_x000D_
b) growers;_x000D_
c) broilers — Starters and finishers;_x000D_
d) layers; and_x000D_
e) breeders.Note: This Draft Tanzania Standard was also notified under TBT Committee.</t>
  </si>
  <si>
    <r>
      <rPr>
        <sz val="11"/>
        <color theme="1"/>
        <rFont val="Calibri"/>
        <family val="2"/>
        <scheme val="minor"/>
      </rPr>
      <t>https://members.wto.org/crnattachments/2025/SPS/TZA/25_02877_00_e.pdf</t>
    </r>
  </si>
  <si>
    <t>Proposed GB MRLs for flupyradifurone and the metabolite DFA amending the GB MRL Statutory Register</t>
  </si>
  <si>
    <t>Flupyradifurone is an approved active substance in Great Britain. An application was received by the Health and Safety Executive to set new MRLs for various commodities. Following assessment, new MRLs have been introduced to accommodate new authorisations of a plant protection product in Great Britain. The Evaluation Report/Reasoned Opinion supporting the new MRLs is available at the following link: The evaluation of new MRLs for flupyradifurone and the metabolite DFA in or on various commoditiesA complete list of the new MRLs is available within this document, see pages 7-11 and 104-106: GB MRL publications spreadsheet - pesticides - HSEThe residue levels arising in food and feed, and in animal commodities from the notified uses result in consumer exposures below the toxicological reference values and therefore harmful effects on human health are not expected. As the residue levels exceed the current MRLs in force, new MRLs are being adopted.  The MRL being set for honey is a temporary MRL; supplementary information is required and shall be submitted by: 6 March 2030. </t>
  </si>
  <si>
    <t>Flupyradifurone: Beans (with pods) (0260010), Beans (without pods) (0260020), Peas (with pods) (0260030), Peas (without pods) (0260040), Beans (0300010), Peas (0300030), Bovine kidney (1012040), Bovine edible offals (other than liver and kidney) (1012050), Sheep liver (1013030), Sheep edible offals (other than liver and kidney) (1013050), goat kidney (1014040), goat edible offals (other than liver and kidney) (1014050), equine kidney (1015040), equine edible offals (other than liver and kidney) (1015050), Other farmed terrestrial animals kidney (1017040), Other farmed terrestrial animals edible offals (other than liver and kidney) (1017050), Honey (1040000) DFA, expressed as DFA: Beans (with pods) (0260010), Beans (without pods) (0260020), Peas (with pods) (0260030), Peas (without pods) (0260040), Beans (0300010), Peas (0300030), Swine muscle (1011010), Swine fat (1011020), Swine kidney (1011040), Swine edible offals (other than liver and kidney) (1011050), Bovine muscle (1012010), Bovine fat (1012020), Bovine liver (1012030), Bovine kidney (1012040), Bovine edible offals (other than liver and kidney) (1012050), Sheep muscle (1013010), Sheep fat (1013020), Sheep liver (1013030), Sheep kidney (1013040), Sheep edible offals (other than liver and kidney) (1013050), Goat muscle (1014010), Goat fat (1014020), Goat liver (1014030), Goat kidney (1014040), Goat edible offals (other than liver and kidney) (1014050), Equine muscle (1015010), Equine fat (1015020), Equine liver (1015030), Equine kidney (1015040), Equine edible offals (other than liver and kidney) (1015050), Poultry muscle (1016010), Poultry liver (1016030), Other farmed terrestrial animals muscle (1017010), Other farmed terrestrial animals fat (1017020), Other farmed terrestrial animals liver (1017030), Other farmed terrestrial animals kidney (1017040), Other farmed terrestrial animals edible offals (other than liver and kidney) (1017050), Cattle milk (1020010), Sheep milk (1020020), Goat milk (1020030), Horse milk (1020040), Others milk and cream (1020990), Chicken eggs (1030010), Duck eggs (1030020), Geese eggs (1030030), Quail eggs (1030040), Others birds’ eggs (1030990) </t>
  </si>
  <si>
    <r>
      <rPr>
        <sz val="11"/>
        <color theme="1"/>
        <rFont val="Calibri"/>
        <family val="2"/>
        <scheme val="minor"/>
      </rPr>
      <t>https://members.wto.org/crnattachments/2025/SPS/GBR/25_02855_00_e.pdf</t>
    </r>
  </si>
  <si>
    <t>TBS/AFDC 7 (3519) DTZS, Mayonnaise — Specification, First Edition</t>
  </si>
  <si>
    <t>This Tanzania Standard specifies requirements, sampling and test methods for mayonnaise intended for human consumption.Note: This Draft Tanzania Standard was also notified under TBT Committee.</t>
  </si>
  <si>
    <t>Edible mixtures or preparations of animal or vegetable fats or oils and edible fractions of different fats or oils (excl. fats, oils and their fractions, partly or wholly hydrogenated, inter-esterified, re-esterified or elaidinised, whether or not refined, but not further prepared, mixtures of olive oils and their fractions, and solid margarine) (HS code(s): 151790); Spices and condiments (ICS code(s): 67.220.10)</t>
  </si>
  <si>
    <t>151790 - Edible mixtures or preparations of animal or vegetable fats or oils and edible fractions of different fats or oils (excl. fats, oils and their fractions, partly or wholly hydrogenated, inter-esterified, re-esterified or elaidinised, whether or not refined, but not further prepared, mixtures of olive oils and their fractions, and solid margarine)</t>
  </si>
  <si>
    <r>
      <rPr>
        <sz val="11"/>
        <color theme="1"/>
        <rFont val="Calibri"/>
        <family val="2"/>
        <scheme val="minor"/>
      </rPr>
      <t>https://members.wto.org/crnattachments/2025/SPS/TZA/25_02873_00_e.pdf</t>
    </r>
  </si>
  <si>
    <t>Draft Resolution 1319, 9 April 2025</t>
  </si>
  <si>
    <t>This draft resolution proposes the inclusion of active ingredient  B72 - BACULOVIRUS PLUTELLA XYLOSTELLA GRANULOVIRUS on the Monograph List of Active Ingredients for Pesticides, Household Cleaning Products and Wood Preservatives, which was published by Normative Instruction 103 on 19 October 2021 in the Brazilian Official Gazette (DOU - Diário Oficial da União).</t>
  </si>
  <si>
    <r>
      <rPr>
        <sz val="11"/>
        <color theme="1"/>
        <rFont val="Calibri"/>
        <family val="2"/>
        <scheme val="minor"/>
      </rPr>
      <t>https://members.wto.org/crnattachments/2025/SPS/BRA/25_02900_00_x.pdf
Draft: https://anvisalegis.datalegis.net/action/UrlPublicasAction.php?acao=abrirAtoPublico&amp;num_ato=00001319&amp;sgl_tipo=CPB&amp;sgl_orgao=ANVISA/MS&amp;vlr_ano=2025&amp;seq_ato=222&amp;cod_modulo=134&amp;cod_menu=1696
Comment form:  https://www.gov.br/anvisa/pt-br/centraisdeconteudo/publicacoes/agrotoxicos/publicacoes/formulario-padrao-consulta-publica-ggtox.docx/view</t>
    </r>
  </si>
  <si>
    <t>Import suspension of poultry meat or egg products from part of Argentina; Import suspension of live poultry, poultry meat or egg products from part of Belgium; Import suspension of live poultry, poultry meat or egg products from part of Canada; Import suspension of live poultry, poultry meat or egg products from part of Hungary; Import suspension of poultry meat or egg products from part of Lithuania; Import suspension of live poultry, poultry meat or egg products from part of New Zealand; Import suspension of poultry meat or egg products from part of Poland; Import suspension of live poultry, poultry meat or egg products from part of the United Kingdom; Import suspension of live poultry, poultry meat or egg products from part of the United States of America</t>
  </si>
  <si>
    <t>In order to prevent the introduction of High Pathogenicity Avian Influenza (HPAI) virus into Japan, MAFF has taken import suspension measures based on Articles 37 and 44 of the "Act on Domestic Animal Infectious Disease Control" and other relevant requirements.</t>
  </si>
  <si>
    <t>Live poultry, poultry meat or egg products</t>
  </si>
  <si>
    <t>0407 - Birds' eggs, in shell, fresh, preserved or cooked; 0207 - Meat and edible offal of fowls of the species Gallus domesticus, ducks, geese, turkeys and guinea fowls, fresh, chilled or frozen; 0105 - Live poultry, "fowls of the species Gallus domesticus, ducks, geese, turkeys and guinea fowls"</t>
  </si>
  <si>
    <t>Animal health; Animal diseases; Avian Influenza; Food safety; Zoonoses; Pest- or Disease- free Regions / Regionalization</t>
  </si>
  <si>
    <t>Argentina; Belgium; Canada; Hungary; Lithuania; New Zealand; Poland; United Kingdom; United States of America</t>
  </si>
  <si>
    <r>
      <rPr>
        <sz val="11"/>
        <color theme="1"/>
        <rFont val="Calibri"/>
        <family val="2"/>
        <scheme val="minor"/>
      </rPr>
      <t>https://members.wto.org/crnattachments/2025/SPS/JPN/25_02911_00_e.pdf</t>
    </r>
  </si>
  <si>
    <t>Letter by the Federal Service for Veterinary and Phytosanitary Surveillance No. FS-ARe-7/6493-3 of 11 April 2025</t>
  </si>
  <si>
    <t>This letter introduces temporary restrictions on imports of live sheep and goats and products derived thereof to the Russian Federation, as well as on the transit of domestic sheep and goats through the territory of the Russian Federation from Burkina Faso due to the outbreak of peste des petits ruminants (PPR) in the country indicated.</t>
  </si>
  <si>
    <t>Live sheep and goats; genetic material of sheep and goats; products derived from sheep and goats that were not subject to the use of technologies providing destruction of PPR in accordance with the provisions of Chapter 14.7 of the WOAH Terrestrial Animal Health Code (HS code(s): 0104; 0106; 0204; 0206; 0210; 0401; 0402; 0403; 0404; 0405; 0406; 0506; 0507; 051199; 1502; 1503; 1505; 1506; 151610; 1518; 1601; 1602; 1603; 190220)</t>
  </si>
  <si>
    <t>0104 - Live sheep and goats; 1602 - Prepared or preserved meat, meat offal, blood or insects (excl. sausages and similar products, and meat extracts and juices); 1601 - Sausages and similar products, of meat, meat offal, blood or insects; food preparations based on these products.; 1518 - Animal, vegetable or microbial fats and oils and their fractions, boiled, oxidised, dehydrated, sulphurised, blown, polymerised by heat in vacuum or in inert gas or otherwise chemically modified, excluding those of heading 15.16; inedible mixtures or preparations of animal, vegetable or microbial fats or oils or of fractions of different fats or oils of this Chapter, not elsewhere specified or included.; 151610 - Animal fats and oils and their fractions, partly or wholly hydrogenated, inter-esterified, re-esterified or elaidinised, whether or not refined, but not further prepared; 1506 - Other animal fats and oils and their fractions, whether or not refined, but not chemically modified.; 1505 - Wool grease and fatty substances derived therefrom (including lanolin).; 1503 - Lard stearin, lard oil, oleostearin, oleo-oil and tallow oil, not emulsified or mixed or otherwise prepared.; 1502 - Fats of bovine animals, sheep or goats (excl. oil and oleostearin); 051199 - Products of animal origin, n.e.s., dead animals, unfit for human consumption (excl. fish, crustaceans, molluscs or other aquatic invertebrates); 0507 - Ivory, tortoiseshell, whalebone and whalebone hair, horns, antlers, hooves, nails, claws and beaks, unworked or simply prepared; powder and waste of these products (excl. cut to shape); 0506 - Bones and horn-cores and their powder and waste, unworked, defatted, simply prepared, treated with acid or degelatinised (excl. cut to shape); 0406 - Cheese and curd; 0405 - Butter, incl. dehydrated butter and ghee, and other fats and oils derived from milk; dairy spreads; 0404 - Whey, whether or not concentrated or containing added sugar or other sweetening matter; products consisting of natural milk constituents, whether or not containing added sugar or other sweetening matter, n.e.s.; 0403 - Buttermilk, curdled milk and cream, yogurt, kephir and other fermented or acidified milk and cream, whether or not concentrated or flavoured or containing added sugar or other sweetening matter, fruit, nuts or cocoa, and yogurt may additionally contain chocolate, spices, coffee, plants or cereals; 0402 - Milk and cream, concentrated or containing added sugar or other sweetening matter; 0401 - Milk and cream, not concentrated nor containing added sugar or other sweetening matter; 0210 - Meat and edible offal, salted, in brine, dried or smoked; edible flours and meals of meat or meat offal; 0206 - Edible offal of bovine animals, swine, sheep, goats, horses, asses, mules or hinnies, fresh, chilled or frozen; 0204 - Meat of sheep or goats, fresh, chilled or frozen; 0106 - Live animals (excl. horses, asses, mules, hinnies, bovine animals, swine, sheep, goats, poultry, fish, crustaceans, molluscs and other aquatic invertebrates, and microorganic cultures etc.); 1603 - Extracts and juices of meat, fish or crustaceans, molluscs or other aquatic invertebrates.; 190220 - Pasta, stuffed with meat or other substances, whether or not cooked or otherwise prepared</t>
  </si>
  <si>
    <t>Animal health; Animal diseases; Pests</t>
  </si>
  <si>
    <r>
      <rPr>
        <sz val="11"/>
        <color theme="1"/>
        <rFont val="Calibri"/>
        <family val="2"/>
        <scheme val="minor"/>
      </rPr>
      <t>https://members.wto.org/crnattachments/2025/SPS/RUS/25_02904_00_x.pdf
https://fsvps.gov.ru/files/ukazanie-rosselhoznadzora-ot-11-aprelja-2025-goda-fs-arje-7-6493-3/</t>
    </r>
  </si>
  <si>
    <t>Animal Feeds and Feed Ingredients (Quality Control) Order, 2024</t>
  </si>
  <si>
    <t>This order seeks to ensure conformity of the feed ingredients (Mineral mixtures for supplementing cattle feeds, Cottonseed Oilcake, Mustard and Rapeseed Oilcake, Dicalcium phosphate, Animal feed grade and Common salt and Cattle licks) to the Indian Standards, as amended from to time, as specified in the Table of the Order.</t>
  </si>
  <si>
    <t>1.Mineral mixtures for supplementing Cattle feeds (IS 1664),    2. Cottonseed Oilcake as Livestock Feed ingredient (IS 1712),   3. Mustard and Rapeseed Oilcake as Livestock Feed Ingredient (IS 1932),   4. Dicalcium phosphate, Animal feed grade (IS 5470)   5. Common salt and cattle licks for animal consumption (IS 920)</t>
  </si>
  <si>
    <t>230990 - Preparations of a kind used in animal feeding (excl. dog or cat food put up for retail sale)</t>
  </si>
  <si>
    <r>
      <rPr>
        <sz val="11"/>
        <color theme="1"/>
        <rFont val="Calibri"/>
        <family val="2"/>
        <scheme val="minor"/>
      </rPr>
      <t>https://members.wto.org/crnattachments/2025/SPS/IND/25_02909_00_e.pdf</t>
    </r>
  </si>
  <si>
    <t>The Kingdom of Saudi Arabia/The Cooperation Council for the Arab States of the Gulf draft Technical Regulation for "Maximum limits of pesticide residues in agricultural and food products"</t>
  </si>
  <si>
    <t>This draft technical regulation is concerned with the Requirements to be met in (maximum limits of pesticide residues in agricultural and food products) ready for human consumption.In 1 April 2019, Saudi Arabia notified WTO (SPS) about this Technical Regulation (G/SPS/N/SAU/394). The updated draft includes modifications in some of maximum limits of pesticide residues as the following:</t>
  </si>
  <si>
    <t>Pesticides and other agrochemicals (ICS Code: 65.100)</t>
  </si>
  <si>
    <t>Animal diseases; Maximum residue limits (MRLs); Food safety; Animal health; Human health; Modification of content/scope of regulation; Human health; Animal health; Food safety; Animal diseases; Maximum residue limits (MRLs)</t>
  </si>
  <si>
    <r>
      <rPr>
        <sz val="11"/>
        <color theme="1"/>
        <rFont val="Calibri"/>
        <family val="2"/>
        <scheme val="minor"/>
      </rPr>
      <t>https://members.wto.org/crnattachments/2025/SPS/SAU/25_02921_00_e.pdf</t>
    </r>
  </si>
  <si>
    <t>DKS 2431: 2025, Garlic paste — Specification</t>
  </si>
  <si>
    <t>210390 - Preparations for sauces and prepared sauces; mixed condiments and seasonings (excl. soya sauce, tomato ketchup and other tomato sauces, mustard, and mustard flour and meal)</t>
  </si>
  <si>
    <r>
      <rPr>
        <sz val="11"/>
        <color theme="1"/>
        <rFont val="Calibri"/>
        <family val="2"/>
        <scheme val="minor"/>
      </rPr>
      <t>https://members.wto.org/crnattachments/2025/SPS/KEN/25_02754_00_e.pdf</t>
    </r>
  </si>
  <si>
    <t>DKS 1758-2:2025 Horticulture Industry — Code of Practice, Part 2: Fruits and Vegetables </t>
  </si>
  <si>
    <t>This Draft Kenya Standard specifies the requirements for good practices for production and handling of fresh fruits, vegetables, herbs and spices.It applies to all operators in the industry including but not limited to: growers, propagators, consolidators, and transporters.</t>
  </si>
  <si>
    <t>0908 - Nutmeg, mace and cardamoms; 0907 - Cloves, whole fruit, cloves and stems; 0906 - Cinnamon and cinnamon-tree flowers; 0905 - Vanilla; 0904 - Pepper of the genus Piper; dried or crushed or ground fruits of the genus Capsicum or of the genus Pimenta; 08 - EDIBLE FRUIT AND NUTS; PEEL OF CITRUS FRUIT OR MELONS; 07 - EDIBLE VEGETABLES AND CERTAIN ROOTS AND TUBERS; 0909 - Seeds of anis, badian, fennel, coriander, cumin or caraway; juniper berries; 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t>
  </si>
  <si>
    <t>67.220.10 - Spices and condiments; 67.080 - Fruits. Vegetables</t>
  </si>
  <si>
    <t>Food safety (SPS); Plant protection (SPS)</t>
  </si>
  <si>
    <t>Human health; Plant health; Food safety</t>
  </si>
  <si>
    <r>
      <rPr>
        <sz val="11"/>
        <color theme="1"/>
        <rFont val="Calibri"/>
        <family val="2"/>
        <scheme val="minor"/>
      </rPr>
      <t>https://members.wto.org/crnattachments/2025/SPS/KEN/25_02756_00_e.pdf</t>
    </r>
  </si>
  <si>
    <t>Notice of Temporary Suspension on the Importation of Live Ruminant and Ruminant Products from the Slovak Republic to prevent the potential spread of foot and mouth disease (FMD)</t>
  </si>
  <si>
    <t>Following the report on the detection of foot and mouth disease (FMD) outbreak in Dunajská Streda, Slovak Republic on 21 March 2025 to the World Organisation for Animal Health (WOAH), the Department of Veterinary Services (DVS) Malaysia has temporarily suspended import of live ruminants and ruminant products (with the exception of safe commodities under Article 8.8.2 and milk and dairy products that have been heat-treated to guarantee the destruction of the foot and mouth disease virus) from Dunajská Streda, Slovak Republic, effective 25 March 2025.</t>
  </si>
  <si>
    <t>Live ruminant and ruminant products</t>
  </si>
  <si>
    <t>0104 - Live sheep and goats; 0102 - Live bovine animals</t>
  </si>
  <si>
    <t>DKS 2430:2025, Ginger paste ― Specification</t>
  </si>
  <si>
    <t>210390 - Preparations for sauces and prepared sauces; mixed condiments and seasonings (excl. soya sauce, tomato ketchup and other tomato sauces, mustard, and mustard flour and meal); 09101 - - Ginger:</t>
  </si>
  <si>
    <r>
      <rPr>
        <sz val="11"/>
        <color theme="1"/>
        <rFont val="Calibri"/>
        <family val="2"/>
        <scheme val="minor"/>
      </rPr>
      <t>https://members.wto.org/crnattachments/2025/SPS/KEN/25_02753_00_e.pdf</t>
    </r>
  </si>
  <si>
    <t>Draftamendments to the Fifth Schedule of the Food Irradiation Regulations 2011 [P.U. (A) 143/2011]. Permitted Packaging Materials for Food to be Irradiated</t>
  </si>
  <si>
    <t>The proposed amendment to the Fifth Schedule of the Food Irradiation Regulations 2011 [P.U. (A) 143/2011] is to include four new packaging materials and their maximum permitted dose (kGy) for Permitted Packaging Materials for Food to be Irradiated. The Codex Alimentarius provides general guidelines for food irradiation but does not specify the permitted packaging materials. Meanwhile, the US Food and Drug Administration has established detailed regulations and an approved list of packaging materials for use during irradiation of pre-packaged foods. Therefore, this proposed amendment is aligned with the FDA 21 CFR Part 179, Section 179.45.</t>
  </si>
  <si>
    <t>All foods (ICS code: 67)</t>
  </si>
  <si>
    <t>Human health; Food safety; Irradiation</t>
  </si>
  <si>
    <t>Propuesta de los requisitos fitosanitarios para la importación a México de semilla de melón (Cucumis melo) para siembra, originaria y procedente de Guatemala (Draft phytosanitary requirements for the importation into Mexico of melon (Cucumis melo) seeds originating in and coming from Guatemala)</t>
  </si>
  <si>
    <t>The notified draft phytosanitary requirements governing the importation into Mexico of melon (Cucumis melo) seeds for sowing, originating in and coming from Guatemala, were determined by SENASICA following a pest risk analysis, pursuant to the Agreement on the Application of Sanitary and Phytosanitary Measures.</t>
  </si>
  <si>
    <t>Melon (Cucumis melo) seeds</t>
  </si>
  <si>
    <t>120999 - Seeds, fruits and spores, for sowing (excl. leguminous vegetables and sweetcorn, coffee, tea, maté and spices, cereals, oil seeds and oleaginous fruits, beets, forage plants, vegetable seeds, and seeds of herbaceous plants cultivated mainly for flowers or used primarily in perfumery, medicaments or for insecticidal, fungicidal or similar purposes)</t>
  </si>
  <si>
    <t>Human health; Plant health; Pests; Food safety</t>
  </si>
  <si>
    <t>Guatemala</t>
  </si>
  <si>
    <r>
      <rPr>
        <sz val="11"/>
        <color theme="1"/>
        <rFont val="Calibri"/>
        <family val="2"/>
        <scheme val="minor"/>
      </rPr>
      <t>https://members.wto.org/crnattachments/2025/SPS/MEX/25_02905_00_s.pdf
https://www.gob.mx/senasica/documentos/consulta-publica-de-requisitos-fitosanitarios</t>
    </r>
  </si>
  <si>
    <t>DKS 3034: 2025, Lupin beans — Specification</t>
  </si>
  <si>
    <t>This Kenyan Standard specifies requirements, sampling, and test methods for dry lupin beans (Lupinus. albusLupinus. mutabilis, and Lupinus. angustifolius) intended for human consumption.</t>
  </si>
  <si>
    <t>Dried leguminous vegetables, shelled, whether or not skinned or split (HS code(s): 0713); Cereals, pulses and derived products (ICS code(s): 67.060)</t>
  </si>
  <si>
    <t>0713 - Dried leguminous vegetables, shelled, whether or not skinned or split</t>
  </si>
  <si>
    <r>
      <rPr>
        <sz val="11"/>
        <color theme="1"/>
        <rFont val="Calibri"/>
        <family val="2"/>
        <scheme val="minor"/>
      </rPr>
      <t>https://members.wto.org/crnattachments/2025/SPS/KEN/25_02755_00_e.pdf</t>
    </r>
  </si>
  <si>
    <t>Human health; Animal health; Food safety; Maximum residue limits (MRLs); Animal diseases; Modification of content/scope of regulation; Human health; Animal health; Food safety; Animal diseases; Maximum residue limits (MRLs)</t>
  </si>
  <si>
    <t>Draft Food Safety and Standards (Laboratory and Sample Analysis) Amendment Regulations, 2025</t>
  </si>
  <si>
    <t>The Draft Food Safety and Standards (Laboratory and Sample Analysis) Amendment Regulations, 2025 is related to Timeline for Analysis of samples, Method of Analysis and testing report formats in alignment with National Food Safety and Standards Act/Rules/Regulations</t>
  </si>
  <si>
    <r>
      <rPr>
        <sz val="11"/>
        <color theme="1"/>
        <rFont val="Calibri"/>
        <family val="2"/>
        <scheme val="minor"/>
      </rPr>
      <t>https://members.wto.org/crnattachments/2025/SPS/IND/25_02912_00_x.pdf</t>
    </r>
  </si>
  <si>
    <t>Resolución Exenta No 2.128 /2025 que "Establece Requisitos Fitosanitarios de importación para ramillas de Citrus spp., Poncirus trifoliata y Fortunella spp. para propagación, procedentes de los Estados miembros de la Unión Europea, y modifica Resolución No 7.243 del 11 de diciembre de 2012" (Exempt Resolution No. 2.128/2025 establishing phytosanitary requirements for the importation of slips of Citrus spp., Poncirus trifoliata and Fortunella spp. for propagation from the member States of the European Union, and modifying Resolution No. 7.243 of 11 December 2012)Chile hereby advises that the text corresponding to the entry into force of the measure notified in document G/SPS/N/CHL/821/Add.1, is Exempt Resolution No. 2.128/2025 establishing phytosanitary requirements for the importation of slips of Citrus spp., Poncirus trifoliata and Fortunella spp. for propagation from the member States of the European Union, and modifying Resolution No. 7.243 of 11 December 2012. This Resolution was published in the Official Journal on 4 April 2025 and will enter into force 60 days after this date. https://members.wto.org/crnattachments/2025/SPS/CHL/25_02940_00_s.pdf</t>
  </si>
  <si>
    <t>Ramillas de Citrus spp., Poncirus trifoliata y Fortunella spp.</t>
  </si>
  <si>
    <t>0805 - Citrus fruit, fresh or dried; 0805 - Citrus fruit, fresh or dried; 0805 - Citrus fruit, fresh or dried</t>
  </si>
  <si>
    <t>Adoption/publication/entry into force of reg.; Plant health; Plant health; Adoption/publication/entry into force of reg.; Plant health</t>
  </si>
  <si>
    <r>
      <rPr>
        <sz val="11"/>
        <color theme="1"/>
        <rFont val="Calibri"/>
        <family val="2"/>
        <scheme val="minor"/>
      </rPr>
      <t>https://members.wto.org/crnattachments/2025/SPS/CHL/25_02940_00_s.pdf</t>
    </r>
  </si>
  <si>
    <t>D-22-03 Phytosanitary requirements for the importation and domestic movement of grapevine material for propagation or decorative use as fresh cut vines</t>
  </si>
  <si>
    <t>This communication serves to inform Members that the phytosanitary requirements, previously notified in G/SPS/CAN/1506 (dated 16 May 2023), entered into force effective 16 April 2025. Import requirements for grapevine material have been updated in CFIA’s Automated Import Reference System(AIRS)https://inspection.canada.ca/en/importing-food-plants-animals/airs). Permits to import issued prior to the entry into force of the requirements will not be amended and previous additional declarations will continue to be accepted by CFIA throughout the validity period of the permit.Effective immediately, directive D-94-34: Import requirements for grapevine propagative material is repealed.</t>
  </si>
  <si>
    <t>Propagative plant material of Vitis spp. including all rooted and unrooted plants for planting, and fresh decorative vines (branches)</t>
  </si>
  <si>
    <t>Plant health; Territory protection; Adoption/publication/entry into force of reg.; Territory protection; Plant health</t>
  </si>
  <si>
    <t>The DLD order on temporary suspension of the importation or transit of live poultry and poultry carcasses from Australia to prevent the spread of Highly Pathogenic Avian Influenza (Subtypes H7N8)</t>
  </si>
  <si>
    <t>The WOAH has reported an outbreak of Highly Pathogenic Avian Influenza (Subtypes H7N8) in the area of Australia. Therefore, it is necessary for Thailand to prevent the entry of Highly Pathogenic Avian Influenza (Subtypes H7N8) into the country. By the virtue of the Animal Epidemics Act B.E. 2558 (2015), the importation or transit of live poultry and poultry carcasses from Australia has been temporarily suspended.</t>
  </si>
  <si>
    <t>Modification of content/scope of regulation; Animal diseases; Zoonoses; Animal health; Avian Influenza; Zoonoses; Animal diseases; Animal health; Avian Influenza</t>
  </si>
  <si>
    <t>Draft Order of the Ministry of Health of Ukraine "On Amendments to the Order of the Ministry of Health of Ukraine No. 1084 of 26 June 2022"</t>
  </si>
  <si>
    <t>The Order  of  the  Ministry  of  Health  of  Ukraine  No. 1084 "On  Approval  of  Safety Requirements and Certain Quality Indicators for Infant Food" of 23 June 2022 (G/SPS/N/UKR/166, G/SPS/N/UKR/166/Add.1) establishes a transitional period for infant food products that complied with the requirements in effect prior to the entry into force of the Order No. 1084, but do not meet the adopted Requirements set forth by this Order. _x000D_
According to the provisions of the Order No. 1084 such infant food may be imported to Ukraine, produced and/or  put  into  circulation  for  three  years  after  the  entry  into  force  of  this  Order (entered into force on 29 October 2022). It also specifies that such infant food may be in circulation until the expiration date, or the minimum shelf life or the "use before" date. _x000D_
Due to the full-scale invasion by the Russian Federation, domestic infant food manufacturers have faced significant challenges, including the inability to technically upgrade production facilities, which makes it impossible to meet certain safety requirements and specific quality indicators for infant food introduced by the Order 1084, in particular, regarding compliance with the docosahexaenoic acid indicator. In view of the above, the proposed amendments to the Order No. 1084 aim to extend the transitional period. _x000D_
The amendments also apply to Annex 1 (Clause 2 of Section II) and Annex 3 (Clause 3 of Section II) of the Requirements for the Safety and Certain Quality Indicators for Infant Food, specifically regarding the establishment of protein requirements for Groups C and D. The draft Order is also notified under the TBT Agreement. </t>
  </si>
  <si>
    <r>
      <rPr>
        <sz val="11"/>
        <color theme="1"/>
        <rFont val="Calibri"/>
        <family val="2"/>
        <scheme val="minor"/>
      </rPr>
      <t>https://members.wto.org/crnattachments/2025/SPS/UKR/25_02957_00_x.pdf
https://members.wto.org/crnattachments/2025/SPS/UKR/25_02957_01_x.pdf
https://moz.gov.ua/uk/povidomlennya-pro-oprilyudnennya-ministerstvo-ohoroni-zdorov-ya-ukrayini-povidomlyaye-pro-oprilyudnennya-proyektu-nakazu-ministerstva-ohoroni-zdorov-ya-ukrayini-pro-vnesennya-zmin-do-nakazu-ministerstva-ohoroni</t>
    </r>
  </si>
  <si>
    <t>Food (Amendment) Regulations 2025On 30 September 2022, the Singapore Food Agency notified the WTO via G/SPS/N/SGP/78 of the proposed amendments to the Food Regulations, then titled draft Food (Amendment No. X) Regulations 2022, concerning labelling requirements for prepacked food. Following feedback received during the comment period, the following trade facilitative amendments have been made to the draft Food (Amendment No. X) Regulations 2022:Exemption of prepacked fresh, whole and unpeeled fruits and vegetables from the declaration of lot identification on the label; andRemoval of the proposed new Regulation 12A for food advertised or sold on online sales platforms, which required online platforms to display stipulated labelling information for prepacked food sold online.The finalized regulations have been gazetted as the Food (Amendment) Regulations 2025 on 31 January 2025 and will enter into force on 30 January 2026.</t>
  </si>
  <si>
    <t>Labelling; Human health; Adoption/publication/entry into force of reg.; Food safety; Food safety; Labelling; Human health</t>
  </si>
  <si>
    <t>Methyl Bromide Fumigation Methodology 3.0</t>
  </si>
  <si>
    <t>Description of content: The Australian Department of Agriculture, Fisheries and Forestry is replacing the current Methyl Bromide Fumigation Methodology Version 2.0 with version 3.0 of the Methyl Bromide Fumigation Methodology (the methodology) on 1 May 2025. The methodology sets out the minimum requirements for treatment providers performing methyl bromide fumigations on commodities and/or associated packaging suited to such treatments for Quarantine and Pre-shipment purposes. Treatment providers treating goods with methyl bromide destined for Australia need to comply with the methodology in accordance with Australian import conditions. _x000D_
The published document has been available since 5 August 2024 on the Methyl bromide fumigation methodology – Prepare now for 2025 update page.The new methodology will come into force on the 1 May 2025. There are changes to the documentation requirements for both the record of fumigation and treatment certificate. New templates are available on the Prepare Now webpage.To ensure a smooth transition to the new requirements, Australia will continue to accept treatment certificates issued under the version 2.0 requirements until 30 June 2025. After this date, treatment certificates must comply with the requirements of version 3.0 of Australia’s Methyl Bromide Fumigation Methodology. There will be no changes to phytosanitary certificate requirements as a result of this change. </t>
  </si>
  <si>
    <t>All commodities for which methyl bromide (CH3Br) is currently recognized as an effective fumigant for Australian quarantine pre-shipment purposes, including: agricultural produce (including nursery stock, fresh fruit and vegetables, and grains);shipping containers;wooden packaging and packing materials;bulk timber and wooden articles.  </t>
  </si>
  <si>
    <t>Plant health; Maximum residue limits (MRLs)</t>
  </si>
  <si>
    <r>
      <rPr>
        <sz val="11"/>
        <color theme="1"/>
        <rFont val="Calibri"/>
        <family val="2"/>
        <scheme val="minor"/>
      </rPr>
      <t>https://www.agriculture.gov.au/biosecurity-trade/import/arrival/treatments/treatments-fumigants/methyl-bromide-fumigation-methodology-changes#:~:text=New%20treatment%20certificate%20and%20record%20of%20fumigation%20templates</t>
    </r>
  </si>
  <si>
    <t>Ukraine notifies the adoption of the Law of Ukraine No. 4341 "On Hops and Hop Products" of 27 March 2025.The Law was published on 18 April 2025 and will come into force on 18 April 2027, except for clauses 2 and 3 of the Section IX of this Law, which shall enter into force on 19 April 2025. Section IX of the Law contains provisions regarding the entry into force of the Law and the introduction of amendments to the current legislation of Ukraine to align it with international standards in the field of agriculture, particularly in such areas as plant varieties, plant quarantine, hop growing, veterinary medicine, viticulture, and other related sectors. </t>
  </si>
  <si>
    <r>
      <rPr>
        <sz val="11"/>
        <color theme="1"/>
        <rFont val="Calibri"/>
        <family val="2"/>
        <scheme val="minor"/>
      </rPr>
      <t>https://members.wto.org/crnattachments/2025/SPS/UKR/25_02953_00_x.pdf
https://zakon.rada.gov.ua/laws/show/4341-20#Text</t>
    </r>
  </si>
  <si>
    <t>RESOLUCIÓN DIRECTORAL N° D000009-2025-MIDAGRI-SENASA-DSA (Directorial Resolution No. D000009-2025-MIDAGRI-SENASA-DSA)</t>
  </si>
  <si>
    <t>The notified Directorial Resolution approves the sanitary requirements governing the importation of processed egg productions from Brazil.</t>
  </si>
  <si>
    <t>Processed egg products for human consumption from Brazil</t>
  </si>
  <si>
    <r>
      <rPr>
        <sz val="11"/>
        <color theme="1"/>
        <rFont val="Calibri"/>
        <family val="2"/>
        <scheme val="minor"/>
      </rPr>
      <t>https://members.wto.org/crnattachments/2025/SPS/PER/25_02965_00_s.pdf</t>
    </r>
  </si>
  <si>
    <t>The draft Order of the Ministry of Agrarian Policy and Food of Ukraine “On Amendments to the Order of the Ministry for Development of Economy, Trade and Agriculture of Ukraine No. 1329 of 14 July 2020”</t>
  </si>
  <si>
    <t>The draft Order proposes to amend the Order of the Ministry for Development of Economy, Trade and Agriculture of Ukraine No. 1329 "On Approval of International Certificates Forms" of 14 July 2020 (G/SPS/N/UKR/138/Add.3.), as follows: 1) to introduce a new form of International Certificate for introduction (sending) into the customs territory of Ukraine of processed animal protein derived from farmed insects, including mixtures and products (other than petfood) containing such protein, not intended for human consumption;2) to set out a new version of the form of International Certificate for introduction (sending) into the customs territory of Ukraine of processed animal protein (other than processed animal protein derived from farmed insects) including mixtures and products (other than petfood) containing such protein, not intended for human consumption. This replaces the approved “Form of International Certificate for introduction (sending) to the customs territory of Ukraine of processed animal protein, including mixtures and products other than petfood containing such protein, not intended for human consumption” set forth in the Order No. 1329.</t>
  </si>
  <si>
    <t>Processed animal protein</t>
  </si>
  <si>
    <t>Animal health; Animal diseases; Animal feed</t>
  </si>
  <si>
    <r>
      <rPr>
        <sz val="11"/>
        <color theme="1"/>
        <rFont val="Calibri"/>
        <family val="2"/>
        <scheme val="minor"/>
      </rPr>
      <t>https://members.wto.org/crnattachments/2025/SPS/UKR/25_02960_00_e.pdf
https://members.wto.org/crnattachments/2025/SPS/UKR/25_02960_00_x.pdf
https://minagro.gov.ua/npa/pro-vnesennia-zmin-do-nakazu-ministerstva-rozvytku-ekonomiky-torhivli-ta-silskoho-hospodarstva-ukrainy-vid-14-lypnia-2020-roku-1329</t>
    </r>
  </si>
  <si>
    <t>Tiafenacil; Pesticide Tolerances. Final rule</t>
  </si>
  <si>
    <t>This regulation establishes tolerances for residues of 
tiafenacil in or on multiple commodities. </t>
  </si>
  <si>
    <t>Multiple commodities</t>
  </si>
  <si>
    <r>
      <rPr>
        <sz val="11"/>
        <color theme="1"/>
        <rFont val="Calibri"/>
        <family val="2"/>
        <scheme val="minor"/>
      </rPr>
      <t>https://www.govinfo.gov/content/pkg/FR-2025-04-07/html/2025-05912.htm</t>
    </r>
  </si>
  <si>
    <t>Receipt of Pesticide Petitions Filed for Residues of Pesticide Chemicals in or on Various Commodities--January 2025</t>
  </si>
  <si>
    <t>This document announces the Agency's receipt of initial 
filings of pesticide petitions requesting the establishment or 
modification of regulations for residues of pesticide chemicals in or 
on various commodities. EPA is hereby providing notice of receipt and 
opportunity to comment on these petitions. </t>
  </si>
  <si>
    <r>
      <rPr>
        <sz val="11"/>
        <color theme="1"/>
        <rFont val="Calibri"/>
        <family val="2"/>
        <scheme val="minor"/>
      </rPr>
      <t>https://www.govinfo.gov/content/pkg/FR-2025-04-07/html/2025-05915.htm</t>
    </r>
  </si>
  <si>
    <t>Exempt Resolution No. 2.125 of 2025 to amend SAG Exempt Resolution No. 91/2022 establishing import requirements for fresh apples (Malus spp.) and pears (Pyrus spp.) from Umatilla County, State of Oregon, United States of AmericaChile hereby advises that Exempt Resolution No. 2.125 of 2025 to amend SAG Exempt Resolution No. 91/2022 establishing import requirements for fresh apples (Malus spp.) and pears (Pyrus spp.) from Umatilla County, State of Oregon, United States of America, entered into force on 4 April 2025.https://members.wto.org/crnattachments/2025/SPS/CHL/25_02979_00_s.pdf</t>
  </si>
  <si>
    <t>Apples (Malus spp.) and pears (Pyrus spp.)</t>
  </si>
  <si>
    <t>Pests; Plant health; Pest- or Disease- free Regions / Regionalization; Adoption/publication/entry into force of reg.; Pests; Pest- or Disease- free Regions / Regionalization; Plant health</t>
  </si>
  <si>
    <r>
      <rPr>
        <sz val="11"/>
        <color theme="1"/>
        <rFont val="Calibri"/>
        <family val="2"/>
        <scheme val="minor"/>
      </rPr>
      <t>https://members.wto.org/crnattachments/2025/SPS/CHL/25_02979_00_s.pdf</t>
    </r>
  </si>
  <si>
    <t>Resolución Exenta Nº 2700/2025 Modifica Resolución Exenta Nº 146/2022, que establece requisitos fitosanitarios para la importación a Chile de frutos frescos de plátano (Musa spp.) procedentes de todo origen (Exempt Resolution No. 2700/2005 to amend Exempt Resolution No. 146/2022 establishing phytosanitary requirements governing the importation into Chile of fresh bananas (Musa spp.) of any origin)</t>
  </si>
  <si>
    <t>The notified Exempt Resolution No. 2700/2025 amends Exempt Resolution No. 146/2022, for the purpose of facilitating the importation of bananas of any origin, in light of the reported presence of the pest Diaspis boisduvalii in Chile.Further details can be found in the document attached to this notification.</t>
  </si>
  <si>
    <t>Bananas (Musa spp.)</t>
  </si>
  <si>
    <t>0803 - Bananas, incl. plantains, fresh or dried</t>
  </si>
  <si>
    <r>
      <rPr>
        <sz val="11"/>
        <color theme="1"/>
        <rFont val="Calibri"/>
        <family val="2"/>
        <scheme val="minor"/>
      </rPr>
      <t>https://members.wto.org/crnattachments/2025/SPS/CHL/25_02984_00_s.pdf</t>
    </r>
  </si>
  <si>
    <t>Draft phytosanitary requirements for the importation into Mexico of melon (Cucumis melo) seeds originating in and coming from GuatemalaThis corrigendum is being submitted to ensure that the notified measure has the correct attachment:https://www.gob.mx/senasica/documentos/consulta-publica-de-requisitos-fitosanitarioshttps://members.wto.org/crnattachments/2025/SPS/MEX/25_02978_00_s.pdf</t>
  </si>
  <si>
    <t>120999 - Seeds, fruits and spores, for sowing (excl. leguminous vegetables and sweetcorn, coffee, tea, maté and spices, cereals, oil seeds and oleaginous fruits, beets, forage plants, vegetable seeds, and seeds of herbaceous plants cultivated mainly for flowers or used primarily in perfumery, medicaments or for insecticidal, fungicidal or similar purposes); 120999 - Seeds, fruits and spores, for sowing (excl. leguminous vegetables and sweetcorn, coffee, tea, maté and spices, cereals, oil seeds and oleaginous fruits, beets, forage plants, vegetable seeds, and seeds of herbaceous plants cultivated mainly for flowers or used primarily in perfumery, medicaments or for insecticidal, fungicidal or similar purposes)</t>
  </si>
  <si>
    <t>Human health; Plant health; Food safety; Pests; Food safety; Pests; Plant health; Human health</t>
  </si>
  <si>
    <r>
      <rPr>
        <sz val="11"/>
        <color theme="1"/>
        <rFont val="Calibri"/>
        <family val="2"/>
        <scheme val="minor"/>
      </rPr>
      <t>https://members.wto.org/crnattachments/2025/SPS/MEX/25_02978_00_s.pdf
https://www.gob.mx/senasica/documentos/consulta-publica-de-requisitos-fitosanitarios</t>
    </r>
  </si>
  <si>
    <t>This  corrigendum  is to  inform the WTO  Members that  notification  G/SPS/N/CAN/1506/Add.1  has been corrected. Please note that directive D-22-03 entered into force effective 17 April 2025.</t>
  </si>
  <si>
    <t>Territory protection; Plant health; Territory protection; Plant health</t>
  </si>
  <si>
    <t>Exempt Resolution No. 2.126/2025 to amend Exempt Resolution No. 3.205/2000 establishing entry requirements for fresh apples (Malus spp.) and pears (Pyrus spp.) from the state of Washington, United States of AmericaChile hereby advises that Exempt Resolution No. 2.126/2025 to amend Exempt Resolution No. 3.205/2000 establishing entry requirements for fresh apples (Malus spp.) and pears (Pyrus spp.) from the state of Washington, United States of America, was published in the Official State Journal on 4 April 2025 and will enter into force on that date.https://members.wto.org/crnattachments/2025/SPS/CHL/25_02980_00_s.pdf</t>
  </si>
  <si>
    <r>
      <rPr>
        <sz val="11"/>
        <color theme="1"/>
        <rFont val="Calibri"/>
        <family val="2"/>
        <scheme val="minor"/>
      </rPr>
      <t>https://members.wto.org/crnattachments/2025/SPS/CHL/25_02980_00_s.pdf</t>
    </r>
  </si>
  <si>
    <t>Turkish Food Codex Regulation on Methods of Sampling and Analysis for the Official Control of Perfluoroalkyl Substances in Certain Foodstuffs </t>
  </si>
  <si>
    <t>This Regulation covers the methods of sampling and analysis for the official control of perfluoroalkyl substances ((Perfluorooctane sulfonic acid (PFOS), perfluorooctanoic acid (PFOA), perfluorononanoic acid (PFNA), perfluorohexane sulfonic acid (PFHxS)) in certain foodstuffs.The maximum limits of perfluoroalkyl substances for food products which are meat and edible offal, fishery products and bivalve molluscs, egg are specified in Annex-1 of the Turkish Food Codex Regulation on Contaminants published in the Official Gazette dated 5 November 2023 and numbered 32360. With this Regulation, sampling and analysis method criteria will be determined for foods for which maximum limits are determined in Turkish Food Codex Regulation on Contaminants  This Regulation has been prepared for the first time in compliance with Commission Implementing Regulation (EU) 2022/1428.</t>
  </si>
  <si>
    <t>Foodstuffs </t>
  </si>
  <si>
    <t>Contaminants; Human health; Food safety</t>
  </si>
  <si>
    <r>
      <rPr>
        <sz val="11"/>
        <color theme="1"/>
        <rFont val="Calibri"/>
        <family val="2"/>
        <scheme val="minor"/>
      </rPr>
      <t>https://members.wto.org/crnattachments/2025/SPS/TUR/25_03042_00_x.pdf
https://www.tarimorman.gov.tr/GKGM/Duyuru/637/Mevzuat-Taslagi-Tgk-Belirli-Gidalardaki-Perfloroalkil-Bilesenlerinin-Resm%c3%ae-Kontrolu-Icin-Numune-Alma-Ve-Analiz-Metodu-Kriterleri-Tebligi</t>
    </r>
  </si>
  <si>
    <t>Draft Resolution 1322, 10 April 2025</t>
  </si>
  <si>
    <t>This draft resolution proposes to update the monograph of the actives ingredients  A04 - GIBERELLIC ACID; A66 - INDOLACETIC ACID, A71 - AMINOCYCLOPROPANE CARBOXYLIC ACID, B26 - BIFENTRINE, C32 - CLETODIM, C63 - LAMBDA-CYALOTHRINE, D36 - DIFENOCONAZOLE, D44 - DIFLUFENICAM, F40 - FORMETANATE (CHLORHYDRATE), F40 - FORMETANATE, F46 - FLUMIOXAZINE, F47 - FLUAZINAM, F82 - FLUOXASTROBIN, G05 - AMMONIUM GLUFOSINATE, H07 - METHYLIC HALOXIFOPE-P, I22 - SODIUM METHYLIC IODOSULFUROM, L05 - LUFENUROM, M14 - METIDATIONA, M14 - METIDATIONA M19 - METRIBUZIM, P50 - PICOXISTROBINE, R03 - REYNOUTRIA SACHALINENSIS, S13 - S-METOLACLORO, S17 - SOPHORA FLAVESCENS and S20 - SACCHAROMYCES CEREVISIAE on the Monograph List of Active Ingredients for Pesticides, Household Cleaning Products and Wood Preservatives, which was published by Normative Instruction 103 on 19 October 2021 in the Brazilian Official Gazette (DOU - Diário Oficial da União).</t>
  </si>
  <si>
    <t>ENVIRONMENT. HEALTH PROTECTION. SAFETY (ICS code(s): 13)</t>
  </si>
  <si>
    <r>
      <rPr>
        <sz val="11"/>
        <color theme="1"/>
        <rFont val="Calibri"/>
        <family val="2"/>
        <scheme val="minor"/>
      </rPr>
      <t>https://members.wto.org/crnattachments/2025/SPS/BRA/25_03033_00_x.pdf
Draft: https://anvisalegis.datalegis.net/action/UrlPublicasAction.php?acao=abrirAtoPublico&amp;num_ato=00001322&amp;sgl_tipo=CPB&amp;sgl_orgao=ANVISA/MS&amp;vlr_ano=2025&amp;seq_ato=222&amp;cod_modulo=134&amp;cod_menu=1696
Comment form:  http://pesquisa.anvisa.gov.br/index.php/926332?lang=pt-BR</t>
    </r>
  </si>
  <si>
    <t>Food ingredients to be used in food</t>
  </si>
  <si>
    <t>0712 - Dried vegetables, whole, cut, sliced, broken or in powder, but not further prepared</t>
  </si>
  <si>
    <t>Human health; Food safety; Labelling</t>
  </si>
  <si>
    <r>
      <rPr>
        <sz val="11"/>
        <color theme="1"/>
        <rFont val="Calibri"/>
        <family val="2"/>
        <scheme val="minor"/>
      </rPr>
      <t>https://members.wto.org/crnattachments/2025/SPS/TPKM/25_03036_00_e.pdf
https://members.wto.org/crnattachments/2025/SPS/TPKM/25_03036_00_x.pdf</t>
    </r>
  </si>
  <si>
    <t>Ordinance SDA/Mapa no. 1.269 of 11 April 2025. Establishes the phytosanitary requirements for the importation of fresh persimmon fruits originating from the Republic of Paraguay</t>
  </si>
  <si>
    <t>This Ordinance establishes the phytosanitary requirements for the importation into Brazil of fresh persimmon fruits (Category 3) (Diospyros kaki) produced in the Republic of Paraguay.</t>
  </si>
  <si>
    <t>Persimmon (Diospyros kaki</t>
  </si>
  <si>
    <t>081070 - Fresh persimmons</t>
  </si>
  <si>
    <r>
      <rPr>
        <sz val="11"/>
        <color theme="1"/>
        <rFont val="Calibri"/>
        <family val="2"/>
        <scheme val="minor"/>
      </rPr>
      <t>https://members.wto.org/crnattachments/2025/SPS/BRA/25_03029_00_x.pdf
https://www.in.gov.br/web/dou/-/portaria-sda/mapa-n-1.269-de-11-de-abril-de-2025-624287092</t>
    </r>
  </si>
  <si>
    <t>Commission Implementing Regulation (EU) 2025/630 of 31 March 2025 concerning the authorization of geranium rose essential oil from Pelargonium graveolens L‘Hér., eucalyptus essential oil from Eucalyptus globulus Labill. and lemongrass essential oil from Cymbopogon flexuosus (Nees ex Steud.) Will. Watson as feed additives for all animal species (Text with EEA relevance)</t>
  </si>
  <si>
    <t>The substances covered by the Act were authorized as feed additives for all animal species. An application was submitted for the reauthorization of these substances in accordance with Article 10 of Regulation (EC) No. 1831/2003. Based on the favourable conclusions of a scientific assessment of the dossier submitted by the applicant, conducted by the European Food Safety Authority (EFSA), these substances are reauthorized as feed additives for all animal species in the additive category “Sensory additives” and in the functional group “Flavouring compounds”, under certain conditions detailed in the Annex to the Act. A transitional period is included for the interested parties to meet the new authorisation’s requirements.</t>
  </si>
  <si>
    <r>
      <rPr>
        <sz val="11"/>
        <color theme="1"/>
        <rFont val="Calibri"/>
        <family val="2"/>
        <scheme val="minor"/>
      </rPr>
      <t>https://members.wto.org/crnattachments/2025/SPS/EEC/25_03024_00_e.pdf
https://members.wto.org/crnattachments/2025/SPS/EEC/25_03024_00_f.pdf
https://members.wto.org/crnattachments/2025/SPS/EEC/25_03024_00_s.pdf</t>
    </r>
  </si>
  <si>
    <t>Zoosanitary requirements for import of insects meal</t>
  </si>
  <si>
    <t>Establishes the Zoosanitary requirements necessary for the export of Insect Meal, of any origin, to Brazil.</t>
  </si>
  <si>
    <t>Insects products</t>
  </si>
  <si>
    <t>Animal diseases; Territory protection; Animal health</t>
  </si>
  <si>
    <r>
      <rPr>
        <sz val="11"/>
        <color theme="1"/>
        <rFont val="Calibri"/>
        <family val="2"/>
        <scheme val="minor"/>
      </rPr>
      <t>https://members.wto.org/crnattachments/2025/SPS/BRA/25_03032_00_x.pdf</t>
    </r>
  </si>
  <si>
    <t>Draft amendment of the “Quarantine Requirements for the Importation of Plants or Plant Products”</t>
  </si>
  <si>
    <t>The amended draft regulates the quarantine requirements for the importation of plants and plant products. Based on the risk assessment results, it designates fresh fruits of Helleborus spp., Ruscus spp., Eucalyptus spp., and Nigella spp. as non-hosts of the Mediterranean fruit fly (Ceratitis capitata). Additionally, the fig wax scale (Ceroplastes rusci) has been added to the list of pests of concern.</t>
  </si>
  <si>
    <t>Plants or plant products</t>
  </si>
  <si>
    <t>Plant health; Pests; Territory protection; Fruit fly</t>
  </si>
  <si>
    <r>
      <rPr>
        <sz val="11"/>
        <color theme="1"/>
        <rFont val="Calibri"/>
        <family val="2"/>
        <scheme val="minor"/>
      </rPr>
      <t>https://members.wto.org/crnattachments/2025/SPS/TPKM/25_03037_00_e.pdf</t>
    </r>
  </si>
  <si>
    <t>Draft - Establishes the phytosanitary requirements for the importation of Cannabis Sativa seeds to Brazil from any origin</t>
  </si>
  <si>
    <t>Draft for comments that establishes the phytosanitary requirements for the importation of Cannabis Sativa seeds to Brazil from any origin.</t>
  </si>
  <si>
    <t>Cannabis sativa seeds</t>
  </si>
  <si>
    <r>
      <rPr>
        <sz val="11"/>
        <color theme="1"/>
        <rFont val="Calibri"/>
        <family val="2"/>
        <scheme val="minor"/>
      </rPr>
      <t>https://members.wto.org/crnattachments/2025/SPS/BRA/25_03031_00_e.pdf
https://members.wto.org/crnattachments/2025/SPS/BRA/25_03031_00_x.pdf</t>
    </r>
  </si>
  <si>
    <t>Draft - Establishes the phytosanitary requirements for the import of seeds of Verbena x hybrida (Category 4) of any origin</t>
  </si>
  <si>
    <t>Draft for comments that establishes the phytosanitary requirements for the importation of seeds of Verbena x hybrida (Category 4) to Brazil from any origin.</t>
  </si>
  <si>
    <t>Verbena x hybrida seeds</t>
  </si>
  <si>
    <r>
      <rPr>
        <sz val="11"/>
        <color theme="1"/>
        <rFont val="Calibri"/>
        <family val="2"/>
        <scheme val="minor"/>
      </rPr>
      <t>https://members.wto.org/crnattachments/2025/SPS/BRA/25_03030_00_e.pdf
https://members.wto.org/crnattachments/2025/SPS/BRA/25_03030_00_x.pdf</t>
    </r>
  </si>
  <si>
    <t>Ukraine notifies the adoption of the draft Order of the Ministry of Health of Ukraine "On Approval of Requirements for Smoke Flavourings" as the Order of the Ministry of Health of Ukraine No 338 "On Approval of Requirements for Food Flavorings With Smoke Aroma (Smoke Flavorings)" of 28 February 2025.The Order was registered in the Ministry of Justice of Ukraine on 14 March 2025 and published on 15 April 2025.The Order will enter into force on 15 October 2025.</t>
  </si>
  <si>
    <r>
      <rPr>
        <sz val="11"/>
        <color theme="1"/>
        <rFont val="Calibri"/>
        <family val="2"/>
        <scheme val="minor"/>
      </rPr>
      <t>https://members.wto.org/crnattachments/2025/SPS/UKR/25_03039_00_e.pdf
https://members.wto.org/crnattachments/2025/SPS/UKR/25_03039_00_x.pdf
https://zakon.rada.gov.ua/laws/show/z0425-25#Text</t>
    </r>
  </si>
  <si>
    <t>Draft Order of the Minister of Agriculture, Marine Fisheries, Rural Development, Water Resources and Forestry establishing the names and characteristics of marketed saucesAdoption of the draft Order of the Minister of Agriculture, Marine Fisheries, Rural Development, Water Resources and Forestry establishing the names and characteristics of marketed sauces.https://www.onssa.gov.ma/wp-content/uploads/2025/04/ARR.356-25.AR_.pdfhttps://members.wto.org/crnattachments/2025/SPS/MAR/25_03016_00_x.pdf</t>
  </si>
  <si>
    <t>Marketed sauces</t>
  </si>
  <si>
    <t>2103 - Sauce and preparations therefor; mixed condiments and mixed seasonings; mustard flour and meal, whether or not prepared, and mustard; 2103 - Sauce and preparations therefor; mixed condiments and mixed seasonings; mustard flour and meal, whether or not prepared, and mustard</t>
  </si>
  <si>
    <r>
      <rPr>
        <sz val="11"/>
        <color theme="1"/>
        <rFont val="Calibri"/>
        <family val="2"/>
        <scheme val="minor"/>
      </rPr>
      <t>https://members.wto.org/crnattachments/2025/SPS/MAR/25_03016_00_x.pdf
https://www.onssa.gov.ma/wp-content/uploads/2025/04/ARR.356-25.AR_.pdf</t>
    </r>
  </si>
  <si>
    <t>Commission Implementing Regulation (EU) 2025/544 of 25 March 2025 amending Implementing Regulation (EU) 2021/403 as regards model animal health certificates and model animal health/official certificates for the entry into the Union of consignments of certain categories of terrestrial animals and germinal products thereof (OJ L 2025/544, 22.4.2025)</t>
  </si>
  <si>
    <t>The Regulation amends model certificates for entry into the Union of certain categories of terrestrial animals and germinal products thereof, i.e. to reflect the reference to the list of third countries or regions thereof authorised for the entry into the Union of certain animals and products of animal origin intended for human consumption in accordance with Regulation (EU) 2017/625 of the European Parliament and of the Council as regards the application of the prohibition on the use of certain antimicrobial medicinal products laid down by Commission Implementing Regulation (EU) 2024/2598; to reflect new requirements of Chapters E and H of Annex IX to Regulation (EC) 999/2001 of the European Parliament and of the Council introduced by Commission Regulation (EU) 2024/887 as regards caprine animals genetically resistant to classical scrapie strains; to replace the references to the Protocol on Ireland/Northern Ireland by “Windsor Framework”; to clarify, align and make consistent certain other requirements in the relevant model certificates for the entry into the Union of consignments of certain categories of terrestrial animals and germinal products thereof.</t>
  </si>
  <si>
    <t>Certain categories of terrestrial animals and germinal products thereof</t>
  </si>
  <si>
    <t>01 - Live animals</t>
  </si>
  <si>
    <t>Human health; Animal health; Food safety; Animal diseases; Scrapie</t>
  </si>
  <si>
    <r>
      <rPr>
        <sz val="11"/>
        <color theme="1"/>
        <rFont val="Calibri"/>
        <family val="2"/>
        <scheme val="minor"/>
      </rPr>
      <t xml:space="preserve">http://data.europa.eu/eli/reg_impl/2025/544/oj
</t>
    </r>
  </si>
  <si>
    <t>Amendments of appended form to the application for safety confirmation and manufacturing standards conformity</t>
  </si>
  <si>
    <t>MAFF will amend appended form to the application for safety confirmation and manufacturing standards conformity for GM feeds and feed additives in ”Matters to Set out the Procedures for Safety Assessment of Feeds and Feed Additives Applying Recombinant DNA Technology Based on the Provisions of the Ministerial Ordinance on the Specifications and Standards of Feeds and Feed Additives” (Ministry of Agriculture, Forestry and Fisheries Notification No. 1780 of 26 November 2002） and ”Matters to Set out the Manufacturing Standards for Feeds and Feed Additives Applying Recombinant DNA Technology based on the provisions of the Ministerial Ordinance on the Specifications and Standards of Feeds and Feed Additives”(Ministry of Agriculture, Forestry and Fisheries Notification No. 1782 of 26 November 2002). With these amendments, feed containing GM microorganisms will become eligible for import into Japan.</t>
  </si>
  <si>
    <t>Feeds and feed additive</t>
  </si>
  <si>
    <r>
      <rPr>
        <sz val="11"/>
        <color theme="1"/>
        <rFont val="Calibri"/>
        <family val="2"/>
        <scheme val="minor"/>
      </rPr>
      <t>https://members.wto.org/crnattachments/2025/SPS/JPN/25_03053_00_x.pdf</t>
    </r>
  </si>
  <si>
    <t>Resolution governing the importation, for consumption, of fresh watermelons (Citrullus lanatus (syn. Citrullus vulgare)) originating in PeruCosta Rica hereby advises of the entry into force of the phytosanitary measures notified in document G/SPS/N/CRI/305, adopted pursuant to Resolution No. 028-2025-CV-ARP-SFE of the State Phytosanitary Service, Plant Quarantine Department, Pest Risk Analysis Unit, establishing phytosanitary requirements for the importation, for consumption, of fresh watermelons (Citrullus lanatus (syn. Citrullus vulgare)) originating in Peru.https://members.wto.org/crnattachments/2025/SPS/CRI/25_03051_00_s.pdf</t>
  </si>
  <si>
    <t>Watermelons, fresh (HS code: 0807.11)</t>
  </si>
  <si>
    <t>080711 - Fresh watermelons; 080711 - Fresh watermelons</t>
  </si>
  <si>
    <r>
      <rPr>
        <sz val="11"/>
        <color theme="1"/>
        <rFont val="Calibri"/>
        <family val="2"/>
        <scheme val="minor"/>
      </rPr>
      <t>https://members.wto.org/crnattachments/2025/SPS/CRI/25_03051_00_s.pdf</t>
    </r>
  </si>
  <si>
    <t>Resolution governing the importation, for consumption, of fresh blackberries (Rubus vestitus) originating in the state of Georgia, United StatesCosta Rica hereby advises of the entry into force of the phytosanitary measures notified in document G/SPS/N/CRI/303, adopted pursuant to Resolution No. 026-2025-CV-ARP-SFE of the State Phytosanitary Service, Plant Quarantine Department, Pest Risk Analysis Unit, establishing phytosanitary requirements for the importation, for consumption, of fresh blackberries (Rubus vestitus) originating in the state of Georgia, United States.https://members.wto.org/crnattachments/2025/SPS/CRI/25_03047_00_s.pdf</t>
  </si>
  <si>
    <t>Blackberries, fresh (HS code: 0810.20)</t>
  </si>
  <si>
    <r>
      <rPr>
        <sz val="11"/>
        <color theme="1"/>
        <rFont val="Calibri"/>
        <family val="2"/>
        <scheme val="minor"/>
      </rPr>
      <t>https://members.wto.org/crnattachments/2025/SPS/CRI/25_03047_00_s.pdf</t>
    </r>
  </si>
  <si>
    <t>Resolution governing the importation, for consumption, of fresh blackberries (Rubus vestitus) originating in the state of Michigan, United StatesCosta Rica hereby advises of the entry into force of the phytosanitary measures notified in document G/SPS/N/CRI/304, adopted pursuant to Resolution No. 027-2025-CV-ARP-SFE of the State Phytosanitary Service, Plant Quarantine Department, Pest Risk Analysis Unit, establishing phytosanitary requirements for the importation, for consumption, of fresh blackberries (Rubus vestitus) originating in the state of Michigan, United States.https://members.wto.org/crnattachments/2025/SPS/CRI/25_03050_00_s.pdf</t>
  </si>
  <si>
    <r>
      <rPr>
        <sz val="11"/>
        <color theme="1"/>
        <rFont val="Calibri"/>
        <family val="2"/>
        <scheme val="minor"/>
      </rPr>
      <t>https://members.wto.org/crnattachments/2025/SPS/CRI/25_03050_00_s.pdf</t>
    </r>
  </si>
  <si>
    <t>Projet de décret modifiant et complétant le décret n° 2-75-321 du 25 chaabane 1397 (12 août 1977) portant réglementation de la vinification, de la détention, de la circulation et du commerce des vins</t>
  </si>
  <si>
    <t>Veuillez noter que la notification portant la cote G/SPS/N/MAR/113 intitulée “projet de décret modifiant et complétant le décret n° 2-75-321 du 25 chaabane 1397 (12 août 1977) portant réglementation de la vinification, de la détention, de la circulation et du commerce des vins” et datée du 22 avril 2025, a été distribuée par erreur et doit par conséquent être considérée comme nulle et non avenue.Une nouvelle notification sera émise ultérieurement.  </t>
  </si>
  <si>
    <t>Vins</t>
  </si>
  <si>
    <t>2204 - Wine of fresh grapes, incl. fortified wines; grape must, partly fermented and of an actual alcoholic strength of &gt; 0,5% vol or grape must with added alcohol of an actual alcoholic strength of &gt; 0,5% vol; 2205 - Vermouth and other wine of fresh grapes, flavoured with plants or aromatic substances</t>
  </si>
  <si>
    <t>Food safety; Human health; Food safety; Human health</t>
  </si>
  <si>
    <t>Notice of Administration Order of Saudi Food and Drug Authority Ref. No. 44976 dated 15 April 2025 entitled “Temporary ban on importation of poultry meat, eggs and their products originating from North Denmark in Denmark”</t>
  </si>
  <si>
    <t>Following the WOAH report dated 11 April 2025, a highly pathogenic avian influenza (HPAI) virus outbreak has occurred in North Denmark in Denmark. In compliance with the World Organisation for Animal Health (WOAH), Terrestrial Animal Health Code Chapter 10.4, it is deemed necessary for the Kingdom of Saudi Arabia to prevent the entry of the HPAI virus into the country. Therefore, the import of poultry meat, eggs and their products from North Denmark in Denmark to the Kingdom of Saudi Arabia is temporarily suspended (with the exception of processed poultry meat and egg products exposed to either heat or other treatments that ensure deactivation of the HPAI virus, as long as it conforms with the approved health requirements, and standards, with a health certificate issued by the official bodies in Denmark prove that the product is free from the virus).</t>
  </si>
  <si>
    <r>
      <rPr>
        <sz val="11"/>
        <color theme="1"/>
        <rFont val="Calibri"/>
        <family val="2"/>
        <scheme val="minor"/>
      </rPr>
      <t>https://members.wto.org/crnattachments/2025/SPS/SAU/25_03073_00_x.pdf</t>
    </r>
  </si>
  <si>
    <t>Commission Implementing Regulation (EU) amending Regulation (EU) No 37/2010 as regards the classification of the substance fluralaner with respect to its maximum residue limit in foodstuffs of animal origin</t>
  </si>
  <si>
    <t>This draft legislation will establish a maximum residue limit (MRL) in the Union for the pharmacologically active substance fluralaner, intended for use in veterinary medicinal products for food-producing animals.This draft legislation will amend the existing entry for fluralaner in Table 1 of the Annex of Commission Regulation (EU) No 37/2010 on pharmacologically active substances and its classification regarding maximum residue limits in foodstuffs of animal origin.</t>
  </si>
  <si>
    <t>Foodstuffs of animal origin</t>
  </si>
  <si>
    <t>Human health; Animal health; Food safety; Animal diseases; Maximum residue limits (MRLs)</t>
  </si>
  <si>
    <r>
      <rPr>
        <sz val="11"/>
        <color theme="1"/>
        <rFont val="Calibri"/>
        <family val="2"/>
        <scheme val="minor"/>
      </rPr>
      <t>https://members.wto.org/crnattachments/2025/SPS/EEC/25_03105_00_e.pdf
https://members.wto.org/crnattachments/2025/SPS/EEC/25_03105_01_e.pdf</t>
    </r>
  </si>
  <si>
    <t>Resolución Exenta No 2.450/2025 que Modifica Resolución No 7.424 de 2013, que establece requisitos fitosanitarios para el ingreso de hongos para propagación y consumo, procedentes de cualquier origen</t>
  </si>
  <si>
    <t>Chile comunica que la Resolución Exenta No 2.450/2025 que “Modifica Resolución No 7.424 de 2013, que establece requisitos fitosanitarios para el ingreso de hongos para propagación y consumo, procedentes de cualquier origen", fue publicada en el Diario Oficial del Estado el día 17 de abril de 2025, entrando en vigor a partir de dicha fecha.</t>
  </si>
  <si>
    <t>Hongos para propagación y consumo</t>
  </si>
  <si>
    <t>07095 - - Mushrooms and truffles:; 07095 - - Mushrooms and truffles:</t>
  </si>
  <si>
    <r>
      <rPr>
        <sz val="11"/>
        <color theme="1"/>
        <rFont val="Calibri"/>
        <family val="2"/>
        <scheme val="minor"/>
      </rPr>
      <t>https://members.wto.org/crnattachments/2025/SPS/CHL/25_03088_00_s.pdf</t>
    </r>
  </si>
  <si>
    <t>Resolución de la Dirección General de Servicios Ganaderos DGSG No 111/2025 - Déjese sin efecto la Resolución de esta Dirección General No 081/2025 de 20 de marzo de 2025</t>
  </si>
  <si>
    <t>A través de la Resolución de la Dirección General de Servicios Ganaderos DGSG/No 111/2025, se deja sin efecto la Resolución de la Dirección General de Servicios Ganaderos DGSG/No 081/2025 - Suspensión temporal de las importaciones de animales vivos, productos de origen animal y material genético de las especies animales susceptibles a la fiebre aftosa provenientes de Alemania. </t>
  </si>
  <si>
    <t>Animales vivos, productos de origen animal y material genético de las especies animales susceptibles a la fiebre aftosa</t>
  </si>
  <si>
    <t>Foot and mouth disease; Animal health; Animal diseases; Withdrawal of the measure; Pest- or Disease- free Regions / Regionalization; Pest- or Disease- free Regions / Regionalization; Foot and mouth disease; Animal diseases; Animal health</t>
  </si>
  <si>
    <r>
      <rPr>
        <sz val="11"/>
        <color theme="1"/>
        <rFont val="Calibri"/>
        <family val="2"/>
        <scheme val="minor"/>
      </rPr>
      <t xml:space="preserve">https://members.wto.org/crnattachments/2025/SPS/URY/25_03089_00_s.pdf
https://www.gub.uy/ministerio-ganaderia-agricultura-pesca/institucional/normativa/resolucion-n-111025-dgsg-dejese-sin-efecto-resolucion-direccion-general-n
</t>
    </r>
  </si>
  <si>
    <t>Notice of Availability of a Pest Risk Analysis for the Importation of Fresh Rhizomes of Wasabi from Indonesia into the United States [Docket No. APHIS-2024-0068]</t>
  </si>
  <si>
    <t>We are advising the public of our decision to authorize the importation of fresh rhizomes of wasabi, Eutrema japonicum (Miq.) Koidz. (Brassicaceae), into the United States for consumption from Indonesia. Based on the findings of a pest risk analysis, which we made available to the public for review and comment through a previous notice, we have determined that the application of one or more designated phytosanitary measures will be sufficient to mitigate the risks of introducing or disseminating plant pests or noxious weeds via the importation of fresh rhizomes of wasabi from Indonesia. (Federal Register Vol. 90, No. 77, Wednesday, 23 April 2025, pp. 17028-17029)</t>
  </si>
  <si>
    <t>Fresh rhizomes of wasabi</t>
  </si>
  <si>
    <r>
      <rPr>
        <sz val="11"/>
        <color theme="1"/>
        <rFont val="Calibri"/>
        <family val="2"/>
        <scheme val="minor"/>
      </rPr>
      <t>https://www.regulations.gov/document/APHIS-2024-0068-0007</t>
    </r>
  </si>
  <si>
    <t>Salmonella Framework for Raw Poultry Products</t>
  </si>
  <si>
    <t>The United States Department of Agriculture, Food Safety and Inspection Service (FSIS) is withdrawing the proposed rule and proposed determination titled “Salmonella Framework for Raw Poultry Products”.</t>
  </si>
  <si>
    <t>02 - MEAT AND EDIBLE MEAT OFFAL; 0301 - Live fish; 0302 - Fish, fresh or chilled (excl. fish fillets and other fish meat of heading 0304); 0303 - Frozen fish (excl. fish fillets and other fish meat of heading 0304); 0304 - Fish fillets and other fish meat, whether or not minced, fresh, chilled or frozen; 0305 - Fish, fit for human consumption, dried, salted or in brine; smoked fish, fit for human consumption, whether or not cooked before or during the smoking process; 0407 - Birds' eggs, in shell, fresh, preserved or cooked; 0407 - Birds' eggs, in shell, fresh, preserved or cooked; 0305 - Fish, fit for human consumption, dried, salted or in brine; smoked fish, fit for human consumption, whether or not cooked before or during the smoking process; 0304 - Fish fillets and other fish meat, whether or not minced, fresh, chilled or frozen; 0303 - Frozen fish (excl. fish fillets and other fish meat of heading 0304); 0302 - Fish, fresh or chilled (excl. fish fillets and other fish meat of heading 0304); 0301 - Live fish; 02 - MEAT AND EDIBLE MEAT OFFAL</t>
  </si>
  <si>
    <t>Withdrawal of the measure; Zoonoses; Salmonella; Food safety; Human health; Salmonella; Zoonoses; Food safety; Human health</t>
  </si>
  <si>
    <r>
      <rPr>
        <sz val="11"/>
        <color theme="1"/>
        <rFont val="Calibri"/>
        <family val="2"/>
        <scheme val="minor"/>
      </rPr>
      <t>https://www.federalregister.gov/documents/2025/04/25/2025-07187/salmonella-framework-for-raw-poultry-products</t>
    </r>
  </si>
  <si>
    <t>Proposed revision of Ministerial Ordinance on the Specifications and Standards of Feeds and Feed Additives</t>
  </si>
  <si>
    <t>The designation of cashew nut shell liquid as a feed additive and establishment of the standards and specifications for feed and feed additives, notified in G/SPS/N/JPN/1332 (dated 8 April 2025), will come into force on 1 May 2025.</t>
  </si>
  <si>
    <t>Human health; Animal health; Food safety; Animal diseases; Adoption/publication/entry into force of reg.; Animal diseases; Food safety; Animal health; Human health</t>
  </si>
  <si>
    <t>Pomelo fruit from Viet Nam: Biosecurity import requirements final report</t>
  </si>
  <si>
    <t>Import risk analysis of fresh pomelo fruit from Viet Nam.</t>
  </si>
  <si>
    <t>Fresh pomelo fruit</t>
  </si>
  <si>
    <r>
      <rPr>
        <sz val="11"/>
        <color theme="1"/>
        <rFont val="Calibri"/>
        <family val="2"/>
        <scheme val="minor"/>
      </rPr>
      <t>https://www.agriculture.gov.au/biosecurity-trade/policy/risk-analysis/plant/pomelo-from-vietnam</t>
    </r>
  </si>
  <si>
    <t>Proyecto de Resolución para regular la importación de hortalizas de Repollo (Brassica oleracea) para consumo fresco originarias del Estado de Florida, Estados Unidos</t>
  </si>
  <si>
    <t>Establece las medidas fitosanitarias para la importación de hortalizas de repollo (Brassica oleracea) para consumo fresco, originarias del Estado de Florida, Estados Unidos de América.</t>
  </si>
  <si>
    <t>Repollos (Brassica oleracea) para consumo fresco (código(s) del SA: 070490)</t>
  </si>
  <si>
    <t>070490 - Fresh or chilled cabbages, kohlrabi, kale and similar edible brassicas (excl. cauliflowers, headed broccoli and Brussels sprouts)</t>
  </si>
  <si>
    <r>
      <rPr>
        <sz val="11"/>
        <color theme="1"/>
        <rFont val="Calibri"/>
        <family val="2"/>
        <scheme val="minor"/>
      </rPr>
      <t>https://members.wto.org/crnattachments/2025/SPS/CRI/25_03128_00_s.pdf</t>
    </r>
  </si>
  <si>
    <t>Notice of Availability of a Pest Risk Analysis for the Importation of Fresh Leaves and Stems of Glasswort From Israel Into the United States [Docket No. APHIS–2024–0047]</t>
  </si>
  <si>
    <t>We are advising the public that we have prepared a pest risk analysis that evaluates the risks associated with the importation of fresh leaves and stems of glasswort (Salicornia europaea L.) for consumption from Israel into the United States. Based on the analysis, we have determined that the application of one or more designated phytosanitary measures will be sufficient to mitigate the risks of introducing or disseminating plant pests or noxious weeds via the importation of fresh leaves and stems of glasswort from Israel into the United States. We are making the pest risk analysis available to the public for review and comment. (Federal Register Vol. 90, No. 69, Friday, 11 April 2025, pg. 15429)</t>
  </si>
  <si>
    <t>Fresh leaves and stems of glasswort (Salicornia europaea L.)</t>
  </si>
  <si>
    <r>
      <rPr>
        <sz val="11"/>
        <color theme="1"/>
        <rFont val="Calibri"/>
        <family val="2"/>
        <scheme val="minor"/>
      </rPr>
      <t>https://www.regulations.gov/document/APHIS-2024-0047-0001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</si>
</sst>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0" x14ac:knownFonts="1">
    <font>
      <sz val="11"/>
      <color theme="1"/>
      <name val="Calibri"/>
      <family val="2"/>
      <scheme val="minor"/>
    </font>
    <font>
      <b/>
      <sz val="11"/>
      <name val="Calibri"/>
      <family val="2"/>
      <scheme val="minor"/>
    </font>
    <font>
      <b/>
      <sz val="11"/>
      <name val="Calibri"/>
      <family val="2"/>
    </font>
    <font>
      <sz val="11"/>
      <name val="Calibri"/>
      <family val="2"/>
    </font>
    <font>
      <sz val="11"/>
      <name val="Calibri"/>
      <family val="2"/>
    </font>
    <font>
      <sz val="11"/>
      <name val="Calibri"/>
      <family val="2"/>
    </font>
    <font>
      <b/>
      <sz val="11"/>
      <name val="Calibri"/>
      <family val="2"/>
    </font>
    <font>
      <u/>
      <sz val="11"/>
      <color theme="10"/>
      <name val="Calibri"/>
      <family val="2"/>
      <scheme val="minor"/>
    </font>
    <font>
      <u/>
      <sz val="11"/>
      <color rgb="FF0000FF"/>
      <name val="Calibri"/>
    </font>
    <font>
      <sz val="11"/>
      <name val="Calibri"/>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diagonal/>
    </border>
  </borders>
  <cellStyleXfs count="6">
    <xf numFmtId="0" fontId="0" fillId="0" borderId="0"/>
    <xf numFmtId="0" fontId="3" fillId="0" borderId="0"/>
    <xf numFmtId="0" fontId="4" fillId="0" borderId="0"/>
    <xf numFmtId="0" fontId="5" fillId="0" borderId="0"/>
    <xf numFmtId="0" fontId="7" fillId="0" borderId="0" applyNumberFormat="0" applyFill="0" applyBorder="0" applyAlignment="0" applyProtection="0"/>
    <xf numFmtId="0" fontId="9" fillId="0" borderId="0"/>
  </cellStyleXfs>
  <cellXfs count="14">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6" fillId="2" borderId="0" xfId="0" applyFont="1" applyFill="1" applyAlignment="1">
      <alignment horizontal="center" vertical="center" wrapText="1"/>
    </xf>
    <xf numFmtId="14" fontId="6"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14" fontId="2" fillId="2" borderId="0" xfId="0" applyNumberFormat="1" applyFont="1" applyFill="1" applyAlignment="1">
      <alignment horizontal="center" vertical="center" wrapText="1"/>
    </xf>
    <xf numFmtId="0" fontId="0" fillId="0" borderId="0" xfId="0" applyAlignment="1">
      <alignment vertical="center"/>
    </xf>
    <xf numFmtId="14" fontId="0" fillId="0" borderId="0" xfId="0" applyNumberFormat="1" applyAlignment="1">
      <alignment horizontal="center" vertical="center"/>
    </xf>
    <xf numFmtId="0" fontId="1" fillId="2" borderId="1" xfId="0" applyFont="1" applyFill="1" applyBorder="1" applyAlignment="1">
      <alignment horizontal="center" vertical="center" wrapText="1"/>
    </xf>
    <xf numFmtId="164" fontId="0" fillId="0" borderId="0" xfId="0" applyNumberFormat="1" applyAlignment="1">
      <alignment horizontal="center" vertical="center" wrapText="1"/>
    </xf>
    <xf numFmtId="0" fontId="7" fillId="0" borderId="0" xfId="4" applyNumberFormat="1" applyAlignment="1" applyProtection="1">
      <alignment horizontal="center" vertical="center"/>
    </xf>
    <xf numFmtId="0" fontId="8" fillId="0" borderId="0" xfId="0" applyFont="1" applyAlignment="1">
      <alignment horizontal="center" vertical="center"/>
    </xf>
  </cellXfs>
  <cellStyles count="6">
    <cellStyle name="Hipervínculo" xfId="4" builtinId="8"/>
    <cellStyle name="Normal" xfId="0" builtinId="0"/>
    <cellStyle name="Normal 2" xfId="1" xr:uid="{00000000-0005-0000-0000-000002000000}"/>
    <cellStyle name="Normal 3" xfId="2" xr:uid="{00000000-0005-0000-0000-000003000000}"/>
    <cellStyle name="Normal 4" xfId="3" xr:uid="{00000000-0005-0000-0000-000004000000}"/>
    <cellStyle name="Normal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98"/>
  <sheetViews>
    <sheetView zoomScale="70" zoomScaleNormal="70" workbookViewId="0">
      <pane ySplit="1" topLeftCell="A2" activePane="bottomLeft" state="frozen"/>
      <selection pane="bottomLeft" activeCell="A2" sqref="A2:XFD2"/>
    </sheetView>
  </sheetViews>
  <sheetFormatPr baseColWidth="10" defaultRowHeight="15" x14ac:dyDescent="0.25"/>
  <cols>
    <col min="1" max="1" width="21" style="3" customWidth="1"/>
    <col min="2" max="2" width="20.7109375" style="9" bestFit="1" customWidth="1"/>
    <col min="3" max="3" width="32.85546875" style="12" customWidth="1"/>
    <col min="4" max="4" width="38.7109375" style="1" customWidth="1"/>
    <col min="5" max="5" width="98.140625" style="1" customWidth="1"/>
    <col min="6" max="6" width="63.7109375" style="1" customWidth="1"/>
    <col min="7" max="7" width="43.42578125" style="1" customWidth="1"/>
    <col min="8" max="8" width="45.85546875" style="1" customWidth="1"/>
    <col min="9" max="9" width="40.42578125" style="1" customWidth="1"/>
    <col min="10" max="10" width="31.7109375" style="1" bestFit="1" customWidth="1"/>
    <col min="11" max="11" width="36.28515625" style="1" bestFit="1" customWidth="1"/>
    <col min="12" max="12" width="27.28515625" style="2" bestFit="1" customWidth="1"/>
    <col min="13" max="13" width="31.85546875" style="1" bestFit="1" customWidth="1"/>
    <col min="14" max="14" width="40.7109375" style="1" customWidth="1"/>
    <col min="15" max="17" width="33.140625" style="1" customWidth="1"/>
  </cols>
  <sheetData>
    <row r="1" spans="1:24" s="1" customFormat="1" ht="30" customHeight="1" x14ac:dyDescent="0.25">
      <c r="A1" s="7" t="s">
        <v>1</v>
      </c>
      <c r="B1" s="6" t="s">
        <v>3</v>
      </c>
      <c r="C1" s="6" t="s">
        <v>0</v>
      </c>
      <c r="D1" s="6" t="s">
        <v>2</v>
      </c>
      <c r="E1" s="6" t="s">
        <v>4</v>
      </c>
      <c r="F1" s="6" t="s">
        <v>5</v>
      </c>
      <c r="G1" s="6" t="s">
        <v>16</v>
      </c>
      <c r="H1" s="6" t="s">
        <v>17</v>
      </c>
      <c r="I1" s="6" t="s">
        <v>6</v>
      </c>
      <c r="J1" s="6" t="s">
        <v>7</v>
      </c>
      <c r="K1" s="6" t="s">
        <v>18</v>
      </c>
      <c r="L1" s="7" t="s">
        <v>8</v>
      </c>
      <c r="M1" s="6" t="s">
        <v>9</v>
      </c>
      <c r="N1" s="6" t="s">
        <v>10</v>
      </c>
      <c r="O1" s="6" t="s">
        <v>19</v>
      </c>
      <c r="P1" s="6" t="s">
        <v>21</v>
      </c>
      <c r="Q1" s="6" t="s">
        <v>20</v>
      </c>
    </row>
    <row r="2" spans="1:24" ht="90" x14ac:dyDescent="0.25">
      <c r="A2" s="3" t="s">
        <v>108</v>
      </c>
      <c r="B2" s="9">
        <v>45748</v>
      </c>
      <c r="C2" s="13" t="str">
        <f>HYPERLINK("https://eping.wto.org/en/Search?viewData= G/TBT/N/KOR/1285"," G/TBT/N/KOR/1285")</f>
        <v xml:space="preserve"> G/TBT/N/KOR/1285</v>
      </c>
      <c r="D2" s="1" t="s">
        <v>390</v>
      </c>
      <c r="E2" s="1" t="s">
        <v>391</v>
      </c>
      <c r="F2" s="1" t="s">
        <v>392</v>
      </c>
      <c r="G2" s="1" t="s">
        <v>23</v>
      </c>
      <c r="H2" s="1" t="s">
        <v>393</v>
      </c>
      <c r="I2" s="1" t="s">
        <v>247</v>
      </c>
      <c r="J2" s="1" t="s">
        <v>23</v>
      </c>
      <c r="K2" s="3"/>
      <c r="L2" s="9">
        <v>45808</v>
      </c>
      <c r="M2" s="3" t="s">
        <v>24</v>
      </c>
      <c r="N2" s="1" t="s">
        <v>394</v>
      </c>
      <c r="O2" s="3" t="str">
        <f>HYPERLINK("https://docs.wto.org/imrd/directdoc.asp?DDFDocuments/t/G/TBTN25/KOR1285.DOCX", "https://docs.wto.org/imrd/directdoc.asp?DDFDocuments/t/G/TBTN25/KOR1285.DOCX")</f>
        <v>https://docs.wto.org/imrd/directdoc.asp?DDFDocuments/t/G/TBTN25/KOR1285.DOCX</v>
      </c>
      <c r="P2" s="3" t="str">
        <f>HYPERLINK("https://docs.wto.org/imrd/directdoc.asp?DDFDocuments/u/G/TBTN25/KOR1285.DOCX", "https://docs.wto.org/imrd/directdoc.asp?DDFDocuments/u/G/TBTN25/KOR1285.DOCX")</f>
        <v>https://docs.wto.org/imrd/directdoc.asp?DDFDocuments/u/G/TBTN25/KOR1285.DOCX</v>
      </c>
      <c r="Q2" s="3" t="str">
        <f>HYPERLINK("https://docs.wto.org/imrd/directdoc.asp?DDFDocuments/v/G/TBTN25/KOR1285.DOCX", "https://docs.wto.org/imrd/directdoc.asp?DDFDocuments/v/G/TBTN25/KOR1285.DOCX")</f>
        <v>https://docs.wto.org/imrd/directdoc.asp?DDFDocuments/v/G/TBTN25/KOR1285.DOCX</v>
      </c>
      <c r="R2" s="3"/>
      <c r="S2" s="3"/>
      <c r="T2" s="3"/>
      <c r="U2" s="3"/>
      <c r="V2" s="3"/>
      <c r="W2" s="3"/>
      <c r="X2" s="3"/>
    </row>
    <row r="3" spans="1:24" ht="225" x14ac:dyDescent="0.25">
      <c r="A3" s="3" t="s">
        <v>76</v>
      </c>
      <c r="B3" s="9">
        <v>45748</v>
      </c>
      <c r="C3" s="13" t="str">
        <f>HYPERLINK("https://eping.wto.org/en/Search?viewData= G/TBT/N/USA/2026/Add.3"," G/TBT/N/USA/2026/Add.3")</f>
        <v xml:space="preserve"> G/TBT/N/USA/2026/Add.3</v>
      </c>
      <c r="D3" s="1" t="s">
        <v>395</v>
      </c>
      <c r="E3" s="1" t="s">
        <v>396</v>
      </c>
      <c r="F3" s="1" t="s">
        <v>397</v>
      </c>
      <c r="G3" s="1" t="s">
        <v>23</v>
      </c>
      <c r="H3" s="1" t="s">
        <v>398</v>
      </c>
      <c r="I3" s="1" t="s">
        <v>399</v>
      </c>
      <c r="J3" s="1" t="s">
        <v>23</v>
      </c>
      <c r="K3" s="3"/>
      <c r="L3" s="9" t="s">
        <v>23</v>
      </c>
      <c r="M3" s="3" t="s">
        <v>39</v>
      </c>
      <c r="N3" s="1" t="s">
        <v>400</v>
      </c>
      <c r="O3" s="3" t="str">
        <f>HYPERLINK("https://docs.wto.org/imrd/directdoc.asp?DDFDocuments/t/G/TBTN23/USA2026A3.DOCX", "https://docs.wto.org/imrd/directdoc.asp?DDFDocuments/t/G/TBTN23/USA2026A3.DOCX")</f>
        <v>https://docs.wto.org/imrd/directdoc.asp?DDFDocuments/t/G/TBTN23/USA2026A3.DOCX</v>
      </c>
      <c r="P3" s="3" t="str">
        <f>HYPERLINK("https://docs.wto.org/imrd/directdoc.asp?DDFDocuments/u/G/TBTN23/USA2026A3.DOCX", "https://docs.wto.org/imrd/directdoc.asp?DDFDocuments/u/G/TBTN23/USA2026A3.DOCX")</f>
        <v>https://docs.wto.org/imrd/directdoc.asp?DDFDocuments/u/G/TBTN23/USA2026A3.DOCX</v>
      </c>
      <c r="Q3" s="3" t="str">
        <f>HYPERLINK("https://docs.wto.org/imrd/directdoc.asp?DDFDocuments/v/G/TBTN23/USA2026A3.DOCX", "https://docs.wto.org/imrd/directdoc.asp?DDFDocuments/v/G/TBTN23/USA2026A3.DOCX")</f>
        <v>https://docs.wto.org/imrd/directdoc.asp?DDFDocuments/v/G/TBTN23/USA2026A3.DOCX</v>
      </c>
      <c r="R3" s="3"/>
      <c r="S3" s="3"/>
      <c r="T3" s="3"/>
      <c r="U3" s="3"/>
      <c r="V3" s="3"/>
      <c r="W3" s="3"/>
      <c r="X3" s="3"/>
    </row>
    <row r="4" spans="1:24" ht="75" x14ac:dyDescent="0.25">
      <c r="A4" s="3" t="s">
        <v>108</v>
      </c>
      <c r="B4" s="9">
        <v>45748</v>
      </c>
      <c r="C4" s="13" t="str">
        <f>HYPERLINK("https://eping.wto.org/en/Search?viewData= G/TBT/N/KOR/1281"," G/TBT/N/KOR/1281")</f>
        <v xml:space="preserve"> G/TBT/N/KOR/1281</v>
      </c>
      <c r="D4" s="1" t="s">
        <v>401</v>
      </c>
      <c r="E4" s="1" t="s">
        <v>402</v>
      </c>
      <c r="F4" s="1" t="s">
        <v>403</v>
      </c>
      <c r="G4" s="1" t="s">
        <v>23</v>
      </c>
      <c r="H4" s="1" t="s">
        <v>404</v>
      </c>
      <c r="I4" s="1" t="s">
        <v>247</v>
      </c>
      <c r="J4" s="1" t="s">
        <v>23</v>
      </c>
      <c r="K4" s="3"/>
      <c r="L4" s="9">
        <v>45808</v>
      </c>
      <c r="M4" s="3" t="s">
        <v>24</v>
      </c>
      <c r="N4" s="1" t="s">
        <v>405</v>
      </c>
      <c r="O4" s="3" t="str">
        <f>HYPERLINK("https://docs.wto.org/imrd/directdoc.asp?DDFDocuments/t/G/TBTN25/KOR1281.DOCX", "https://docs.wto.org/imrd/directdoc.asp?DDFDocuments/t/G/TBTN25/KOR1281.DOCX")</f>
        <v>https://docs.wto.org/imrd/directdoc.asp?DDFDocuments/t/G/TBTN25/KOR1281.DOCX</v>
      </c>
      <c r="P4" s="3" t="str">
        <f>HYPERLINK("https://docs.wto.org/imrd/directdoc.asp?DDFDocuments/u/G/TBTN25/KOR1281.DOCX", "https://docs.wto.org/imrd/directdoc.asp?DDFDocuments/u/G/TBTN25/KOR1281.DOCX")</f>
        <v>https://docs.wto.org/imrd/directdoc.asp?DDFDocuments/u/G/TBTN25/KOR1281.DOCX</v>
      </c>
      <c r="Q4" s="3" t="str">
        <f>HYPERLINK("https://docs.wto.org/imrd/directdoc.asp?DDFDocuments/v/G/TBTN25/KOR1281.DOCX", "https://docs.wto.org/imrd/directdoc.asp?DDFDocuments/v/G/TBTN25/KOR1281.DOCX")</f>
        <v>https://docs.wto.org/imrd/directdoc.asp?DDFDocuments/v/G/TBTN25/KOR1281.DOCX</v>
      </c>
      <c r="R4" s="3"/>
      <c r="S4" s="3"/>
      <c r="T4" s="3"/>
      <c r="U4" s="3"/>
      <c r="V4" s="3"/>
      <c r="W4" s="3"/>
      <c r="X4" s="3"/>
    </row>
    <row r="5" spans="1:24" ht="90" x14ac:dyDescent="0.25">
      <c r="A5" s="3" t="s">
        <v>108</v>
      </c>
      <c r="B5" s="9">
        <v>45748</v>
      </c>
      <c r="C5" s="13" t="str">
        <f>HYPERLINK("https://eping.wto.org/en/Search?viewData= G/TBT/N/KOR/1283"," G/TBT/N/KOR/1283")</f>
        <v xml:space="preserve"> G/TBT/N/KOR/1283</v>
      </c>
      <c r="D5" s="1" t="s">
        <v>406</v>
      </c>
      <c r="E5" s="1" t="s">
        <v>407</v>
      </c>
      <c r="F5" s="1" t="s">
        <v>408</v>
      </c>
      <c r="G5" s="1" t="s">
        <v>23</v>
      </c>
      <c r="H5" s="1" t="s">
        <v>409</v>
      </c>
      <c r="I5" s="1" t="s">
        <v>247</v>
      </c>
      <c r="J5" s="1" t="s">
        <v>23</v>
      </c>
      <c r="K5" s="3"/>
      <c r="L5" s="9">
        <v>45808</v>
      </c>
      <c r="M5" s="3" t="s">
        <v>24</v>
      </c>
      <c r="N5" s="1" t="s">
        <v>410</v>
      </c>
      <c r="O5" s="3" t="str">
        <f>HYPERLINK("https://docs.wto.org/imrd/directdoc.asp?DDFDocuments/t/G/TBTN25/KOR1283.DOCX", "https://docs.wto.org/imrd/directdoc.asp?DDFDocuments/t/G/TBTN25/KOR1283.DOCX")</f>
        <v>https://docs.wto.org/imrd/directdoc.asp?DDFDocuments/t/G/TBTN25/KOR1283.DOCX</v>
      </c>
      <c r="P5" s="3" t="str">
        <f>HYPERLINK("https://docs.wto.org/imrd/directdoc.asp?DDFDocuments/u/G/TBTN25/KOR1283.DOCX", "https://docs.wto.org/imrd/directdoc.asp?DDFDocuments/u/G/TBTN25/KOR1283.DOCX")</f>
        <v>https://docs.wto.org/imrd/directdoc.asp?DDFDocuments/u/G/TBTN25/KOR1283.DOCX</v>
      </c>
      <c r="Q5" s="3" t="str">
        <f>HYPERLINK("https://docs.wto.org/imrd/directdoc.asp?DDFDocuments/v/G/TBTN25/KOR1283.DOCX", "https://docs.wto.org/imrd/directdoc.asp?DDFDocuments/v/G/TBTN25/KOR1283.DOCX")</f>
        <v>https://docs.wto.org/imrd/directdoc.asp?DDFDocuments/v/G/TBTN25/KOR1283.DOCX</v>
      </c>
      <c r="R5" s="3"/>
      <c r="S5" s="3"/>
      <c r="T5" s="3"/>
      <c r="U5" s="3"/>
      <c r="V5" s="3"/>
      <c r="W5" s="3"/>
      <c r="X5" s="3"/>
    </row>
    <row r="6" spans="1:24" ht="90" x14ac:dyDescent="0.25">
      <c r="A6" s="3" t="s">
        <v>108</v>
      </c>
      <c r="B6" s="9">
        <v>45748</v>
      </c>
      <c r="C6" s="13" t="str">
        <f>HYPERLINK("https://eping.wto.org/en/Search?viewData= G/TBT/N/KOR/1289"," G/TBT/N/KOR/1289")</f>
        <v xml:space="preserve"> G/TBT/N/KOR/1289</v>
      </c>
      <c r="D6" s="1" t="s">
        <v>411</v>
      </c>
      <c r="E6" s="1" t="s">
        <v>412</v>
      </c>
      <c r="F6" s="1" t="s">
        <v>413</v>
      </c>
      <c r="G6" s="1" t="s">
        <v>23</v>
      </c>
      <c r="H6" s="1" t="s">
        <v>414</v>
      </c>
      <c r="I6" s="1" t="s">
        <v>247</v>
      </c>
      <c r="J6" s="1" t="s">
        <v>23</v>
      </c>
      <c r="K6" s="3"/>
      <c r="L6" s="9">
        <v>45808</v>
      </c>
      <c r="M6" s="3" t="s">
        <v>24</v>
      </c>
      <c r="N6" s="1" t="s">
        <v>415</v>
      </c>
      <c r="O6" s="3" t="str">
        <f>HYPERLINK("https://docs.wto.org/imrd/directdoc.asp?DDFDocuments/t/G/TBTN25/KOR1289.DOCX", "https://docs.wto.org/imrd/directdoc.asp?DDFDocuments/t/G/TBTN25/KOR1289.DOCX")</f>
        <v>https://docs.wto.org/imrd/directdoc.asp?DDFDocuments/t/G/TBTN25/KOR1289.DOCX</v>
      </c>
      <c r="P6" s="3" t="str">
        <f>HYPERLINK("https://docs.wto.org/imrd/directdoc.asp?DDFDocuments/u/G/TBTN25/KOR1289.DOCX", "https://docs.wto.org/imrd/directdoc.asp?DDFDocuments/u/G/TBTN25/KOR1289.DOCX")</f>
        <v>https://docs.wto.org/imrd/directdoc.asp?DDFDocuments/u/G/TBTN25/KOR1289.DOCX</v>
      </c>
      <c r="Q6" s="3" t="str">
        <f>HYPERLINK("https://docs.wto.org/imrd/directdoc.asp?DDFDocuments/v/G/TBTN25/KOR1289.DOCX", "https://docs.wto.org/imrd/directdoc.asp?DDFDocuments/v/G/TBTN25/KOR1289.DOCX")</f>
        <v>https://docs.wto.org/imrd/directdoc.asp?DDFDocuments/v/G/TBTN25/KOR1289.DOCX</v>
      </c>
      <c r="R6" s="3"/>
      <c r="S6" s="3"/>
      <c r="T6" s="3"/>
      <c r="U6" s="3"/>
      <c r="V6" s="3"/>
      <c r="W6" s="3"/>
      <c r="X6" s="3"/>
    </row>
    <row r="7" spans="1:24" ht="105" x14ac:dyDescent="0.25">
      <c r="A7" s="3" t="s">
        <v>143</v>
      </c>
      <c r="B7" s="9">
        <v>45748</v>
      </c>
      <c r="C7" s="13" t="str">
        <f>HYPERLINK("https://eping.wto.org/en/Search?viewData= G/TBT/N/ISR/1358/Add.1"," G/TBT/N/ISR/1358/Add.1")</f>
        <v xml:space="preserve"> G/TBT/N/ISR/1358/Add.1</v>
      </c>
      <c r="D7" s="1" t="s">
        <v>416</v>
      </c>
      <c r="E7" s="1" t="s">
        <v>23</v>
      </c>
      <c r="F7" s="1" t="s">
        <v>417</v>
      </c>
      <c r="G7" s="1" t="s">
        <v>418</v>
      </c>
      <c r="H7" s="1" t="s">
        <v>419</v>
      </c>
      <c r="I7" s="1" t="s">
        <v>38</v>
      </c>
      <c r="J7" s="1" t="s">
        <v>23</v>
      </c>
      <c r="K7" s="3"/>
      <c r="L7" s="9" t="s">
        <v>23</v>
      </c>
      <c r="M7" s="3" t="s">
        <v>39</v>
      </c>
      <c r="N7" s="3"/>
      <c r="O7" s="3" t="str">
        <f>HYPERLINK("https://docs.wto.org/imrd/directdoc.asp?DDFDocuments/t/G/TBTN24/ISR1358A1.DOCX", "https://docs.wto.org/imrd/directdoc.asp?DDFDocuments/t/G/TBTN24/ISR1358A1.DOCX")</f>
        <v>https://docs.wto.org/imrd/directdoc.asp?DDFDocuments/t/G/TBTN24/ISR1358A1.DOCX</v>
      </c>
      <c r="P7" s="3" t="str">
        <f>HYPERLINK("https://docs.wto.org/imrd/directdoc.asp?DDFDocuments/u/G/TBTN24/ISR1358A1.DOCX", "https://docs.wto.org/imrd/directdoc.asp?DDFDocuments/u/G/TBTN24/ISR1358A1.DOCX")</f>
        <v>https://docs.wto.org/imrd/directdoc.asp?DDFDocuments/u/G/TBTN24/ISR1358A1.DOCX</v>
      </c>
      <c r="Q7" s="3" t="str">
        <f>HYPERLINK("https://docs.wto.org/imrd/directdoc.asp?DDFDocuments/v/G/TBTN24/ISR1358A1.DOCX", "https://docs.wto.org/imrd/directdoc.asp?DDFDocuments/v/G/TBTN24/ISR1358A1.DOCX")</f>
        <v>https://docs.wto.org/imrd/directdoc.asp?DDFDocuments/v/G/TBTN24/ISR1358A1.DOCX</v>
      </c>
      <c r="R7" s="3"/>
      <c r="S7" s="3"/>
      <c r="T7" s="3"/>
      <c r="U7" s="3"/>
      <c r="V7" s="3"/>
      <c r="W7" s="3"/>
      <c r="X7" s="3"/>
    </row>
    <row r="8" spans="1:24" ht="90" x14ac:dyDescent="0.25">
      <c r="A8" s="3" t="s">
        <v>108</v>
      </c>
      <c r="B8" s="9">
        <v>45748</v>
      </c>
      <c r="C8" s="13" t="str">
        <f>HYPERLINK("https://eping.wto.org/en/Search?viewData= G/TBT/N/KOR/1287"," G/TBT/N/KOR/1287")</f>
        <v xml:space="preserve"> G/TBT/N/KOR/1287</v>
      </c>
      <c r="D8" s="1" t="s">
        <v>420</v>
      </c>
      <c r="E8" s="1" t="s">
        <v>421</v>
      </c>
      <c r="F8" s="1" t="s">
        <v>392</v>
      </c>
      <c r="G8" s="1" t="s">
        <v>23</v>
      </c>
      <c r="H8" s="1" t="s">
        <v>393</v>
      </c>
      <c r="I8" s="1" t="s">
        <v>247</v>
      </c>
      <c r="J8" s="1" t="s">
        <v>23</v>
      </c>
      <c r="K8" s="3"/>
      <c r="L8" s="9">
        <v>45808</v>
      </c>
      <c r="M8" s="3" t="s">
        <v>24</v>
      </c>
      <c r="N8" s="1" t="s">
        <v>422</v>
      </c>
      <c r="O8" s="3" t="str">
        <f>HYPERLINK("https://docs.wto.org/imrd/directdoc.asp?DDFDocuments/t/G/TBTN25/KOR1287.DOCX", "https://docs.wto.org/imrd/directdoc.asp?DDFDocuments/t/G/TBTN25/KOR1287.DOCX")</f>
        <v>https://docs.wto.org/imrd/directdoc.asp?DDFDocuments/t/G/TBTN25/KOR1287.DOCX</v>
      </c>
      <c r="P8" s="3" t="str">
        <f>HYPERLINK("https://docs.wto.org/imrd/directdoc.asp?DDFDocuments/u/G/TBTN25/KOR1287.DOCX", "https://docs.wto.org/imrd/directdoc.asp?DDFDocuments/u/G/TBTN25/KOR1287.DOCX")</f>
        <v>https://docs.wto.org/imrd/directdoc.asp?DDFDocuments/u/G/TBTN25/KOR1287.DOCX</v>
      </c>
      <c r="Q8" s="3" t="str">
        <f>HYPERLINK("https://docs.wto.org/imrd/directdoc.asp?DDFDocuments/v/G/TBTN25/KOR1287.DOCX", "https://docs.wto.org/imrd/directdoc.asp?DDFDocuments/v/G/TBTN25/KOR1287.DOCX")</f>
        <v>https://docs.wto.org/imrd/directdoc.asp?DDFDocuments/v/G/TBTN25/KOR1287.DOCX</v>
      </c>
      <c r="R8" s="3"/>
      <c r="S8" s="3"/>
      <c r="T8" s="3"/>
      <c r="U8" s="3"/>
      <c r="V8" s="3"/>
      <c r="W8" s="3"/>
      <c r="X8" s="3"/>
    </row>
    <row r="9" spans="1:24" ht="90" x14ac:dyDescent="0.25">
      <c r="A9" s="3" t="s">
        <v>108</v>
      </c>
      <c r="B9" s="9">
        <v>45748</v>
      </c>
      <c r="C9" s="13" t="str">
        <f>HYPERLINK("https://eping.wto.org/en/Search?viewData= G/TBT/N/KOR/1284"," G/TBT/N/KOR/1284")</f>
        <v xml:space="preserve"> G/TBT/N/KOR/1284</v>
      </c>
      <c r="D9" s="1" t="s">
        <v>423</v>
      </c>
      <c r="E9" s="1" t="s">
        <v>424</v>
      </c>
      <c r="F9" s="1" t="s">
        <v>425</v>
      </c>
      <c r="G9" s="1" t="s">
        <v>23</v>
      </c>
      <c r="H9" s="1" t="s">
        <v>255</v>
      </c>
      <c r="I9" s="1" t="s">
        <v>247</v>
      </c>
      <c r="J9" s="1" t="s">
        <v>23</v>
      </c>
      <c r="K9" s="3"/>
      <c r="L9" s="9">
        <v>45808</v>
      </c>
      <c r="M9" s="3" t="s">
        <v>24</v>
      </c>
      <c r="N9" s="1" t="s">
        <v>426</v>
      </c>
      <c r="O9" s="3" t="str">
        <f>HYPERLINK("https://docs.wto.org/imrd/directdoc.asp?DDFDocuments/t/G/TBTN25/KOR1284.DOCX", "https://docs.wto.org/imrd/directdoc.asp?DDFDocuments/t/G/TBTN25/KOR1284.DOCX")</f>
        <v>https://docs.wto.org/imrd/directdoc.asp?DDFDocuments/t/G/TBTN25/KOR1284.DOCX</v>
      </c>
      <c r="P9" s="3" t="str">
        <f>HYPERLINK("https://docs.wto.org/imrd/directdoc.asp?DDFDocuments/u/G/TBTN25/KOR1284.DOCX", "https://docs.wto.org/imrd/directdoc.asp?DDFDocuments/u/G/TBTN25/KOR1284.DOCX")</f>
        <v>https://docs.wto.org/imrd/directdoc.asp?DDFDocuments/u/G/TBTN25/KOR1284.DOCX</v>
      </c>
      <c r="Q9" s="3" t="str">
        <f>HYPERLINK("https://docs.wto.org/imrd/directdoc.asp?DDFDocuments/v/G/TBTN25/KOR1284.DOCX", "https://docs.wto.org/imrd/directdoc.asp?DDFDocuments/v/G/TBTN25/KOR1284.DOCX")</f>
        <v>https://docs.wto.org/imrd/directdoc.asp?DDFDocuments/v/G/TBTN25/KOR1284.DOCX</v>
      </c>
      <c r="R9" s="3"/>
      <c r="S9" s="3"/>
      <c r="T9" s="3"/>
      <c r="U9" s="3"/>
      <c r="V9" s="3"/>
      <c r="W9" s="3"/>
      <c r="X9" s="3"/>
    </row>
    <row r="10" spans="1:24" ht="75" x14ac:dyDescent="0.25">
      <c r="A10" s="3" t="s">
        <v>108</v>
      </c>
      <c r="B10" s="9">
        <v>45748</v>
      </c>
      <c r="C10" s="13" t="str">
        <f>HYPERLINK("https://eping.wto.org/en/Search?viewData= G/TBT/N/KOR/1282"," G/TBT/N/KOR/1282")</f>
        <v xml:space="preserve"> G/TBT/N/KOR/1282</v>
      </c>
      <c r="D10" s="1" t="s">
        <v>427</v>
      </c>
      <c r="E10" s="1" t="s">
        <v>428</v>
      </c>
      <c r="F10" s="1" t="s">
        <v>429</v>
      </c>
      <c r="G10" s="1" t="s">
        <v>23</v>
      </c>
      <c r="H10" s="1" t="s">
        <v>430</v>
      </c>
      <c r="I10" s="1" t="s">
        <v>247</v>
      </c>
      <c r="J10" s="1" t="s">
        <v>23</v>
      </c>
      <c r="K10" s="3"/>
      <c r="L10" s="9">
        <v>45808</v>
      </c>
      <c r="M10" s="3" t="s">
        <v>24</v>
      </c>
      <c r="N10" s="1" t="s">
        <v>431</v>
      </c>
      <c r="O10" s="3" t="str">
        <f>HYPERLINK("https://docs.wto.org/imrd/directdoc.asp?DDFDocuments/t/G/TBTN25/KOR1282.DOCX", "https://docs.wto.org/imrd/directdoc.asp?DDFDocuments/t/G/TBTN25/KOR1282.DOCX")</f>
        <v>https://docs.wto.org/imrd/directdoc.asp?DDFDocuments/t/G/TBTN25/KOR1282.DOCX</v>
      </c>
      <c r="P10" s="3" t="str">
        <f>HYPERLINK("https://docs.wto.org/imrd/directdoc.asp?DDFDocuments/u/G/TBTN25/KOR1282.DOCX", "https://docs.wto.org/imrd/directdoc.asp?DDFDocuments/u/G/TBTN25/KOR1282.DOCX")</f>
        <v>https://docs.wto.org/imrd/directdoc.asp?DDFDocuments/u/G/TBTN25/KOR1282.DOCX</v>
      </c>
      <c r="Q10" s="3" t="str">
        <f>HYPERLINK("https://docs.wto.org/imrd/directdoc.asp?DDFDocuments/v/G/TBTN25/KOR1282.DOCX", "https://docs.wto.org/imrd/directdoc.asp?DDFDocuments/v/G/TBTN25/KOR1282.DOCX")</f>
        <v>https://docs.wto.org/imrd/directdoc.asp?DDFDocuments/v/G/TBTN25/KOR1282.DOCX</v>
      </c>
      <c r="R10" s="3"/>
      <c r="S10" s="3"/>
      <c r="T10" s="3"/>
      <c r="U10" s="3"/>
      <c r="V10" s="3"/>
      <c r="W10" s="3"/>
      <c r="X10" s="3"/>
    </row>
    <row r="11" spans="1:24" ht="60" x14ac:dyDescent="0.25">
      <c r="A11" s="3" t="s">
        <v>78</v>
      </c>
      <c r="B11" s="9">
        <v>45748</v>
      </c>
      <c r="C11" s="13" t="str">
        <f>HYPERLINK("https://eping.wto.org/en/Search?viewData= G/TBT/N/BRA/1588"," G/TBT/N/BRA/1588")</f>
        <v xml:space="preserve"> G/TBT/N/BRA/1588</v>
      </c>
      <c r="D11" s="1" t="s">
        <v>432</v>
      </c>
      <c r="E11" s="1" t="s">
        <v>433</v>
      </c>
      <c r="F11" s="1" t="s">
        <v>126</v>
      </c>
      <c r="G11" s="1" t="s">
        <v>23</v>
      </c>
      <c r="H11" s="1" t="s">
        <v>434</v>
      </c>
      <c r="I11" s="1" t="s">
        <v>38</v>
      </c>
      <c r="J11" s="1" t="s">
        <v>23</v>
      </c>
      <c r="K11" s="3"/>
      <c r="L11" s="9">
        <v>45796</v>
      </c>
      <c r="M11" s="3" t="s">
        <v>24</v>
      </c>
      <c r="N11" s="1" t="s">
        <v>435</v>
      </c>
      <c r="O11" s="3" t="str">
        <f>HYPERLINK("https://docs.wto.org/imrd/directdoc.asp?DDFDocuments/t/G/TBTN25/BRA1588.DOCX", "https://docs.wto.org/imrd/directdoc.asp?DDFDocuments/t/G/TBTN25/BRA1588.DOCX")</f>
        <v>https://docs.wto.org/imrd/directdoc.asp?DDFDocuments/t/G/TBTN25/BRA1588.DOCX</v>
      </c>
      <c r="P11" s="3" t="str">
        <f>HYPERLINK("https://docs.wto.org/imrd/directdoc.asp?DDFDocuments/u/G/TBTN25/BRA1588.DOCX", "https://docs.wto.org/imrd/directdoc.asp?DDFDocuments/u/G/TBTN25/BRA1588.DOCX")</f>
        <v>https://docs.wto.org/imrd/directdoc.asp?DDFDocuments/u/G/TBTN25/BRA1588.DOCX</v>
      </c>
      <c r="Q11" s="3" t="str">
        <f>HYPERLINK("https://docs.wto.org/imrd/directdoc.asp?DDFDocuments/v/G/TBTN25/BRA1588.DOCX", "https://docs.wto.org/imrd/directdoc.asp?DDFDocuments/v/G/TBTN25/BRA1588.DOCX")</f>
        <v>https://docs.wto.org/imrd/directdoc.asp?DDFDocuments/v/G/TBTN25/BRA1588.DOCX</v>
      </c>
      <c r="R11" s="3"/>
      <c r="S11" s="3"/>
      <c r="T11" s="3"/>
      <c r="U11" s="3"/>
      <c r="V11" s="3"/>
      <c r="W11" s="3"/>
      <c r="X11" s="3"/>
    </row>
    <row r="12" spans="1:24" ht="120" x14ac:dyDescent="0.25">
      <c r="A12" s="3" t="s">
        <v>75</v>
      </c>
      <c r="B12" s="9">
        <v>45748</v>
      </c>
      <c r="C12" s="13" t="str">
        <f>HYPERLINK("https://eping.wto.org/en/Search?viewData= G/TBT/N/EU/1129"," G/TBT/N/EU/1129")</f>
        <v xml:space="preserve"> G/TBT/N/EU/1129</v>
      </c>
      <c r="D12" s="1" t="s">
        <v>436</v>
      </c>
      <c r="E12" s="1" t="s">
        <v>437</v>
      </c>
      <c r="F12" s="1" t="s">
        <v>438</v>
      </c>
      <c r="G12" s="1" t="s">
        <v>23</v>
      </c>
      <c r="H12" s="1" t="s">
        <v>46</v>
      </c>
      <c r="I12" s="1" t="s">
        <v>38</v>
      </c>
      <c r="J12" s="1" t="s">
        <v>44</v>
      </c>
      <c r="K12" s="3"/>
      <c r="L12" s="9">
        <v>45808</v>
      </c>
      <c r="M12" s="3" t="s">
        <v>24</v>
      </c>
      <c r="N12" s="1" t="s">
        <v>439</v>
      </c>
      <c r="O12" s="3" t="str">
        <f>HYPERLINK("https://docs.wto.org/imrd/directdoc.asp?DDFDocuments/t/G/TBTN25/EU1129.DOCX", "https://docs.wto.org/imrd/directdoc.asp?DDFDocuments/t/G/TBTN25/EU1129.DOCX")</f>
        <v>https://docs.wto.org/imrd/directdoc.asp?DDFDocuments/t/G/TBTN25/EU1129.DOCX</v>
      </c>
      <c r="P12" s="3" t="str">
        <f>HYPERLINK("https://docs.wto.org/imrd/directdoc.asp?DDFDocuments/u/G/TBTN25/EU1129.DOCX", "https://docs.wto.org/imrd/directdoc.asp?DDFDocuments/u/G/TBTN25/EU1129.DOCX")</f>
        <v>https://docs.wto.org/imrd/directdoc.asp?DDFDocuments/u/G/TBTN25/EU1129.DOCX</v>
      </c>
      <c r="Q12" s="3" t="str">
        <f>HYPERLINK("https://docs.wto.org/imrd/directdoc.asp?DDFDocuments/v/G/TBTN25/EU1129.DOCX", "https://docs.wto.org/imrd/directdoc.asp?DDFDocuments/v/G/TBTN25/EU1129.DOCX")</f>
        <v>https://docs.wto.org/imrd/directdoc.asp?DDFDocuments/v/G/TBTN25/EU1129.DOCX</v>
      </c>
      <c r="R12" s="3"/>
      <c r="S12" s="3"/>
      <c r="T12" s="3"/>
      <c r="U12" s="3"/>
      <c r="V12" s="3"/>
      <c r="W12" s="3"/>
      <c r="X12" s="3"/>
    </row>
    <row r="13" spans="1:24" ht="120" x14ac:dyDescent="0.25">
      <c r="A13" s="3" t="s">
        <v>198</v>
      </c>
      <c r="B13" s="9">
        <v>45748</v>
      </c>
      <c r="C13" s="13" t="str">
        <f>HYPERLINK("https://eping.wto.org/en/Search?viewData= G/TBT/N/KGZ/3/Rev.6"," G/TBT/N/KGZ/3/Rev.6")</f>
        <v xml:space="preserve"> G/TBT/N/KGZ/3/Rev.6</v>
      </c>
      <c r="D13" s="1" t="s">
        <v>440</v>
      </c>
      <c r="E13" s="1" t="s">
        <v>252</v>
      </c>
      <c r="F13" s="1" t="s">
        <v>244</v>
      </c>
      <c r="G13" s="1" t="s">
        <v>23</v>
      </c>
      <c r="H13" s="1" t="s">
        <v>199</v>
      </c>
      <c r="I13" s="1" t="s">
        <v>38</v>
      </c>
      <c r="J13" s="1" t="s">
        <v>23</v>
      </c>
      <c r="K13" s="3"/>
      <c r="L13" s="9">
        <v>45838</v>
      </c>
      <c r="M13" s="3" t="s">
        <v>49</v>
      </c>
      <c r="N13" s="1" t="s">
        <v>441</v>
      </c>
      <c r="O13" s="3" t="str">
        <f>HYPERLINK("https://docs.wto.org/imrd/directdoc.asp?DDFDocuments/t/G/TBTN07/KGZ3R6.DOCX", "https://docs.wto.org/imrd/directdoc.asp?DDFDocuments/t/G/TBTN07/KGZ3R6.DOCX")</f>
        <v>https://docs.wto.org/imrd/directdoc.asp?DDFDocuments/t/G/TBTN07/KGZ3R6.DOCX</v>
      </c>
      <c r="P13" s="3" t="str">
        <f>HYPERLINK("https://docs.wto.org/imrd/directdoc.asp?DDFDocuments/u/G/TBTN07/KGZ3R6.DOCX", "https://docs.wto.org/imrd/directdoc.asp?DDFDocuments/u/G/TBTN07/KGZ3R6.DOCX")</f>
        <v>https://docs.wto.org/imrd/directdoc.asp?DDFDocuments/u/G/TBTN07/KGZ3R6.DOCX</v>
      </c>
      <c r="Q13" s="3" t="str">
        <f>HYPERLINK("https://docs.wto.org/imrd/directdoc.asp?DDFDocuments/v/G/TBTN07/KGZ3R6.DOCX", "https://docs.wto.org/imrd/directdoc.asp?DDFDocuments/v/G/TBTN07/KGZ3R6.DOCX")</f>
        <v>https://docs.wto.org/imrd/directdoc.asp?DDFDocuments/v/G/TBTN07/KGZ3R6.DOCX</v>
      </c>
      <c r="R13" s="3"/>
      <c r="S13" s="3"/>
      <c r="T13" s="3"/>
      <c r="U13" s="3"/>
      <c r="V13" s="3"/>
      <c r="W13" s="3"/>
      <c r="X13" s="3"/>
    </row>
    <row r="14" spans="1:24" ht="90" x14ac:dyDescent="0.25">
      <c r="A14" s="3" t="s">
        <v>108</v>
      </c>
      <c r="B14" s="9">
        <v>45748</v>
      </c>
      <c r="C14" s="13" t="str">
        <f>HYPERLINK("https://eping.wto.org/en/Search?viewData= G/TBT/N/KOR/1288"," G/TBT/N/KOR/1288")</f>
        <v xml:space="preserve"> G/TBT/N/KOR/1288</v>
      </c>
      <c r="D14" s="1" t="s">
        <v>442</v>
      </c>
      <c r="E14" s="1" t="s">
        <v>443</v>
      </c>
      <c r="F14" s="1" t="s">
        <v>413</v>
      </c>
      <c r="G14" s="1" t="s">
        <v>23</v>
      </c>
      <c r="H14" s="1" t="s">
        <v>444</v>
      </c>
      <c r="I14" s="1" t="s">
        <v>247</v>
      </c>
      <c r="J14" s="1" t="s">
        <v>23</v>
      </c>
      <c r="K14" s="3"/>
      <c r="L14" s="9">
        <v>45808</v>
      </c>
      <c r="M14" s="3" t="s">
        <v>24</v>
      </c>
      <c r="N14" s="1" t="s">
        <v>445</v>
      </c>
      <c r="O14" s="3" t="str">
        <f>HYPERLINK("https://docs.wto.org/imrd/directdoc.asp?DDFDocuments/t/G/TBTN25/KOR1288.DOCX", "https://docs.wto.org/imrd/directdoc.asp?DDFDocuments/t/G/TBTN25/KOR1288.DOCX")</f>
        <v>https://docs.wto.org/imrd/directdoc.asp?DDFDocuments/t/G/TBTN25/KOR1288.DOCX</v>
      </c>
      <c r="P14" s="3" t="str">
        <f>HYPERLINK("https://docs.wto.org/imrd/directdoc.asp?DDFDocuments/u/G/TBTN25/KOR1288.DOCX", "https://docs.wto.org/imrd/directdoc.asp?DDFDocuments/u/G/TBTN25/KOR1288.DOCX")</f>
        <v>https://docs.wto.org/imrd/directdoc.asp?DDFDocuments/u/G/TBTN25/KOR1288.DOCX</v>
      </c>
      <c r="Q14" s="3" t="str">
        <f>HYPERLINK("https://docs.wto.org/imrd/directdoc.asp?DDFDocuments/v/G/TBTN25/KOR1288.DOCX", "https://docs.wto.org/imrd/directdoc.asp?DDFDocuments/v/G/TBTN25/KOR1288.DOCX")</f>
        <v>https://docs.wto.org/imrd/directdoc.asp?DDFDocuments/v/G/TBTN25/KOR1288.DOCX</v>
      </c>
      <c r="R14" s="3"/>
      <c r="S14" s="3"/>
      <c r="T14" s="3"/>
      <c r="U14" s="3"/>
      <c r="V14" s="3"/>
      <c r="W14" s="3"/>
      <c r="X14" s="3"/>
    </row>
    <row r="15" spans="1:24" ht="75" x14ac:dyDescent="0.25">
      <c r="A15" s="3" t="s">
        <v>446</v>
      </c>
      <c r="B15" s="9">
        <v>45748</v>
      </c>
      <c r="C15" s="13" t="str">
        <f>HYPERLINK("https://eping.wto.org/en/Search?viewData= G/TBT/N/MOZ/31"," G/TBT/N/MOZ/31")</f>
        <v xml:space="preserve"> G/TBT/N/MOZ/31</v>
      </c>
      <c r="D15" s="1" t="s">
        <v>447</v>
      </c>
      <c r="E15" s="1" t="s">
        <v>448</v>
      </c>
      <c r="F15" s="1" t="s">
        <v>449</v>
      </c>
      <c r="G15" s="1" t="s">
        <v>23</v>
      </c>
      <c r="H15" s="1" t="s">
        <v>23</v>
      </c>
      <c r="I15" s="1" t="s">
        <v>62</v>
      </c>
      <c r="J15" s="1" t="s">
        <v>23</v>
      </c>
      <c r="K15" s="3"/>
      <c r="L15" s="9">
        <v>45808</v>
      </c>
      <c r="M15" s="3" t="s">
        <v>24</v>
      </c>
      <c r="N15" s="1" t="s">
        <v>450</v>
      </c>
      <c r="O15" s="3" t="str">
        <f>HYPERLINK("https://docs.wto.org/imrd/directdoc.asp?DDFDocuments/t/G/TBTN25/MOZ31.DOCX", "https://docs.wto.org/imrd/directdoc.asp?DDFDocuments/t/G/TBTN25/MOZ31.DOCX")</f>
        <v>https://docs.wto.org/imrd/directdoc.asp?DDFDocuments/t/G/TBTN25/MOZ31.DOCX</v>
      </c>
      <c r="P15" s="3" t="str">
        <f>HYPERLINK("https://docs.wto.org/imrd/directdoc.asp?DDFDocuments/u/G/TBTN25/MOZ31.DOCX", "https://docs.wto.org/imrd/directdoc.asp?DDFDocuments/u/G/TBTN25/MOZ31.DOCX")</f>
        <v>https://docs.wto.org/imrd/directdoc.asp?DDFDocuments/u/G/TBTN25/MOZ31.DOCX</v>
      </c>
      <c r="Q15" s="3" t="str">
        <f>HYPERLINK("https://docs.wto.org/imrd/directdoc.asp?DDFDocuments/v/G/TBTN25/MOZ31.DOCX", "https://docs.wto.org/imrd/directdoc.asp?DDFDocuments/v/G/TBTN25/MOZ31.DOCX")</f>
        <v>https://docs.wto.org/imrd/directdoc.asp?DDFDocuments/v/G/TBTN25/MOZ31.DOCX</v>
      </c>
      <c r="R15" s="3"/>
      <c r="S15" s="3"/>
      <c r="T15" s="3"/>
      <c r="U15" s="3"/>
      <c r="V15" s="3"/>
      <c r="W15" s="3"/>
      <c r="X15" s="3"/>
    </row>
    <row r="16" spans="1:24" ht="90" x14ac:dyDescent="0.25">
      <c r="A16" s="3" t="s">
        <v>108</v>
      </c>
      <c r="B16" s="9">
        <v>45748</v>
      </c>
      <c r="C16" s="13" t="str">
        <f>HYPERLINK("https://eping.wto.org/en/Search?viewData= G/TBT/N/KOR/1286"," G/TBT/N/KOR/1286")</f>
        <v xml:space="preserve"> G/TBT/N/KOR/1286</v>
      </c>
      <c r="D16" s="1" t="s">
        <v>451</v>
      </c>
      <c r="E16" s="1" t="s">
        <v>452</v>
      </c>
      <c r="F16" s="1" t="s">
        <v>453</v>
      </c>
      <c r="G16" s="1" t="s">
        <v>23</v>
      </c>
      <c r="H16" s="1" t="s">
        <v>393</v>
      </c>
      <c r="I16" s="1" t="s">
        <v>247</v>
      </c>
      <c r="J16" s="1" t="s">
        <v>23</v>
      </c>
      <c r="K16" s="3"/>
      <c r="L16" s="9">
        <v>45808</v>
      </c>
      <c r="M16" s="3" t="s">
        <v>24</v>
      </c>
      <c r="N16" s="1" t="s">
        <v>454</v>
      </c>
      <c r="O16" s="3" t="str">
        <f>HYPERLINK("https://docs.wto.org/imrd/directdoc.asp?DDFDocuments/t/G/TBTN25/KOR1286.DOCX", "https://docs.wto.org/imrd/directdoc.asp?DDFDocuments/t/G/TBTN25/KOR1286.DOCX")</f>
        <v>https://docs.wto.org/imrd/directdoc.asp?DDFDocuments/t/G/TBTN25/KOR1286.DOCX</v>
      </c>
      <c r="P16" s="3" t="str">
        <f>HYPERLINK("https://docs.wto.org/imrd/directdoc.asp?DDFDocuments/u/G/TBTN25/KOR1286.DOCX", "https://docs.wto.org/imrd/directdoc.asp?DDFDocuments/u/G/TBTN25/KOR1286.DOCX")</f>
        <v>https://docs.wto.org/imrd/directdoc.asp?DDFDocuments/u/G/TBTN25/KOR1286.DOCX</v>
      </c>
      <c r="Q16" s="3" t="str">
        <f>HYPERLINK("https://docs.wto.org/imrd/directdoc.asp?DDFDocuments/v/G/TBTN25/KOR1286.DOCX", "https://docs.wto.org/imrd/directdoc.asp?DDFDocuments/v/G/TBTN25/KOR1286.DOCX")</f>
        <v>https://docs.wto.org/imrd/directdoc.asp?DDFDocuments/v/G/TBTN25/KOR1286.DOCX</v>
      </c>
      <c r="R16" s="3"/>
      <c r="S16" s="3"/>
      <c r="T16" s="3"/>
      <c r="U16" s="3"/>
      <c r="V16" s="3"/>
      <c r="W16" s="3"/>
      <c r="X16" s="3"/>
    </row>
    <row r="17" spans="1:24" ht="45" x14ac:dyDescent="0.25">
      <c r="A17" s="3" t="s">
        <v>78</v>
      </c>
      <c r="B17" s="9">
        <v>45748</v>
      </c>
      <c r="C17" s="13" t="str">
        <f>HYPERLINK("https://eping.wto.org/en/Search?viewData= G/TBT/N/BRA/1589"," G/TBT/N/BRA/1589")</f>
        <v xml:space="preserve"> G/TBT/N/BRA/1589</v>
      </c>
      <c r="D17" s="1" t="s">
        <v>432</v>
      </c>
      <c r="E17" s="1" t="s">
        <v>455</v>
      </c>
      <c r="F17" s="1" t="s">
        <v>456</v>
      </c>
      <c r="G17" s="1" t="s">
        <v>23</v>
      </c>
      <c r="H17" s="1" t="s">
        <v>194</v>
      </c>
      <c r="I17" s="1" t="s">
        <v>38</v>
      </c>
      <c r="J17" s="1" t="s">
        <v>44</v>
      </c>
      <c r="K17" s="3"/>
      <c r="L17" s="9">
        <v>45811</v>
      </c>
      <c r="M17" s="3" t="s">
        <v>24</v>
      </c>
      <c r="N17" s="1" t="s">
        <v>457</v>
      </c>
      <c r="O17" s="3" t="str">
        <f>HYPERLINK("https://docs.wto.org/imrd/directdoc.asp?DDFDocuments/t/G/TBTN25/BRA1589.DOCX", "https://docs.wto.org/imrd/directdoc.asp?DDFDocuments/t/G/TBTN25/BRA1589.DOCX")</f>
        <v>https://docs.wto.org/imrd/directdoc.asp?DDFDocuments/t/G/TBTN25/BRA1589.DOCX</v>
      </c>
      <c r="P17" s="3" t="str">
        <f>HYPERLINK("https://docs.wto.org/imrd/directdoc.asp?DDFDocuments/u/G/TBTN25/BRA1589.DOCX", "https://docs.wto.org/imrd/directdoc.asp?DDFDocuments/u/G/TBTN25/BRA1589.DOCX")</f>
        <v>https://docs.wto.org/imrd/directdoc.asp?DDFDocuments/u/G/TBTN25/BRA1589.DOCX</v>
      </c>
      <c r="Q17" s="3" t="str">
        <f>HYPERLINK("https://docs.wto.org/imrd/directdoc.asp?DDFDocuments/v/G/TBTN25/BRA1589.DOCX", "https://docs.wto.org/imrd/directdoc.asp?DDFDocuments/v/G/TBTN25/BRA1589.DOCX")</f>
        <v>https://docs.wto.org/imrd/directdoc.asp?DDFDocuments/v/G/TBTN25/BRA1589.DOCX</v>
      </c>
      <c r="R17" s="3"/>
      <c r="S17" s="3"/>
      <c r="T17" s="3"/>
      <c r="U17" s="3"/>
      <c r="V17" s="3"/>
      <c r="W17" s="3"/>
      <c r="X17" s="3"/>
    </row>
    <row r="18" spans="1:24" ht="120" x14ac:dyDescent="0.25">
      <c r="A18" s="3" t="s">
        <v>120</v>
      </c>
      <c r="B18" s="9">
        <v>45749</v>
      </c>
      <c r="C18" s="13" t="str">
        <f>HYPERLINK("https://eping.wto.org/en/Search?viewData= G/TBT/N/ITA/38"," G/TBT/N/ITA/38")</f>
        <v xml:space="preserve"> G/TBT/N/ITA/38</v>
      </c>
      <c r="D18" s="1" t="s">
        <v>458</v>
      </c>
      <c r="E18" s="1" t="s">
        <v>459</v>
      </c>
      <c r="F18" s="1" t="s">
        <v>460</v>
      </c>
      <c r="G18" s="1" t="s">
        <v>461</v>
      </c>
      <c r="H18" s="1" t="s">
        <v>462</v>
      </c>
      <c r="I18" s="1" t="s">
        <v>136</v>
      </c>
      <c r="J18" s="1" t="s">
        <v>23</v>
      </c>
      <c r="K18" s="3"/>
      <c r="L18" s="9">
        <v>45809</v>
      </c>
      <c r="M18" s="3" t="s">
        <v>24</v>
      </c>
      <c r="N18" s="1" t="s">
        <v>463</v>
      </c>
      <c r="O18" s="3" t="str">
        <f>HYPERLINK("https://docs.wto.org/imrd/directdoc.asp?DDFDocuments/t/G/TBTN25/ITA38.DOCX", "https://docs.wto.org/imrd/directdoc.asp?DDFDocuments/t/G/TBTN25/ITA38.DOCX")</f>
        <v>https://docs.wto.org/imrd/directdoc.asp?DDFDocuments/t/G/TBTN25/ITA38.DOCX</v>
      </c>
      <c r="P18" s="3" t="str">
        <f>HYPERLINK("https://docs.wto.org/imrd/directdoc.asp?DDFDocuments/u/G/TBTN25/ITA38.DOCX", "https://docs.wto.org/imrd/directdoc.asp?DDFDocuments/u/G/TBTN25/ITA38.DOCX")</f>
        <v>https://docs.wto.org/imrd/directdoc.asp?DDFDocuments/u/G/TBTN25/ITA38.DOCX</v>
      </c>
      <c r="Q18" s="3" t="str">
        <f>HYPERLINK("https://docs.wto.org/imrd/directdoc.asp?DDFDocuments/v/G/TBTN25/ITA38.DOCX", "https://docs.wto.org/imrd/directdoc.asp?DDFDocuments/v/G/TBTN25/ITA38.DOCX")</f>
        <v>https://docs.wto.org/imrd/directdoc.asp?DDFDocuments/v/G/TBTN25/ITA38.DOCX</v>
      </c>
      <c r="R18" s="3"/>
      <c r="S18" s="3"/>
      <c r="T18" s="3"/>
      <c r="U18" s="3"/>
      <c r="V18" s="3"/>
      <c r="W18" s="3"/>
      <c r="X18" s="3"/>
    </row>
    <row r="19" spans="1:24" ht="285" x14ac:dyDescent="0.25">
      <c r="A19" s="3" t="s">
        <v>125</v>
      </c>
      <c r="B19" s="9">
        <v>45749</v>
      </c>
      <c r="C19" s="13" t="str">
        <f>HYPERLINK("https://eping.wto.org/en/Search?viewData= G/TBT/N/VNM/345"," G/TBT/N/VNM/345")</f>
        <v xml:space="preserve"> G/TBT/N/VNM/345</v>
      </c>
      <c r="D19" s="1" t="s">
        <v>464</v>
      </c>
      <c r="E19" s="1" t="s">
        <v>465</v>
      </c>
      <c r="F19" s="1" t="s">
        <v>466</v>
      </c>
      <c r="G19" s="1" t="s">
        <v>23</v>
      </c>
      <c r="H19" s="1" t="s">
        <v>65</v>
      </c>
      <c r="I19" s="1" t="s">
        <v>38</v>
      </c>
      <c r="J19" s="1" t="s">
        <v>44</v>
      </c>
      <c r="K19" s="3"/>
      <c r="L19" s="9">
        <v>45809</v>
      </c>
      <c r="M19" s="3" t="s">
        <v>24</v>
      </c>
      <c r="N19" s="1" t="s">
        <v>467</v>
      </c>
      <c r="O19" s="3" t="str">
        <f>HYPERLINK("https://docs.wto.org/imrd/directdoc.asp?DDFDocuments/t/G/TBTN25/VNM345.DOCX", "https://docs.wto.org/imrd/directdoc.asp?DDFDocuments/t/G/TBTN25/VNM345.DOCX")</f>
        <v>https://docs.wto.org/imrd/directdoc.asp?DDFDocuments/t/G/TBTN25/VNM345.DOCX</v>
      </c>
      <c r="P19" s="3" t="str">
        <f>HYPERLINK("https://docs.wto.org/imrd/directdoc.asp?DDFDocuments/u/G/TBTN25/VNM345.DOCX", "https://docs.wto.org/imrd/directdoc.asp?DDFDocuments/u/G/TBTN25/VNM345.DOCX")</f>
        <v>https://docs.wto.org/imrd/directdoc.asp?DDFDocuments/u/G/TBTN25/VNM345.DOCX</v>
      </c>
      <c r="Q19" s="3" t="str">
        <f>HYPERLINK("https://docs.wto.org/imrd/directdoc.asp?DDFDocuments/v/G/TBTN25/VNM345.DOCX", "https://docs.wto.org/imrd/directdoc.asp?DDFDocuments/v/G/TBTN25/VNM345.DOCX")</f>
        <v>https://docs.wto.org/imrd/directdoc.asp?DDFDocuments/v/G/TBTN25/VNM345.DOCX</v>
      </c>
      <c r="R19" s="3"/>
      <c r="S19" s="3"/>
      <c r="T19" s="3"/>
      <c r="U19" s="3"/>
      <c r="V19" s="3"/>
      <c r="W19" s="3"/>
      <c r="X19" s="3"/>
    </row>
    <row r="20" spans="1:24" ht="150" x14ac:dyDescent="0.25">
      <c r="A20" s="3" t="s">
        <v>83</v>
      </c>
      <c r="B20" s="9">
        <v>45750</v>
      </c>
      <c r="C20" s="13" t="str">
        <f>HYPERLINK("https://eping.wto.org/en/Search?viewData= G/TBT/N/THA/771"," G/TBT/N/THA/771")</f>
        <v xml:space="preserve"> G/TBT/N/THA/771</v>
      </c>
      <c r="D20" s="1" t="s">
        <v>468</v>
      </c>
      <c r="E20" s="1" t="s">
        <v>469</v>
      </c>
      <c r="F20" s="1" t="s">
        <v>470</v>
      </c>
      <c r="G20" s="1" t="s">
        <v>23</v>
      </c>
      <c r="H20" s="1" t="s">
        <v>471</v>
      </c>
      <c r="I20" s="1" t="s">
        <v>472</v>
      </c>
      <c r="J20" s="1" t="s">
        <v>43</v>
      </c>
      <c r="K20" s="3"/>
      <c r="L20" s="9">
        <v>45780</v>
      </c>
      <c r="M20" s="3" t="s">
        <v>24</v>
      </c>
      <c r="N20" s="1" t="s">
        <v>473</v>
      </c>
      <c r="O20" s="3" t="str">
        <f>HYPERLINK("https://docs.wto.org/imrd/directdoc.asp?DDFDocuments/t/G/TBTN25/THA771.DOCX", "https://docs.wto.org/imrd/directdoc.asp?DDFDocuments/t/G/TBTN25/THA771.DOCX")</f>
        <v>https://docs.wto.org/imrd/directdoc.asp?DDFDocuments/t/G/TBTN25/THA771.DOCX</v>
      </c>
      <c r="P20" s="3" t="str">
        <f>HYPERLINK("https://docs.wto.org/imrd/directdoc.asp?DDFDocuments/u/G/TBTN25/THA771.DOCX", "https://docs.wto.org/imrd/directdoc.asp?DDFDocuments/u/G/TBTN25/THA771.DOCX")</f>
        <v>https://docs.wto.org/imrd/directdoc.asp?DDFDocuments/u/G/TBTN25/THA771.DOCX</v>
      </c>
      <c r="Q20" s="3" t="str">
        <f>HYPERLINK("https://docs.wto.org/imrd/directdoc.asp?DDFDocuments/v/G/TBTN25/THA771.DOCX", "https://docs.wto.org/imrd/directdoc.asp?DDFDocuments/v/G/TBTN25/THA771.DOCX")</f>
        <v>https://docs.wto.org/imrd/directdoc.asp?DDFDocuments/v/G/TBTN25/THA771.DOCX</v>
      </c>
      <c r="R20" s="3"/>
      <c r="S20" s="3"/>
      <c r="T20" s="3"/>
      <c r="U20" s="3"/>
      <c r="V20" s="3"/>
      <c r="W20" s="3"/>
      <c r="X20" s="3"/>
    </row>
    <row r="21" spans="1:24" ht="150" x14ac:dyDescent="0.25">
      <c r="A21" s="3" t="s">
        <v>87</v>
      </c>
      <c r="B21" s="9">
        <v>45750</v>
      </c>
      <c r="C21" s="13" t="str">
        <f>HYPERLINK("https://eping.wto.org/en/Search?viewData= G/TBT/N/TZA/1302"," G/TBT/N/TZA/1302")</f>
        <v xml:space="preserve"> G/TBT/N/TZA/1302</v>
      </c>
      <c r="D21" s="1" t="s">
        <v>474</v>
      </c>
      <c r="E21" s="1" t="s">
        <v>475</v>
      </c>
      <c r="F21" s="1" t="s">
        <v>476</v>
      </c>
      <c r="G21" s="1" t="s">
        <v>477</v>
      </c>
      <c r="H21" s="1" t="s">
        <v>478</v>
      </c>
      <c r="I21" s="1" t="s">
        <v>61</v>
      </c>
      <c r="J21" s="1" t="s">
        <v>32</v>
      </c>
      <c r="K21" s="3"/>
      <c r="L21" s="9">
        <v>45810</v>
      </c>
      <c r="M21" s="3" t="s">
        <v>24</v>
      </c>
      <c r="N21" s="1" t="s">
        <v>479</v>
      </c>
      <c r="O21" s="3" t="str">
        <f>HYPERLINK("https://docs.wto.org/imrd/directdoc.asp?DDFDocuments/t/G/TBTN25/TZA1302.DOCX", "https://docs.wto.org/imrd/directdoc.asp?DDFDocuments/t/G/TBTN25/TZA1302.DOCX")</f>
        <v>https://docs.wto.org/imrd/directdoc.asp?DDFDocuments/t/G/TBTN25/TZA1302.DOCX</v>
      </c>
      <c r="P21" s="3" t="str">
        <f>HYPERLINK("https://docs.wto.org/imrd/directdoc.asp?DDFDocuments/u/G/TBTN25/TZA1302.DOCX", "https://docs.wto.org/imrd/directdoc.asp?DDFDocuments/u/G/TBTN25/TZA1302.DOCX")</f>
        <v>https://docs.wto.org/imrd/directdoc.asp?DDFDocuments/u/G/TBTN25/TZA1302.DOCX</v>
      </c>
      <c r="Q21" s="3" t="str">
        <f>HYPERLINK("https://docs.wto.org/imrd/directdoc.asp?DDFDocuments/v/G/TBTN25/TZA1302.DOCX", "https://docs.wto.org/imrd/directdoc.asp?DDFDocuments/v/G/TBTN25/TZA1302.DOCX")</f>
        <v>https://docs.wto.org/imrd/directdoc.asp?DDFDocuments/v/G/TBTN25/TZA1302.DOCX</v>
      </c>
      <c r="R21" s="3"/>
      <c r="S21" s="3"/>
      <c r="T21" s="3"/>
      <c r="U21" s="3"/>
      <c r="V21" s="3"/>
      <c r="W21" s="3"/>
      <c r="X21" s="3"/>
    </row>
    <row r="22" spans="1:24" ht="150" x14ac:dyDescent="0.25">
      <c r="A22" s="3" t="s">
        <v>83</v>
      </c>
      <c r="B22" s="9">
        <v>45750</v>
      </c>
      <c r="C22" s="13" t="str">
        <f>HYPERLINK("https://eping.wto.org/en/Search?viewData= G/TBT/N/THA/772"," G/TBT/N/THA/772")</f>
        <v xml:space="preserve"> G/TBT/N/THA/772</v>
      </c>
      <c r="D22" s="1" t="s">
        <v>480</v>
      </c>
      <c r="E22" s="1" t="s">
        <v>481</v>
      </c>
      <c r="F22" s="1" t="s">
        <v>482</v>
      </c>
      <c r="G22" s="1" t="s">
        <v>23</v>
      </c>
      <c r="H22" s="1" t="s">
        <v>483</v>
      </c>
      <c r="I22" s="1" t="s">
        <v>50</v>
      </c>
      <c r="J22" s="1" t="s">
        <v>43</v>
      </c>
      <c r="K22" s="3"/>
      <c r="L22" s="9">
        <v>45780</v>
      </c>
      <c r="M22" s="3" t="s">
        <v>24</v>
      </c>
      <c r="N22" s="1" t="s">
        <v>484</v>
      </c>
      <c r="O22" s="3" t="str">
        <f>HYPERLINK("https://docs.wto.org/imrd/directdoc.asp?DDFDocuments/t/G/TBTN25/THA772.DOCX", "https://docs.wto.org/imrd/directdoc.asp?DDFDocuments/t/G/TBTN25/THA772.DOCX")</f>
        <v>https://docs.wto.org/imrd/directdoc.asp?DDFDocuments/t/G/TBTN25/THA772.DOCX</v>
      </c>
      <c r="P22" s="3" t="str">
        <f>HYPERLINK("https://docs.wto.org/imrd/directdoc.asp?DDFDocuments/u/G/TBTN25/THA772.DOCX", "https://docs.wto.org/imrd/directdoc.asp?DDFDocuments/u/G/TBTN25/THA772.DOCX")</f>
        <v>https://docs.wto.org/imrd/directdoc.asp?DDFDocuments/u/G/TBTN25/THA772.DOCX</v>
      </c>
      <c r="Q22" s="3" t="str">
        <f>HYPERLINK("https://docs.wto.org/imrd/directdoc.asp?DDFDocuments/v/G/TBTN25/THA772.DOCX", "https://docs.wto.org/imrd/directdoc.asp?DDFDocuments/v/G/TBTN25/THA772.DOCX")</f>
        <v>https://docs.wto.org/imrd/directdoc.asp?DDFDocuments/v/G/TBTN25/THA772.DOCX</v>
      </c>
      <c r="R22" s="3"/>
      <c r="S22" s="3"/>
      <c r="T22" s="3"/>
      <c r="U22" s="3"/>
      <c r="V22" s="3"/>
      <c r="W22" s="3"/>
      <c r="X22" s="3"/>
    </row>
    <row r="23" spans="1:24" ht="409.5" x14ac:dyDescent="0.25">
      <c r="A23" s="3" t="s">
        <v>83</v>
      </c>
      <c r="B23" s="9">
        <v>45750</v>
      </c>
      <c r="C23" s="13" t="str">
        <f>HYPERLINK("https://eping.wto.org/en/Search?viewData= G/TBT/N/THA/739/Add.2"," G/TBT/N/THA/739/Add.2")</f>
        <v xml:space="preserve"> G/TBT/N/THA/739/Add.2</v>
      </c>
      <c r="D23" s="1" t="s">
        <v>485</v>
      </c>
      <c r="E23" s="1" t="s">
        <v>486</v>
      </c>
      <c r="F23" s="1" t="s">
        <v>487</v>
      </c>
      <c r="G23" s="1" t="s">
        <v>488</v>
      </c>
      <c r="H23" s="1" t="s">
        <v>489</v>
      </c>
      <c r="I23" s="1" t="s">
        <v>57</v>
      </c>
      <c r="J23" s="1" t="s">
        <v>31</v>
      </c>
      <c r="K23" s="3"/>
      <c r="L23" s="9" t="s">
        <v>23</v>
      </c>
      <c r="M23" s="3" t="s">
        <v>39</v>
      </c>
      <c r="N23" s="1" t="s">
        <v>490</v>
      </c>
      <c r="O23" s="3" t="str">
        <f>HYPERLINK("https://docs.wto.org/imrd/directdoc.asp?DDFDocuments/t/G/TBTN24/THA739A2.DOCX", "https://docs.wto.org/imrd/directdoc.asp?DDFDocuments/t/G/TBTN24/THA739A2.DOCX")</f>
        <v>https://docs.wto.org/imrd/directdoc.asp?DDFDocuments/t/G/TBTN24/THA739A2.DOCX</v>
      </c>
      <c r="P23" s="3" t="str">
        <f>HYPERLINK("https://docs.wto.org/imrd/directdoc.asp?DDFDocuments/u/G/TBTN24/THA739A2.DOCX", "https://docs.wto.org/imrd/directdoc.asp?DDFDocuments/u/G/TBTN24/THA739A2.DOCX")</f>
        <v>https://docs.wto.org/imrd/directdoc.asp?DDFDocuments/u/G/TBTN24/THA739A2.DOCX</v>
      </c>
      <c r="Q23" s="3" t="str">
        <f>HYPERLINK("https://docs.wto.org/imrd/directdoc.asp?DDFDocuments/v/G/TBTN24/THA739A2.DOCX", "https://docs.wto.org/imrd/directdoc.asp?DDFDocuments/v/G/TBTN24/THA739A2.DOCX")</f>
        <v>https://docs.wto.org/imrd/directdoc.asp?DDFDocuments/v/G/TBTN24/THA739A2.DOCX</v>
      </c>
      <c r="R23" s="3"/>
      <c r="S23" s="3"/>
      <c r="T23" s="3"/>
      <c r="U23" s="3"/>
      <c r="V23" s="3"/>
      <c r="W23" s="3"/>
      <c r="X23" s="3"/>
    </row>
    <row r="24" spans="1:24" ht="150" x14ac:dyDescent="0.25">
      <c r="A24" s="3" t="s">
        <v>87</v>
      </c>
      <c r="B24" s="9">
        <v>45750</v>
      </c>
      <c r="C24" s="13" t="str">
        <f>HYPERLINK("https://eping.wto.org/en/Search?viewData= G/TBT/N/TZA/1303"," G/TBT/N/TZA/1303")</f>
        <v xml:space="preserve"> G/TBT/N/TZA/1303</v>
      </c>
      <c r="D24" s="1" t="s">
        <v>491</v>
      </c>
      <c r="E24" s="1" t="s">
        <v>492</v>
      </c>
      <c r="F24" s="1" t="s">
        <v>493</v>
      </c>
      <c r="G24" s="1" t="s">
        <v>494</v>
      </c>
      <c r="H24" s="1" t="s">
        <v>478</v>
      </c>
      <c r="I24" s="1" t="s">
        <v>61</v>
      </c>
      <c r="J24" s="1" t="s">
        <v>32</v>
      </c>
      <c r="K24" s="3"/>
      <c r="L24" s="9">
        <v>45810</v>
      </c>
      <c r="M24" s="3" t="s">
        <v>24</v>
      </c>
      <c r="N24" s="1" t="s">
        <v>495</v>
      </c>
      <c r="O24" s="3" t="str">
        <f>HYPERLINK("https://docs.wto.org/imrd/directdoc.asp?DDFDocuments/t/G/TBTN25/TZA1303.DOCX", "https://docs.wto.org/imrd/directdoc.asp?DDFDocuments/t/G/TBTN25/TZA1303.DOCX")</f>
        <v>https://docs.wto.org/imrd/directdoc.asp?DDFDocuments/t/G/TBTN25/TZA1303.DOCX</v>
      </c>
      <c r="P24" s="3" t="str">
        <f>HYPERLINK("https://docs.wto.org/imrd/directdoc.asp?DDFDocuments/u/G/TBTN25/TZA1303.DOCX", "https://docs.wto.org/imrd/directdoc.asp?DDFDocuments/u/G/TBTN25/TZA1303.DOCX")</f>
        <v>https://docs.wto.org/imrd/directdoc.asp?DDFDocuments/u/G/TBTN25/TZA1303.DOCX</v>
      </c>
      <c r="Q24" s="3" t="str">
        <f>HYPERLINK("https://docs.wto.org/imrd/directdoc.asp?DDFDocuments/v/G/TBTN25/TZA1303.DOCX", "https://docs.wto.org/imrd/directdoc.asp?DDFDocuments/v/G/TBTN25/TZA1303.DOCX")</f>
        <v>https://docs.wto.org/imrd/directdoc.asp?DDFDocuments/v/G/TBTN25/TZA1303.DOCX</v>
      </c>
      <c r="R24" s="3"/>
      <c r="S24" s="3"/>
      <c r="T24" s="3"/>
      <c r="U24" s="3"/>
      <c r="V24" s="3"/>
      <c r="W24" s="3"/>
      <c r="X24" s="3"/>
    </row>
    <row r="25" spans="1:24" ht="60" x14ac:dyDescent="0.25">
      <c r="A25" s="3" t="s">
        <v>496</v>
      </c>
      <c r="B25" s="9">
        <v>45750</v>
      </c>
      <c r="C25" s="13" t="str">
        <f>HYPERLINK("https://eping.wto.org/en/Search?viewData= G/TBT/N/HKG/58"," G/TBT/N/HKG/58")</f>
        <v xml:space="preserve"> G/TBT/N/HKG/58</v>
      </c>
      <c r="D25" s="1" t="s">
        <v>497</v>
      </c>
      <c r="E25" s="1" t="s">
        <v>498</v>
      </c>
      <c r="F25" s="1" t="s">
        <v>499</v>
      </c>
      <c r="G25" s="1" t="s">
        <v>500</v>
      </c>
      <c r="H25" s="1" t="s">
        <v>501</v>
      </c>
      <c r="I25" s="1" t="s">
        <v>51</v>
      </c>
      <c r="J25" s="1" t="s">
        <v>502</v>
      </c>
      <c r="K25" s="3"/>
      <c r="L25" s="9">
        <v>45810</v>
      </c>
      <c r="M25" s="3" t="s">
        <v>24</v>
      </c>
      <c r="N25" s="1" t="s">
        <v>503</v>
      </c>
      <c r="O25" s="3" t="str">
        <f>HYPERLINK("https://docs.wto.org/imrd/directdoc.asp?DDFDocuments/t/G/TBTN25/HKG58.DOCX", "https://docs.wto.org/imrd/directdoc.asp?DDFDocuments/t/G/TBTN25/HKG58.DOCX")</f>
        <v>https://docs.wto.org/imrd/directdoc.asp?DDFDocuments/t/G/TBTN25/HKG58.DOCX</v>
      </c>
      <c r="P25" s="3" t="str">
        <f>HYPERLINK("https://docs.wto.org/imrd/directdoc.asp?DDFDocuments/u/G/TBTN25/HKG58.DOCX", "https://docs.wto.org/imrd/directdoc.asp?DDFDocuments/u/G/TBTN25/HKG58.DOCX")</f>
        <v>https://docs.wto.org/imrd/directdoc.asp?DDFDocuments/u/G/TBTN25/HKG58.DOCX</v>
      </c>
      <c r="Q25" s="3" t="str">
        <f>HYPERLINK("https://docs.wto.org/imrd/directdoc.asp?DDFDocuments/v/G/TBTN25/HKG58.DOCX", "https://docs.wto.org/imrd/directdoc.asp?DDFDocuments/v/G/TBTN25/HKG58.DOCX")</f>
        <v>https://docs.wto.org/imrd/directdoc.asp?DDFDocuments/v/G/TBTN25/HKG58.DOCX</v>
      </c>
      <c r="R25" s="3"/>
      <c r="S25" s="3"/>
      <c r="T25" s="3"/>
      <c r="U25" s="3"/>
      <c r="V25" s="3"/>
      <c r="W25" s="3"/>
      <c r="X25" s="3"/>
    </row>
    <row r="26" spans="1:24" ht="409.5" x14ac:dyDescent="0.25">
      <c r="A26" s="3" t="s">
        <v>33</v>
      </c>
      <c r="B26" s="9">
        <v>45750</v>
      </c>
      <c r="C26" s="13" t="str">
        <f>HYPERLINK("https://eping.wto.org/en/Search?viewData= G/TBT/N/ECU/549/Add.1"," G/TBT/N/ECU/549/Add.1")</f>
        <v xml:space="preserve"> G/TBT/N/ECU/549/Add.1</v>
      </c>
      <c r="D26" s="1" t="s">
        <v>504</v>
      </c>
      <c r="E26" s="1" t="s">
        <v>505</v>
      </c>
      <c r="F26" s="1" t="s">
        <v>506</v>
      </c>
      <c r="G26" s="1" t="s">
        <v>507</v>
      </c>
      <c r="H26" s="1" t="s">
        <v>508</v>
      </c>
      <c r="I26" s="1" t="s">
        <v>50</v>
      </c>
      <c r="J26" s="1" t="s">
        <v>42</v>
      </c>
      <c r="K26" s="3"/>
      <c r="L26" s="9" t="s">
        <v>23</v>
      </c>
      <c r="M26" s="3" t="s">
        <v>39</v>
      </c>
      <c r="N26" s="1" t="s">
        <v>509</v>
      </c>
      <c r="O26" s="3" t="str">
        <f>HYPERLINK("https://docs.wto.org/imrd/directdoc.asp?DDFDocuments/t/G/TBTN25/ECU549A1.DOCX", "https://docs.wto.org/imrd/directdoc.asp?DDFDocuments/t/G/TBTN25/ECU549A1.DOCX")</f>
        <v>https://docs.wto.org/imrd/directdoc.asp?DDFDocuments/t/G/TBTN25/ECU549A1.DOCX</v>
      </c>
      <c r="P26" s="3" t="str">
        <f>HYPERLINK("https://docs.wto.org/imrd/directdoc.asp?DDFDocuments/u/G/TBTN25/ECU549A1.DOCX", "https://docs.wto.org/imrd/directdoc.asp?DDFDocuments/u/G/TBTN25/ECU549A1.DOCX")</f>
        <v>https://docs.wto.org/imrd/directdoc.asp?DDFDocuments/u/G/TBTN25/ECU549A1.DOCX</v>
      </c>
      <c r="Q26" s="3" t="str">
        <f>HYPERLINK("https://docs.wto.org/imrd/directdoc.asp?DDFDocuments/v/G/TBTN25/ECU549A1.DOCX", "https://docs.wto.org/imrd/directdoc.asp?DDFDocuments/v/G/TBTN25/ECU549A1.DOCX")</f>
        <v>https://docs.wto.org/imrd/directdoc.asp?DDFDocuments/v/G/TBTN25/ECU549A1.DOCX</v>
      </c>
      <c r="R26" s="3"/>
      <c r="S26" s="3"/>
      <c r="T26" s="3"/>
      <c r="U26" s="3"/>
      <c r="V26" s="3"/>
      <c r="W26" s="3"/>
      <c r="X26" s="3"/>
    </row>
    <row r="27" spans="1:24" ht="105" x14ac:dyDescent="0.25">
      <c r="A27" s="3" t="s">
        <v>83</v>
      </c>
      <c r="B27" s="9">
        <v>45751</v>
      </c>
      <c r="C27" s="13" t="str">
        <f>HYPERLINK("https://eping.wto.org/en/Search?viewData= G/TBT/N/THA/774"," G/TBT/N/THA/774")</f>
        <v xml:space="preserve"> G/TBT/N/THA/774</v>
      </c>
      <c r="D27" s="1" t="s">
        <v>510</v>
      </c>
      <c r="E27" s="1" t="s">
        <v>511</v>
      </c>
      <c r="F27" s="1" t="s">
        <v>512</v>
      </c>
      <c r="G27" s="1" t="s">
        <v>513</v>
      </c>
      <c r="H27" s="1" t="s">
        <v>66</v>
      </c>
      <c r="I27" s="1" t="s">
        <v>51</v>
      </c>
      <c r="J27" s="1" t="s">
        <v>43</v>
      </c>
      <c r="K27" s="3"/>
      <c r="L27" s="9">
        <v>45811</v>
      </c>
      <c r="M27" s="3" t="s">
        <v>24</v>
      </c>
      <c r="N27" s="1" t="s">
        <v>514</v>
      </c>
      <c r="O27" s="3" t="str">
        <f>HYPERLINK("https://docs.wto.org/imrd/directdoc.asp?DDFDocuments/t/G/TBTN25/THA774.DOCX", "https://docs.wto.org/imrd/directdoc.asp?DDFDocuments/t/G/TBTN25/THA774.DOCX")</f>
        <v>https://docs.wto.org/imrd/directdoc.asp?DDFDocuments/t/G/TBTN25/THA774.DOCX</v>
      </c>
      <c r="P27" s="3" t="str">
        <f>HYPERLINK("https://docs.wto.org/imrd/directdoc.asp?DDFDocuments/u/G/TBTN25/THA774.DOCX", "https://docs.wto.org/imrd/directdoc.asp?DDFDocuments/u/G/TBTN25/THA774.DOCX")</f>
        <v>https://docs.wto.org/imrd/directdoc.asp?DDFDocuments/u/G/TBTN25/THA774.DOCX</v>
      </c>
      <c r="Q27" s="3" t="str">
        <f>HYPERLINK("https://docs.wto.org/imrd/directdoc.asp?DDFDocuments/v/G/TBTN25/THA774.DOCX", "https://docs.wto.org/imrd/directdoc.asp?DDFDocuments/v/G/TBTN25/THA774.DOCX")</f>
        <v>https://docs.wto.org/imrd/directdoc.asp?DDFDocuments/v/G/TBTN25/THA774.DOCX</v>
      </c>
      <c r="R27" s="3"/>
      <c r="S27" s="3"/>
      <c r="T27" s="3"/>
      <c r="U27" s="3"/>
      <c r="V27" s="3"/>
      <c r="W27" s="3"/>
      <c r="X27" s="3"/>
    </row>
    <row r="28" spans="1:24" ht="225" x14ac:dyDescent="0.25">
      <c r="A28" s="3" t="s">
        <v>76</v>
      </c>
      <c r="B28" s="9">
        <v>45751</v>
      </c>
      <c r="C28" s="13" t="str">
        <f>HYPERLINK("https://eping.wto.org/en/Search?viewData= G/TBT/N/USA/2062/Add.3"," G/TBT/N/USA/2062/Add.3")</f>
        <v xml:space="preserve"> G/TBT/N/USA/2062/Add.3</v>
      </c>
      <c r="D28" s="1" t="s">
        <v>515</v>
      </c>
      <c r="E28" s="1" t="s">
        <v>516</v>
      </c>
      <c r="F28" s="1" t="s">
        <v>517</v>
      </c>
      <c r="G28" s="1" t="s">
        <v>23</v>
      </c>
      <c r="H28" s="1" t="s">
        <v>71</v>
      </c>
      <c r="I28" s="1" t="s">
        <v>52</v>
      </c>
      <c r="J28" s="1" t="s">
        <v>23</v>
      </c>
      <c r="K28" s="3"/>
      <c r="L28" s="9" t="s">
        <v>23</v>
      </c>
      <c r="M28" s="3" t="s">
        <v>39</v>
      </c>
      <c r="N28" s="1" t="s">
        <v>518</v>
      </c>
      <c r="O28" s="3" t="str">
        <f>HYPERLINK("https://docs.wto.org/imrd/directdoc.asp?DDFDocuments/t/G/TBTN23/USA2062A3.DOCX", "https://docs.wto.org/imrd/directdoc.asp?DDFDocuments/t/G/TBTN23/USA2062A3.DOCX")</f>
        <v>https://docs.wto.org/imrd/directdoc.asp?DDFDocuments/t/G/TBTN23/USA2062A3.DOCX</v>
      </c>
      <c r="P28" s="3" t="str">
        <f>HYPERLINK("https://docs.wto.org/imrd/directdoc.asp?DDFDocuments/u/G/TBTN23/USA2062A3.DOCX", "https://docs.wto.org/imrd/directdoc.asp?DDFDocuments/u/G/TBTN23/USA2062A3.DOCX")</f>
        <v>https://docs.wto.org/imrd/directdoc.asp?DDFDocuments/u/G/TBTN23/USA2062A3.DOCX</v>
      </c>
      <c r="Q28" s="3" t="str">
        <f>HYPERLINK("https://docs.wto.org/imrd/directdoc.asp?DDFDocuments/v/G/TBTN23/USA2062A3.DOCX", "https://docs.wto.org/imrd/directdoc.asp?DDFDocuments/v/G/TBTN23/USA2062A3.DOCX")</f>
        <v>https://docs.wto.org/imrd/directdoc.asp?DDFDocuments/v/G/TBTN23/USA2062A3.DOCX</v>
      </c>
      <c r="R28" s="3"/>
      <c r="S28" s="3"/>
      <c r="T28" s="3"/>
      <c r="U28" s="3"/>
      <c r="V28" s="3"/>
      <c r="W28" s="3"/>
      <c r="X28" s="3"/>
    </row>
    <row r="29" spans="1:24" ht="195" x14ac:dyDescent="0.25">
      <c r="A29" s="3" t="s">
        <v>33</v>
      </c>
      <c r="B29" s="9">
        <v>45751</v>
      </c>
      <c r="C29" s="13" t="str">
        <f>HYPERLINK("https://eping.wto.org/en/Search?viewData= G/TBT/N/ECU/496/Add.2"," G/TBT/N/ECU/496/Add.2")</f>
        <v xml:space="preserve"> G/TBT/N/ECU/496/Add.2</v>
      </c>
      <c r="D29" s="1" t="s">
        <v>519</v>
      </c>
      <c r="E29" s="1" t="s">
        <v>520</v>
      </c>
      <c r="F29" s="1" t="s">
        <v>521</v>
      </c>
      <c r="G29" s="1" t="s">
        <v>522</v>
      </c>
      <c r="H29" s="1" t="s">
        <v>523</v>
      </c>
      <c r="I29" s="1" t="s">
        <v>56</v>
      </c>
      <c r="J29" s="1" t="s">
        <v>42</v>
      </c>
      <c r="K29" s="3"/>
      <c r="L29" s="9" t="s">
        <v>23</v>
      </c>
      <c r="M29" s="3" t="s">
        <v>39</v>
      </c>
      <c r="N29" s="1" t="s">
        <v>524</v>
      </c>
      <c r="O29" s="3" t="str">
        <f>HYPERLINK("https://docs.wto.org/imrd/directdoc.asp?DDFDocuments/t/G/TBTN21/ECU496A2.DOCX", "https://docs.wto.org/imrd/directdoc.asp?DDFDocuments/t/G/TBTN21/ECU496A2.DOCX")</f>
        <v>https://docs.wto.org/imrd/directdoc.asp?DDFDocuments/t/G/TBTN21/ECU496A2.DOCX</v>
      </c>
      <c r="P29" s="3" t="str">
        <f>HYPERLINK("https://docs.wto.org/imrd/directdoc.asp?DDFDocuments/u/G/TBTN21/ECU496A2.DOCX", "https://docs.wto.org/imrd/directdoc.asp?DDFDocuments/u/G/TBTN21/ECU496A2.DOCX")</f>
        <v>https://docs.wto.org/imrd/directdoc.asp?DDFDocuments/u/G/TBTN21/ECU496A2.DOCX</v>
      </c>
      <c r="Q29" s="3" t="str">
        <f>HYPERLINK("https://docs.wto.org/imrd/directdoc.asp?DDFDocuments/v/G/TBTN21/ECU496A2.DOCX", "https://docs.wto.org/imrd/directdoc.asp?DDFDocuments/v/G/TBTN21/ECU496A2.DOCX")</f>
        <v>https://docs.wto.org/imrd/directdoc.asp?DDFDocuments/v/G/TBTN21/ECU496A2.DOCX</v>
      </c>
      <c r="R29" s="3"/>
      <c r="S29" s="3"/>
      <c r="T29" s="3"/>
      <c r="U29" s="3"/>
      <c r="V29" s="3"/>
      <c r="W29" s="3"/>
      <c r="X29" s="3"/>
    </row>
    <row r="30" spans="1:24" ht="75" x14ac:dyDescent="0.25">
      <c r="A30" s="3" t="s">
        <v>25</v>
      </c>
      <c r="B30" s="9">
        <v>45751</v>
      </c>
      <c r="C30" s="13" t="str">
        <f>HYPERLINK("https://eping.wto.org/en/Search?viewData= G/TBT/N/CRI/166/Add.3"," G/TBT/N/CRI/166/Add.3")</f>
        <v xml:space="preserve"> G/TBT/N/CRI/166/Add.3</v>
      </c>
      <c r="D30" s="1" t="s">
        <v>525</v>
      </c>
      <c r="E30" s="1" t="s">
        <v>526</v>
      </c>
      <c r="F30" s="1" t="s">
        <v>527</v>
      </c>
      <c r="G30" s="1" t="s">
        <v>23</v>
      </c>
      <c r="H30" s="1" t="s">
        <v>238</v>
      </c>
      <c r="I30" s="1" t="s">
        <v>38</v>
      </c>
      <c r="J30" s="1" t="s">
        <v>23</v>
      </c>
      <c r="K30" s="3"/>
      <c r="L30" s="9" t="s">
        <v>23</v>
      </c>
      <c r="M30" s="3" t="s">
        <v>39</v>
      </c>
      <c r="N30" s="1" t="s">
        <v>528</v>
      </c>
      <c r="O30" s="3" t="str">
        <f>HYPERLINK("https://docs.wto.org/imrd/directdoc.asp?DDFDocuments/t/G/TBTN17/CRI166A3.DOCX", "https://docs.wto.org/imrd/directdoc.asp?DDFDocuments/t/G/TBTN17/CRI166A3.DOCX")</f>
        <v>https://docs.wto.org/imrd/directdoc.asp?DDFDocuments/t/G/TBTN17/CRI166A3.DOCX</v>
      </c>
      <c r="P30" s="3" t="str">
        <f>HYPERLINK("https://docs.wto.org/imrd/directdoc.asp?DDFDocuments/u/G/TBTN17/CRI166A3.DOCX", "https://docs.wto.org/imrd/directdoc.asp?DDFDocuments/u/G/TBTN17/CRI166A3.DOCX")</f>
        <v>https://docs.wto.org/imrd/directdoc.asp?DDFDocuments/u/G/TBTN17/CRI166A3.DOCX</v>
      </c>
      <c r="Q30" s="3" t="str">
        <f>HYPERLINK("https://docs.wto.org/imrd/directdoc.asp?DDFDocuments/v/G/TBTN17/CRI166A3.DOCX", "https://docs.wto.org/imrd/directdoc.asp?DDFDocuments/v/G/TBTN17/CRI166A3.DOCX")</f>
        <v>https://docs.wto.org/imrd/directdoc.asp?DDFDocuments/v/G/TBTN17/CRI166A3.DOCX</v>
      </c>
      <c r="R30" s="3"/>
      <c r="S30" s="3"/>
      <c r="T30" s="3"/>
      <c r="U30" s="3"/>
      <c r="V30" s="3"/>
      <c r="W30" s="3"/>
      <c r="X30" s="3"/>
    </row>
    <row r="31" spans="1:24" ht="409.5" x14ac:dyDescent="0.25">
      <c r="A31" s="3" t="s">
        <v>76</v>
      </c>
      <c r="B31" s="9">
        <v>45751</v>
      </c>
      <c r="C31" s="13" t="str">
        <f>HYPERLINK("https://eping.wto.org/en/Search?viewData= G/TBT/N/USA/2123/Rev.1/Add.3"," G/TBT/N/USA/2123/Rev.1/Add.3")</f>
        <v xml:space="preserve"> G/TBT/N/USA/2123/Rev.1/Add.3</v>
      </c>
      <c r="D31" s="1" t="s">
        <v>164</v>
      </c>
      <c r="E31" s="1" t="s">
        <v>529</v>
      </c>
      <c r="F31" s="1" t="s">
        <v>138</v>
      </c>
      <c r="G31" s="1" t="s">
        <v>23</v>
      </c>
      <c r="H31" s="1" t="s">
        <v>188</v>
      </c>
      <c r="I31" s="1" t="s">
        <v>40</v>
      </c>
      <c r="J31" s="1" t="s">
        <v>23</v>
      </c>
      <c r="K31" s="3"/>
      <c r="L31" s="9">
        <v>45770</v>
      </c>
      <c r="M31" s="3" t="s">
        <v>39</v>
      </c>
      <c r="N31" s="1" t="s">
        <v>530</v>
      </c>
      <c r="O31" s="3" t="str">
        <f>HYPERLINK("https://docs.wto.org/imrd/directdoc.asp?DDFDocuments/t/G/TBTN24/USA2123R1A3.DOCX", "https://docs.wto.org/imrd/directdoc.asp?DDFDocuments/t/G/TBTN24/USA2123R1A3.DOCX")</f>
        <v>https://docs.wto.org/imrd/directdoc.asp?DDFDocuments/t/G/TBTN24/USA2123R1A3.DOCX</v>
      </c>
      <c r="P31" s="3" t="str">
        <f>HYPERLINK("https://docs.wto.org/imrd/directdoc.asp?DDFDocuments/u/G/TBTN24/USA2123R1A3.DOCX", "https://docs.wto.org/imrd/directdoc.asp?DDFDocuments/u/G/TBTN24/USA2123R1A3.DOCX")</f>
        <v>https://docs.wto.org/imrd/directdoc.asp?DDFDocuments/u/G/TBTN24/USA2123R1A3.DOCX</v>
      </c>
      <c r="Q31" s="3" t="str">
        <f>HYPERLINK("https://docs.wto.org/imrd/directdoc.asp?DDFDocuments/v/G/TBTN24/USA2123R1A3.DOCX", "https://docs.wto.org/imrd/directdoc.asp?DDFDocuments/v/G/TBTN24/USA2123R1A3.DOCX")</f>
        <v>https://docs.wto.org/imrd/directdoc.asp?DDFDocuments/v/G/TBTN24/USA2123R1A3.DOCX</v>
      </c>
      <c r="R31" s="3"/>
      <c r="S31" s="3"/>
      <c r="T31" s="3"/>
      <c r="U31" s="3"/>
      <c r="V31" s="3"/>
      <c r="W31" s="3"/>
      <c r="X31" s="3"/>
    </row>
    <row r="32" spans="1:24" ht="105" x14ac:dyDescent="0.25">
      <c r="A32" s="3" t="s">
        <v>83</v>
      </c>
      <c r="B32" s="9">
        <v>45751</v>
      </c>
      <c r="C32" s="13" t="str">
        <f>HYPERLINK("https://eping.wto.org/en/Search?viewData= G/TBT/N/THA/773"," G/TBT/N/THA/773")</f>
        <v xml:space="preserve"> G/TBT/N/THA/773</v>
      </c>
      <c r="D32" s="1" t="s">
        <v>531</v>
      </c>
      <c r="E32" s="1" t="s">
        <v>532</v>
      </c>
      <c r="F32" s="1" t="s">
        <v>512</v>
      </c>
      <c r="G32" s="1" t="s">
        <v>513</v>
      </c>
      <c r="H32" s="1" t="s">
        <v>66</v>
      </c>
      <c r="I32" s="1" t="s">
        <v>56</v>
      </c>
      <c r="J32" s="1" t="s">
        <v>43</v>
      </c>
      <c r="K32" s="3"/>
      <c r="L32" s="9">
        <v>45811</v>
      </c>
      <c r="M32" s="3" t="s">
        <v>24</v>
      </c>
      <c r="N32" s="1" t="s">
        <v>533</v>
      </c>
      <c r="O32" s="3" t="str">
        <f>HYPERLINK("https://docs.wto.org/imrd/directdoc.asp?DDFDocuments/t/G/TBTN25/THA773.DOCX", "https://docs.wto.org/imrd/directdoc.asp?DDFDocuments/t/G/TBTN25/THA773.DOCX")</f>
        <v>https://docs.wto.org/imrd/directdoc.asp?DDFDocuments/t/G/TBTN25/THA773.DOCX</v>
      </c>
      <c r="P32" s="3" t="str">
        <f>HYPERLINK("https://docs.wto.org/imrd/directdoc.asp?DDFDocuments/u/G/TBTN25/THA773.DOCX", "https://docs.wto.org/imrd/directdoc.asp?DDFDocuments/u/G/TBTN25/THA773.DOCX")</f>
        <v>https://docs.wto.org/imrd/directdoc.asp?DDFDocuments/u/G/TBTN25/THA773.DOCX</v>
      </c>
      <c r="Q32" s="3" t="str">
        <f>HYPERLINK("https://docs.wto.org/imrd/directdoc.asp?DDFDocuments/v/G/TBTN25/THA773.DOCX", "https://docs.wto.org/imrd/directdoc.asp?DDFDocuments/v/G/TBTN25/THA773.DOCX")</f>
        <v>https://docs.wto.org/imrd/directdoc.asp?DDFDocuments/v/G/TBTN25/THA773.DOCX</v>
      </c>
      <c r="R32" s="3"/>
      <c r="S32" s="3"/>
      <c r="T32" s="3"/>
      <c r="U32" s="3"/>
      <c r="V32" s="3"/>
      <c r="W32" s="3"/>
      <c r="X32" s="3"/>
    </row>
    <row r="33" spans="1:24" ht="120" x14ac:dyDescent="0.25">
      <c r="A33" s="3" t="s">
        <v>124</v>
      </c>
      <c r="B33" s="9">
        <v>45754</v>
      </c>
      <c r="C33" s="13" t="str">
        <f>HYPERLINK("https://eping.wto.org/en/Search?viewData= G/TBT/N/BDI/586, G/TBT/N/KEN/1785, G/TBT/N/RWA/1183, G/TBT/N/TZA/1305, G/TBT/N/UGA/2139"," G/TBT/N/BDI/586, G/TBT/N/KEN/1785, G/TBT/N/RWA/1183, G/TBT/N/TZA/1305, G/TBT/N/UGA/2139")</f>
        <v xml:space="preserve"> G/TBT/N/BDI/586, G/TBT/N/KEN/1785, G/TBT/N/RWA/1183, G/TBT/N/TZA/1305, G/TBT/N/UGA/2139</v>
      </c>
      <c r="D33" s="1" t="s">
        <v>534</v>
      </c>
      <c r="E33" s="1" t="s">
        <v>535</v>
      </c>
      <c r="F33" s="1" t="s">
        <v>536</v>
      </c>
      <c r="G33" s="1" t="s">
        <v>537</v>
      </c>
      <c r="H33" s="1" t="s">
        <v>66</v>
      </c>
      <c r="I33" s="1" t="s">
        <v>233</v>
      </c>
      <c r="J33" s="1" t="s">
        <v>23</v>
      </c>
      <c r="K33" s="3"/>
      <c r="L33" s="9">
        <v>45814</v>
      </c>
      <c r="M33" s="3" t="s">
        <v>24</v>
      </c>
      <c r="N33" s="1" t="s">
        <v>538</v>
      </c>
      <c r="O33" s="3" t="str">
        <f>HYPERLINK("https://docs.wto.org/imrd/directdoc.asp?DDFDocuments/t/G/TBTN25/BDI586.DOCX", "https://docs.wto.org/imrd/directdoc.asp?DDFDocuments/t/G/TBTN25/BDI586.DOCX")</f>
        <v>https://docs.wto.org/imrd/directdoc.asp?DDFDocuments/t/G/TBTN25/BDI586.DOCX</v>
      </c>
      <c r="P33" s="3" t="str">
        <f>HYPERLINK("https://docs.wto.org/imrd/directdoc.asp?DDFDocuments/u/G/TBTN25/BDI586.DOCX", "https://docs.wto.org/imrd/directdoc.asp?DDFDocuments/u/G/TBTN25/BDI586.DOCX")</f>
        <v>https://docs.wto.org/imrd/directdoc.asp?DDFDocuments/u/G/TBTN25/BDI586.DOCX</v>
      </c>
      <c r="Q33" s="3" t="str">
        <f>HYPERLINK("https://docs.wto.org/imrd/directdoc.asp?DDFDocuments/v/G/TBTN25/BDI586.DOCX", "https://docs.wto.org/imrd/directdoc.asp?DDFDocuments/v/G/TBTN25/BDI586.DOCX")</f>
        <v>https://docs.wto.org/imrd/directdoc.asp?DDFDocuments/v/G/TBTN25/BDI586.DOCX</v>
      </c>
      <c r="R33" s="3"/>
      <c r="S33" s="3"/>
      <c r="T33" s="3"/>
      <c r="U33" s="3"/>
      <c r="V33" s="3"/>
      <c r="W33" s="3"/>
      <c r="X33" s="3"/>
    </row>
    <row r="34" spans="1:24" ht="120" x14ac:dyDescent="0.25">
      <c r="A34" s="3" t="s">
        <v>87</v>
      </c>
      <c r="B34" s="9">
        <v>45754</v>
      </c>
      <c r="C34" s="13" t="str">
        <f>HYPERLINK("https://eping.wto.org/en/Search?viewData= G/TBT/N/BDI/586, G/TBT/N/KEN/1785, G/TBT/N/RWA/1183, G/TBT/N/TZA/1305, G/TBT/N/UGA/2139"," G/TBT/N/BDI/586, G/TBT/N/KEN/1785, G/TBT/N/RWA/1183, G/TBT/N/TZA/1305, G/TBT/N/UGA/2139")</f>
        <v xml:space="preserve"> G/TBT/N/BDI/586, G/TBT/N/KEN/1785, G/TBT/N/RWA/1183, G/TBT/N/TZA/1305, G/TBT/N/UGA/2139</v>
      </c>
      <c r="D34" s="1" t="s">
        <v>534</v>
      </c>
      <c r="E34" s="1" t="s">
        <v>535</v>
      </c>
      <c r="F34" s="1" t="s">
        <v>536</v>
      </c>
      <c r="G34" s="1" t="s">
        <v>537</v>
      </c>
      <c r="H34" s="1" t="s">
        <v>66</v>
      </c>
      <c r="I34" s="1" t="s">
        <v>233</v>
      </c>
      <c r="J34" s="1" t="s">
        <v>23</v>
      </c>
      <c r="K34" s="3"/>
      <c r="L34" s="9">
        <v>45814</v>
      </c>
      <c r="M34" s="3" t="s">
        <v>24</v>
      </c>
      <c r="N34" s="1" t="s">
        <v>538</v>
      </c>
      <c r="O34" s="3" t="str">
        <f>HYPERLINK("https://docs.wto.org/imrd/directdoc.asp?DDFDocuments/t/G/TBTN25/BDI586.DOCX", "https://docs.wto.org/imrd/directdoc.asp?DDFDocuments/t/G/TBTN25/BDI586.DOCX")</f>
        <v>https://docs.wto.org/imrd/directdoc.asp?DDFDocuments/t/G/TBTN25/BDI586.DOCX</v>
      </c>
      <c r="P34" s="3" t="str">
        <f>HYPERLINK("https://docs.wto.org/imrd/directdoc.asp?DDFDocuments/u/G/TBTN25/BDI586.DOCX", "https://docs.wto.org/imrd/directdoc.asp?DDFDocuments/u/G/TBTN25/BDI586.DOCX")</f>
        <v>https://docs.wto.org/imrd/directdoc.asp?DDFDocuments/u/G/TBTN25/BDI586.DOCX</v>
      </c>
      <c r="Q34" s="3" t="str">
        <f>HYPERLINK("https://docs.wto.org/imrd/directdoc.asp?DDFDocuments/v/G/TBTN25/BDI586.DOCX", "https://docs.wto.org/imrd/directdoc.asp?DDFDocuments/v/G/TBTN25/BDI586.DOCX")</f>
        <v>https://docs.wto.org/imrd/directdoc.asp?DDFDocuments/v/G/TBTN25/BDI586.DOCX</v>
      </c>
      <c r="R34" s="3"/>
      <c r="S34" s="3"/>
      <c r="T34" s="3"/>
      <c r="U34" s="3"/>
      <c r="V34" s="3"/>
      <c r="W34" s="3"/>
      <c r="X34" s="3"/>
    </row>
    <row r="35" spans="1:24" ht="165" x14ac:dyDescent="0.25">
      <c r="A35" s="3" t="s">
        <v>77</v>
      </c>
      <c r="B35" s="9">
        <v>45754</v>
      </c>
      <c r="C35" s="13" t="str">
        <f>HYPERLINK("https://eping.wto.org/en/Search?viewData= G/TBT/N/TPKM/551/Add.1"," G/TBT/N/TPKM/551/Add.1")</f>
        <v xml:space="preserve"> G/TBT/N/TPKM/551/Add.1</v>
      </c>
      <c r="D35" s="1" t="s">
        <v>539</v>
      </c>
      <c r="E35" s="1" t="s">
        <v>540</v>
      </c>
      <c r="F35" s="1" t="s">
        <v>541</v>
      </c>
      <c r="G35" s="1" t="s">
        <v>542</v>
      </c>
      <c r="H35" s="1" t="s">
        <v>543</v>
      </c>
      <c r="I35" s="1" t="s">
        <v>38</v>
      </c>
      <c r="J35" s="1" t="s">
        <v>54</v>
      </c>
      <c r="K35" s="3"/>
      <c r="L35" s="9" t="s">
        <v>23</v>
      </c>
      <c r="M35" s="3" t="s">
        <v>39</v>
      </c>
      <c r="N35" s="1" t="s">
        <v>544</v>
      </c>
      <c r="O35" s="3" t="str">
        <f>HYPERLINK("https://docs.wto.org/imrd/directdoc.asp?DDFDocuments/t/G/TBTN24/TPKM551A1.DOCX", "https://docs.wto.org/imrd/directdoc.asp?DDFDocuments/t/G/TBTN24/TPKM551A1.DOCX")</f>
        <v>https://docs.wto.org/imrd/directdoc.asp?DDFDocuments/t/G/TBTN24/TPKM551A1.DOCX</v>
      </c>
      <c r="P35" s="3" t="str">
        <f>HYPERLINK("https://docs.wto.org/imrd/directdoc.asp?DDFDocuments/u/G/TBTN24/TPKM551A1.DOCX", "https://docs.wto.org/imrd/directdoc.asp?DDFDocuments/u/G/TBTN24/TPKM551A1.DOCX")</f>
        <v>https://docs.wto.org/imrd/directdoc.asp?DDFDocuments/u/G/TBTN24/TPKM551A1.DOCX</v>
      </c>
      <c r="Q35" s="3" t="str">
        <f>HYPERLINK("https://docs.wto.org/imrd/directdoc.asp?DDFDocuments/v/G/TBTN24/TPKM551A1.DOCX", "https://docs.wto.org/imrd/directdoc.asp?DDFDocuments/v/G/TBTN24/TPKM551A1.DOCX")</f>
        <v>https://docs.wto.org/imrd/directdoc.asp?DDFDocuments/v/G/TBTN24/TPKM551A1.DOCX</v>
      </c>
      <c r="R35" s="3"/>
      <c r="S35" s="3"/>
      <c r="T35" s="3"/>
      <c r="U35" s="3"/>
      <c r="V35" s="3"/>
      <c r="W35" s="3"/>
      <c r="X35" s="3"/>
    </row>
    <row r="36" spans="1:24" ht="90" x14ac:dyDescent="0.25">
      <c r="A36" s="3" t="s">
        <v>75</v>
      </c>
      <c r="B36" s="9">
        <v>45754</v>
      </c>
      <c r="C36" s="13" t="str">
        <f>HYPERLINK("https://eping.wto.org/en/Search?viewData= G/TBT/N/EU/1130"," G/TBT/N/EU/1130")</f>
        <v xml:space="preserve"> G/TBT/N/EU/1130</v>
      </c>
      <c r="D36" s="1" t="s">
        <v>545</v>
      </c>
      <c r="E36" s="1" t="s">
        <v>546</v>
      </c>
      <c r="F36" s="1" t="s">
        <v>115</v>
      </c>
      <c r="G36" s="1" t="s">
        <v>23</v>
      </c>
      <c r="H36" s="1" t="s">
        <v>169</v>
      </c>
      <c r="I36" s="1" t="s">
        <v>38</v>
      </c>
      <c r="J36" s="1" t="s">
        <v>32</v>
      </c>
      <c r="K36" s="3"/>
      <c r="L36" s="9">
        <v>45814</v>
      </c>
      <c r="M36" s="3" t="s">
        <v>24</v>
      </c>
      <c r="N36" s="1" t="s">
        <v>547</v>
      </c>
      <c r="O36" s="3" t="str">
        <f>HYPERLINK("https://docs.wto.org/imrd/directdoc.asp?DDFDocuments/t/G/TBTN25/EU1130.DOCX", "https://docs.wto.org/imrd/directdoc.asp?DDFDocuments/t/G/TBTN25/EU1130.DOCX")</f>
        <v>https://docs.wto.org/imrd/directdoc.asp?DDFDocuments/t/G/TBTN25/EU1130.DOCX</v>
      </c>
      <c r="P36" s="3" t="str">
        <f>HYPERLINK("https://docs.wto.org/imrd/directdoc.asp?DDFDocuments/u/G/TBTN25/EU1130.DOCX", "https://docs.wto.org/imrd/directdoc.asp?DDFDocuments/u/G/TBTN25/EU1130.DOCX")</f>
        <v>https://docs.wto.org/imrd/directdoc.asp?DDFDocuments/u/G/TBTN25/EU1130.DOCX</v>
      </c>
      <c r="Q36" s="3" t="str">
        <f>HYPERLINK("https://docs.wto.org/imrd/directdoc.asp?DDFDocuments/v/G/TBTN25/EU1130.DOCX", "https://docs.wto.org/imrd/directdoc.asp?DDFDocuments/v/G/TBTN25/EU1130.DOCX")</f>
        <v>https://docs.wto.org/imrd/directdoc.asp?DDFDocuments/v/G/TBTN25/EU1130.DOCX</v>
      </c>
      <c r="R36" s="3"/>
      <c r="S36" s="3"/>
      <c r="T36" s="3"/>
      <c r="U36" s="3"/>
      <c r="V36" s="3"/>
      <c r="W36" s="3"/>
      <c r="X36" s="3"/>
    </row>
    <row r="37" spans="1:24" ht="105" x14ac:dyDescent="0.25">
      <c r="A37" s="3" t="s">
        <v>108</v>
      </c>
      <c r="B37" s="9">
        <v>45754</v>
      </c>
      <c r="C37" s="13" t="str">
        <f>HYPERLINK("https://eping.wto.org/en/Search?viewData= G/TBT/N/KOR/1290"," G/TBT/N/KOR/1290")</f>
        <v xml:space="preserve"> G/TBT/N/KOR/1290</v>
      </c>
      <c r="D37" s="1" t="s">
        <v>548</v>
      </c>
      <c r="E37" s="1" t="s">
        <v>549</v>
      </c>
      <c r="F37" s="1" t="s">
        <v>550</v>
      </c>
      <c r="G37" s="1" t="s">
        <v>551</v>
      </c>
      <c r="H37" s="1" t="s">
        <v>552</v>
      </c>
      <c r="I37" s="1" t="s">
        <v>155</v>
      </c>
      <c r="J37" s="1" t="s">
        <v>23</v>
      </c>
      <c r="K37" s="3"/>
      <c r="L37" s="9">
        <v>45784</v>
      </c>
      <c r="M37" s="3" t="s">
        <v>24</v>
      </c>
      <c r="N37" s="1" t="s">
        <v>553</v>
      </c>
      <c r="O37" s="3" t="str">
        <f>HYPERLINK("https://docs.wto.org/imrd/directdoc.asp?DDFDocuments/t/G/TBTN25/KOR1290.DOCX", "https://docs.wto.org/imrd/directdoc.asp?DDFDocuments/t/G/TBTN25/KOR1290.DOCX")</f>
        <v>https://docs.wto.org/imrd/directdoc.asp?DDFDocuments/t/G/TBTN25/KOR1290.DOCX</v>
      </c>
      <c r="P37" s="3" t="str">
        <f>HYPERLINK("https://docs.wto.org/imrd/directdoc.asp?DDFDocuments/u/G/TBTN25/KOR1290.DOCX", "https://docs.wto.org/imrd/directdoc.asp?DDFDocuments/u/G/TBTN25/KOR1290.DOCX")</f>
        <v>https://docs.wto.org/imrd/directdoc.asp?DDFDocuments/u/G/TBTN25/KOR1290.DOCX</v>
      </c>
      <c r="Q37" s="3" t="str">
        <f>HYPERLINK("https://docs.wto.org/imrd/directdoc.asp?DDFDocuments/v/G/TBTN25/KOR1290.DOCX", "https://docs.wto.org/imrd/directdoc.asp?DDFDocuments/v/G/TBTN25/KOR1290.DOCX")</f>
        <v>https://docs.wto.org/imrd/directdoc.asp?DDFDocuments/v/G/TBTN25/KOR1290.DOCX</v>
      </c>
      <c r="R37" s="3"/>
      <c r="S37" s="3"/>
      <c r="T37" s="3"/>
      <c r="U37" s="3"/>
      <c r="V37" s="3"/>
      <c r="W37" s="3"/>
      <c r="X37" s="3"/>
    </row>
    <row r="38" spans="1:24" ht="105" x14ac:dyDescent="0.25">
      <c r="A38" s="3" t="s">
        <v>124</v>
      </c>
      <c r="B38" s="9">
        <v>45754</v>
      </c>
      <c r="C38" s="13" t="str">
        <f>HYPERLINK("https://eping.wto.org/en/Search?viewData= G/TBT/N/BDI/585, G/TBT/N/KEN/1784, G/TBT/N/RWA/1182, G/TBT/N/TZA/1304, G/TBT/N/UGA/2138"," G/TBT/N/BDI/585, G/TBT/N/KEN/1784, G/TBT/N/RWA/1182, G/TBT/N/TZA/1304, G/TBT/N/UGA/2138")</f>
        <v xml:space="preserve"> G/TBT/N/BDI/585, G/TBT/N/KEN/1784, G/TBT/N/RWA/1182, G/TBT/N/TZA/1304, G/TBT/N/UGA/2138</v>
      </c>
      <c r="D38" s="1" t="s">
        <v>554</v>
      </c>
      <c r="E38" s="1" t="s">
        <v>555</v>
      </c>
      <c r="F38" s="1" t="s">
        <v>556</v>
      </c>
      <c r="G38" s="1" t="s">
        <v>557</v>
      </c>
      <c r="H38" s="1" t="s">
        <v>66</v>
      </c>
      <c r="I38" s="1" t="s">
        <v>58</v>
      </c>
      <c r="J38" s="1" t="s">
        <v>23</v>
      </c>
      <c r="K38" s="3"/>
      <c r="L38" s="9">
        <v>45814</v>
      </c>
      <c r="M38" s="3" t="s">
        <v>24</v>
      </c>
      <c r="N38" s="1" t="s">
        <v>558</v>
      </c>
      <c r="O38" s="3" t="str">
        <f>HYPERLINK("https://docs.wto.org/imrd/directdoc.asp?DDFDocuments/t/G/TBTN25/BDI585.DOCX", "https://docs.wto.org/imrd/directdoc.asp?DDFDocuments/t/G/TBTN25/BDI585.DOCX")</f>
        <v>https://docs.wto.org/imrd/directdoc.asp?DDFDocuments/t/G/TBTN25/BDI585.DOCX</v>
      </c>
      <c r="P38" s="3" t="str">
        <f>HYPERLINK("https://docs.wto.org/imrd/directdoc.asp?DDFDocuments/u/G/TBTN25/BDI585.DOCX", "https://docs.wto.org/imrd/directdoc.asp?DDFDocuments/u/G/TBTN25/BDI585.DOCX")</f>
        <v>https://docs.wto.org/imrd/directdoc.asp?DDFDocuments/u/G/TBTN25/BDI585.DOCX</v>
      </c>
      <c r="Q38" s="3" t="str">
        <f>HYPERLINK("https://docs.wto.org/imrd/directdoc.asp?DDFDocuments/v/G/TBTN25/BDI585.DOCX", "https://docs.wto.org/imrd/directdoc.asp?DDFDocuments/v/G/TBTN25/BDI585.DOCX")</f>
        <v>https://docs.wto.org/imrd/directdoc.asp?DDFDocuments/v/G/TBTN25/BDI585.DOCX</v>
      </c>
      <c r="R38" s="3"/>
      <c r="S38" s="3"/>
      <c r="T38" s="3"/>
      <c r="U38" s="3"/>
      <c r="V38" s="3"/>
      <c r="W38" s="3"/>
      <c r="X38" s="3"/>
    </row>
    <row r="39" spans="1:24" ht="120" x14ac:dyDescent="0.25">
      <c r="A39" s="3" t="s">
        <v>22</v>
      </c>
      <c r="B39" s="9">
        <v>45754</v>
      </c>
      <c r="C39" s="13" t="str">
        <f>HYPERLINK("https://eping.wto.org/en/Search?viewData= G/TBT/N/BDI/586, G/TBT/N/KEN/1785, G/TBT/N/RWA/1183, G/TBT/N/TZA/1305, G/TBT/N/UGA/2139"," G/TBT/N/BDI/586, G/TBT/N/KEN/1785, G/TBT/N/RWA/1183, G/TBT/N/TZA/1305, G/TBT/N/UGA/2139")</f>
        <v xml:space="preserve"> G/TBT/N/BDI/586, G/TBT/N/KEN/1785, G/TBT/N/RWA/1183, G/TBT/N/TZA/1305, G/TBT/N/UGA/2139</v>
      </c>
      <c r="D39" s="1" t="s">
        <v>534</v>
      </c>
      <c r="E39" s="1" t="s">
        <v>535</v>
      </c>
      <c r="F39" s="1" t="s">
        <v>536</v>
      </c>
      <c r="G39" s="1" t="s">
        <v>537</v>
      </c>
      <c r="H39" s="1" t="s">
        <v>66</v>
      </c>
      <c r="I39" s="1" t="s">
        <v>233</v>
      </c>
      <c r="J39" s="1" t="s">
        <v>23</v>
      </c>
      <c r="K39" s="3"/>
      <c r="L39" s="9">
        <v>45814</v>
      </c>
      <c r="M39" s="3" t="s">
        <v>24</v>
      </c>
      <c r="N39" s="1" t="s">
        <v>538</v>
      </c>
      <c r="O39" s="3" t="str">
        <f>HYPERLINK("https://docs.wto.org/imrd/directdoc.asp?DDFDocuments/t/G/TBTN25/BDI586.DOCX", "https://docs.wto.org/imrd/directdoc.asp?DDFDocuments/t/G/TBTN25/BDI586.DOCX")</f>
        <v>https://docs.wto.org/imrd/directdoc.asp?DDFDocuments/t/G/TBTN25/BDI586.DOCX</v>
      </c>
      <c r="P39" s="3" t="str">
        <f>HYPERLINK("https://docs.wto.org/imrd/directdoc.asp?DDFDocuments/u/G/TBTN25/BDI586.DOCX", "https://docs.wto.org/imrd/directdoc.asp?DDFDocuments/u/G/TBTN25/BDI586.DOCX")</f>
        <v>https://docs.wto.org/imrd/directdoc.asp?DDFDocuments/u/G/TBTN25/BDI586.DOCX</v>
      </c>
      <c r="Q39" s="3" t="str">
        <f>HYPERLINK("https://docs.wto.org/imrd/directdoc.asp?DDFDocuments/v/G/TBTN25/BDI586.DOCX", "https://docs.wto.org/imrd/directdoc.asp?DDFDocuments/v/G/TBTN25/BDI586.DOCX")</f>
        <v>https://docs.wto.org/imrd/directdoc.asp?DDFDocuments/v/G/TBTN25/BDI586.DOCX</v>
      </c>
      <c r="R39" s="3"/>
      <c r="S39" s="3"/>
      <c r="T39" s="3"/>
      <c r="U39" s="3"/>
      <c r="V39" s="3"/>
      <c r="W39" s="3"/>
      <c r="X39" s="3"/>
    </row>
    <row r="40" spans="1:24" ht="255" x14ac:dyDescent="0.25">
      <c r="A40" s="3" t="s">
        <v>143</v>
      </c>
      <c r="B40" s="9">
        <v>45754</v>
      </c>
      <c r="C40" s="13" t="str">
        <f>HYPERLINK("https://eping.wto.org/en/Search?viewData= G/TBT/N/ISR/1387/Add.1"," G/TBT/N/ISR/1387/Add.1")</f>
        <v xml:space="preserve"> G/TBT/N/ISR/1387/Add.1</v>
      </c>
      <c r="D40" s="1" t="s">
        <v>212</v>
      </c>
      <c r="E40" s="1" t="s">
        <v>23</v>
      </c>
      <c r="F40" s="1" t="s">
        <v>213</v>
      </c>
      <c r="G40" s="1" t="s">
        <v>559</v>
      </c>
      <c r="H40" s="1" t="s">
        <v>560</v>
      </c>
      <c r="I40" s="1" t="s">
        <v>70</v>
      </c>
      <c r="J40" s="1" t="s">
        <v>54</v>
      </c>
      <c r="K40" s="3"/>
      <c r="L40" s="9">
        <v>45770</v>
      </c>
      <c r="M40" s="3" t="s">
        <v>39</v>
      </c>
      <c r="N40" s="3"/>
      <c r="O40" s="3" t="str">
        <f>HYPERLINK("https://docs.wto.org/imrd/directdoc.asp?DDFDocuments/t/G/TBTN25/ISR1387A1.DOCX", "https://docs.wto.org/imrd/directdoc.asp?DDFDocuments/t/G/TBTN25/ISR1387A1.DOCX")</f>
        <v>https://docs.wto.org/imrd/directdoc.asp?DDFDocuments/t/G/TBTN25/ISR1387A1.DOCX</v>
      </c>
      <c r="P40" s="3" t="str">
        <f>HYPERLINK("https://docs.wto.org/imrd/directdoc.asp?DDFDocuments/u/G/TBTN25/ISR1387A1.DOCX", "https://docs.wto.org/imrd/directdoc.asp?DDFDocuments/u/G/TBTN25/ISR1387A1.DOCX")</f>
        <v>https://docs.wto.org/imrd/directdoc.asp?DDFDocuments/u/G/TBTN25/ISR1387A1.DOCX</v>
      </c>
      <c r="Q40" s="3" t="str">
        <f>HYPERLINK("https://docs.wto.org/imrd/directdoc.asp?DDFDocuments/v/G/TBTN25/ISR1387A1.DOCX", "https://docs.wto.org/imrd/directdoc.asp?DDFDocuments/v/G/TBTN25/ISR1387A1.DOCX")</f>
        <v>https://docs.wto.org/imrd/directdoc.asp?DDFDocuments/v/G/TBTN25/ISR1387A1.DOCX</v>
      </c>
      <c r="R40" s="3"/>
      <c r="S40" s="3"/>
      <c r="T40" s="3"/>
      <c r="U40" s="3"/>
      <c r="V40" s="3"/>
      <c r="W40" s="3"/>
      <c r="X40" s="3"/>
    </row>
    <row r="41" spans="1:24" ht="105" x14ac:dyDescent="0.25">
      <c r="A41" s="3" t="s">
        <v>87</v>
      </c>
      <c r="B41" s="9">
        <v>45754</v>
      </c>
      <c r="C41" s="13" t="str">
        <f>HYPERLINK("https://eping.wto.org/en/Search?viewData= G/TBT/N/BDI/585, G/TBT/N/KEN/1784, G/TBT/N/RWA/1182, G/TBT/N/TZA/1304, G/TBT/N/UGA/2138"," G/TBT/N/BDI/585, G/TBT/N/KEN/1784, G/TBT/N/RWA/1182, G/TBT/N/TZA/1304, G/TBT/N/UGA/2138")</f>
        <v xml:space="preserve"> G/TBT/N/BDI/585, G/TBT/N/KEN/1784, G/TBT/N/RWA/1182, G/TBT/N/TZA/1304, G/TBT/N/UGA/2138</v>
      </c>
      <c r="D41" s="1" t="s">
        <v>554</v>
      </c>
      <c r="E41" s="1" t="s">
        <v>555</v>
      </c>
      <c r="F41" s="1" t="s">
        <v>556</v>
      </c>
      <c r="G41" s="1" t="s">
        <v>557</v>
      </c>
      <c r="H41" s="1" t="s">
        <v>66</v>
      </c>
      <c r="I41" s="1" t="s">
        <v>58</v>
      </c>
      <c r="J41" s="1" t="s">
        <v>23</v>
      </c>
      <c r="K41" s="3"/>
      <c r="L41" s="9">
        <v>45814</v>
      </c>
      <c r="M41" s="3" t="s">
        <v>24</v>
      </c>
      <c r="N41" s="1" t="s">
        <v>558</v>
      </c>
      <c r="O41" s="3" t="str">
        <f>HYPERLINK("https://docs.wto.org/imrd/directdoc.asp?DDFDocuments/t/G/TBTN25/BDI585.DOCX", "https://docs.wto.org/imrd/directdoc.asp?DDFDocuments/t/G/TBTN25/BDI585.DOCX")</f>
        <v>https://docs.wto.org/imrd/directdoc.asp?DDFDocuments/t/G/TBTN25/BDI585.DOCX</v>
      </c>
      <c r="P41" s="3" t="str">
        <f>HYPERLINK("https://docs.wto.org/imrd/directdoc.asp?DDFDocuments/u/G/TBTN25/BDI585.DOCX", "https://docs.wto.org/imrd/directdoc.asp?DDFDocuments/u/G/TBTN25/BDI585.DOCX")</f>
        <v>https://docs.wto.org/imrd/directdoc.asp?DDFDocuments/u/G/TBTN25/BDI585.DOCX</v>
      </c>
      <c r="Q41" s="3" t="str">
        <f>HYPERLINK("https://docs.wto.org/imrd/directdoc.asp?DDFDocuments/v/G/TBTN25/BDI585.DOCX", "https://docs.wto.org/imrd/directdoc.asp?DDFDocuments/v/G/TBTN25/BDI585.DOCX")</f>
        <v>https://docs.wto.org/imrd/directdoc.asp?DDFDocuments/v/G/TBTN25/BDI585.DOCX</v>
      </c>
      <c r="R41" s="3"/>
      <c r="S41" s="3"/>
      <c r="T41" s="3"/>
      <c r="U41" s="3"/>
      <c r="V41" s="3"/>
      <c r="W41" s="3"/>
      <c r="X41" s="3"/>
    </row>
    <row r="42" spans="1:24" ht="120" x14ac:dyDescent="0.25">
      <c r="A42" s="3" t="s">
        <v>124</v>
      </c>
      <c r="B42" s="9">
        <v>45754</v>
      </c>
      <c r="C42" s="13" t="str">
        <f>HYPERLINK("https://eping.wto.org/en/Search?viewData= G/TBT/N/BDI/587, G/TBT/N/KEN/1786, G/TBT/N/RWA/1184, G/TBT/N/TZA/1306, G/TBT/N/UGA/2140"," G/TBT/N/BDI/587, G/TBT/N/KEN/1786, G/TBT/N/RWA/1184, G/TBT/N/TZA/1306, G/TBT/N/UGA/2140")</f>
        <v xml:space="preserve"> G/TBT/N/BDI/587, G/TBT/N/KEN/1786, G/TBT/N/RWA/1184, G/TBT/N/TZA/1306, G/TBT/N/UGA/2140</v>
      </c>
      <c r="D42" s="1" t="s">
        <v>561</v>
      </c>
      <c r="E42" s="1" t="s">
        <v>562</v>
      </c>
      <c r="F42" s="1" t="s">
        <v>563</v>
      </c>
      <c r="G42" s="1" t="s">
        <v>564</v>
      </c>
      <c r="H42" s="1" t="s">
        <v>66</v>
      </c>
      <c r="I42" s="1" t="s">
        <v>233</v>
      </c>
      <c r="J42" s="1" t="s">
        <v>23</v>
      </c>
      <c r="K42" s="3"/>
      <c r="L42" s="9">
        <v>45814</v>
      </c>
      <c r="M42" s="3" t="s">
        <v>24</v>
      </c>
      <c r="N42" s="1" t="s">
        <v>565</v>
      </c>
      <c r="O42" s="3" t="str">
        <f>HYPERLINK("https://docs.wto.org/imrd/directdoc.asp?DDFDocuments/t/G/TBTN25/BDI587.DOCX", "https://docs.wto.org/imrd/directdoc.asp?DDFDocuments/t/G/TBTN25/BDI587.DOCX")</f>
        <v>https://docs.wto.org/imrd/directdoc.asp?DDFDocuments/t/G/TBTN25/BDI587.DOCX</v>
      </c>
      <c r="P42" s="3" t="str">
        <f>HYPERLINK("https://docs.wto.org/imrd/directdoc.asp?DDFDocuments/u/G/TBTN25/BDI587.DOCX", "https://docs.wto.org/imrd/directdoc.asp?DDFDocuments/u/G/TBTN25/BDI587.DOCX")</f>
        <v>https://docs.wto.org/imrd/directdoc.asp?DDFDocuments/u/G/TBTN25/BDI587.DOCX</v>
      </c>
      <c r="Q42" s="3" t="str">
        <f>HYPERLINK("https://docs.wto.org/imrd/directdoc.asp?DDFDocuments/v/G/TBTN25/BDI587.DOCX", "https://docs.wto.org/imrd/directdoc.asp?DDFDocuments/v/G/TBTN25/BDI587.DOCX")</f>
        <v>https://docs.wto.org/imrd/directdoc.asp?DDFDocuments/v/G/TBTN25/BDI587.DOCX</v>
      </c>
      <c r="R42" s="3"/>
      <c r="S42" s="3"/>
      <c r="T42" s="3"/>
      <c r="U42" s="3"/>
      <c r="V42" s="3"/>
      <c r="W42" s="3"/>
      <c r="X42" s="3"/>
    </row>
    <row r="43" spans="1:24" ht="45" x14ac:dyDescent="0.25">
      <c r="A43" s="3" t="s">
        <v>566</v>
      </c>
      <c r="B43" s="9">
        <v>45754</v>
      </c>
      <c r="C43" s="13" t="str">
        <f>HYPERLINK("https://eping.wto.org/en/Search?viewData= G/TBT/N/IND/357"," G/TBT/N/IND/357")</f>
        <v xml:space="preserve"> G/TBT/N/IND/357</v>
      </c>
      <c r="D43" s="1" t="s">
        <v>567</v>
      </c>
      <c r="E43" s="1" t="s">
        <v>568</v>
      </c>
      <c r="F43" s="1" t="s">
        <v>569</v>
      </c>
      <c r="G43" s="1" t="s">
        <v>23</v>
      </c>
      <c r="H43" s="1" t="s">
        <v>133</v>
      </c>
      <c r="I43" s="1" t="s">
        <v>41</v>
      </c>
      <c r="J43" s="1" t="s">
        <v>32</v>
      </c>
      <c r="K43" s="3"/>
      <c r="L43" s="9">
        <v>45814</v>
      </c>
      <c r="M43" s="3" t="s">
        <v>24</v>
      </c>
      <c r="N43" s="1" t="s">
        <v>570</v>
      </c>
      <c r="O43" s="3" t="str">
        <f>HYPERLINK("https://docs.wto.org/imrd/directdoc.asp?DDFDocuments/t/G/TBTN25/IND357.DOCX", "https://docs.wto.org/imrd/directdoc.asp?DDFDocuments/t/G/TBTN25/IND357.DOCX")</f>
        <v>https://docs.wto.org/imrd/directdoc.asp?DDFDocuments/t/G/TBTN25/IND357.DOCX</v>
      </c>
      <c r="P43" s="3" t="str">
        <f>HYPERLINK("https://docs.wto.org/imrd/directdoc.asp?DDFDocuments/u/G/TBTN25/IND357.DOCX", "https://docs.wto.org/imrd/directdoc.asp?DDFDocuments/u/G/TBTN25/IND357.DOCX")</f>
        <v>https://docs.wto.org/imrd/directdoc.asp?DDFDocuments/u/G/TBTN25/IND357.DOCX</v>
      </c>
      <c r="Q43" s="3" t="str">
        <f>HYPERLINK("https://docs.wto.org/imrd/directdoc.asp?DDFDocuments/v/G/TBTN25/IND357.DOCX", "https://docs.wto.org/imrd/directdoc.asp?DDFDocuments/v/G/TBTN25/IND357.DOCX")</f>
        <v>https://docs.wto.org/imrd/directdoc.asp?DDFDocuments/v/G/TBTN25/IND357.DOCX</v>
      </c>
      <c r="R43" s="3"/>
      <c r="S43" s="3"/>
      <c r="T43" s="3"/>
      <c r="U43" s="3"/>
      <c r="V43" s="3"/>
      <c r="W43" s="3"/>
      <c r="X43" s="3"/>
    </row>
    <row r="44" spans="1:24" ht="120" x14ac:dyDescent="0.25">
      <c r="A44" s="3" t="s">
        <v>29</v>
      </c>
      <c r="B44" s="9">
        <v>45754</v>
      </c>
      <c r="C44" s="13" t="str">
        <f>HYPERLINK("https://eping.wto.org/en/Search?viewData= G/TBT/N/BDI/586, G/TBT/N/KEN/1785, G/TBT/N/RWA/1183, G/TBT/N/TZA/1305, G/TBT/N/UGA/2139"," G/TBT/N/BDI/586, G/TBT/N/KEN/1785, G/TBT/N/RWA/1183, G/TBT/N/TZA/1305, G/TBT/N/UGA/2139")</f>
        <v xml:space="preserve"> G/TBT/N/BDI/586, G/TBT/N/KEN/1785, G/TBT/N/RWA/1183, G/TBT/N/TZA/1305, G/TBT/N/UGA/2139</v>
      </c>
      <c r="D44" s="1" t="s">
        <v>534</v>
      </c>
      <c r="E44" s="1" t="s">
        <v>535</v>
      </c>
      <c r="F44" s="1" t="s">
        <v>536</v>
      </c>
      <c r="G44" s="1" t="s">
        <v>537</v>
      </c>
      <c r="H44" s="1" t="s">
        <v>66</v>
      </c>
      <c r="I44" s="1" t="s">
        <v>233</v>
      </c>
      <c r="J44" s="1" t="s">
        <v>23</v>
      </c>
      <c r="K44" s="3"/>
      <c r="L44" s="9">
        <v>45814</v>
      </c>
      <c r="M44" s="3" t="s">
        <v>24</v>
      </c>
      <c r="N44" s="1" t="s">
        <v>538</v>
      </c>
      <c r="O44" s="3" t="str">
        <f>HYPERLINK("https://docs.wto.org/imrd/directdoc.asp?DDFDocuments/t/G/TBTN25/BDI586.DOCX", "https://docs.wto.org/imrd/directdoc.asp?DDFDocuments/t/G/TBTN25/BDI586.DOCX")</f>
        <v>https://docs.wto.org/imrd/directdoc.asp?DDFDocuments/t/G/TBTN25/BDI586.DOCX</v>
      </c>
      <c r="P44" s="3" t="str">
        <f>HYPERLINK("https://docs.wto.org/imrd/directdoc.asp?DDFDocuments/u/G/TBTN25/BDI586.DOCX", "https://docs.wto.org/imrd/directdoc.asp?DDFDocuments/u/G/TBTN25/BDI586.DOCX")</f>
        <v>https://docs.wto.org/imrd/directdoc.asp?DDFDocuments/u/G/TBTN25/BDI586.DOCX</v>
      </c>
      <c r="Q44" s="3" t="str">
        <f>HYPERLINK("https://docs.wto.org/imrd/directdoc.asp?DDFDocuments/v/G/TBTN25/BDI586.DOCX", "https://docs.wto.org/imrd/directdoc.asp?DDFDocuments/v/G/TBTN25/BDI586.DOCX")</f>
        <v>https://docs.wto.org/imrd/directdoc.asp?DDFDocuments/v/G/TBTN25/BDI586.DOCX</v>
      </c>
      <c r="R44" s="3"/>
      <c r="S44" s="3"/>
      <c r="T44" s="3"/>
      <c r="U44" s="3"/>
      <c r="V44" s="3"/>
      <c r="W44" s="3"/>
      <c r="X44" s="3"/>
    </row>
    <row r="45" spans="1:24" ht="60" x14ac:dyDescent="0.25">
      <c r="A45" s="3" t="s">
        <v>77</v>
      </c>
      <c r="B45" s="9">
        <v>45754</v>
      </c>
      <c r="C45" s="13" t="str">
        <f>HYPERLINK("https://eping.wto.org/en/Search?viewData= G/TBT/N/TPKM/558"," G/TBT/N/TPKM/558")</f>
        <v xml:space="preserve"> G/TBT/N/TPKM/558</v>
      </c>
      <c r="D45" s="1" t="s">
        <v>571</v>
      </c>
      <c r="E45" s="1" t="s">
        <v>572</v>
      </c>
      <c r="F45" s="1" t="s">
        <v>573</v>
      </c>
      <c r="G45" s="1" t="s">
        <v>574</v>
      </c>
      <c r="H45" s="1" t="s">
        <v>253</v>
      </c>
      <c r="I45" s="1" t="s">
        <v>57</v>
      </c>
      <c r="J45" s="1" t="s">
        <v>23</v>
      </c>
      <c r="K45" s="3"/>
      <c r="L45" s="9">
        <v>45768</v>
      </c>
      <c r="M45" s="3" t="s">
        <v>24</v>
      </c>
      <c r="N45" s="1" t="s">
        <v>575</v>
      </c>
      <c r="O45" s="3" t="str">
        <f>HYPERLINK("https://docs.wto.org/imrd/directdoc.asp?DDFDocuments/t/G/TBTN25/TPKM558.DOCX", "https://docs.wto.org/imrd/directdoc.asp?DDFDocuments/t/G/TBTN25/TPKM558.DOCX")</f>
        <v>https://docs.wto.org/imrd/directdoc.asp?DDFDocuments/t/G/TBTN25/TPKM558.DOCX</v>
      </c>
      <c r="P45" s="3" t="str">
        <f>HYPERLINK("https://docs.wto.org/imrd/directdoc.asp?DDFDocuments/u/G/TBTN25/TPKM558.DOCX", "https://docs.wto.org/imrd/directdoc.asp?DDFDocuments/u/G/TBTN25/TPKM558.DOCX")</f>
        <v>https://docs.wto.org/imrd/directdoc.asp?DDFDocuments/u/G/TBTN25/TPKM558.DOCX</v>
      </c>
      <c r="Q45" s="3" t="str">
        <f>HYPERLINK("https://docs.wto.org/imrd/directdoc.asp?DDFDocuments/v/G/TBTN25/TPKM558.DOCX", "https://docs.wto.org/imrd/directdoc.asp?DDFDocuments/v/G/TBTN25/TPKM558.DOCX")</f>
        <v>https://docs.wto.org/imrd/directdoc.asp?DDFDocuments/v/G/TBTN25/TPKM558.DOCX</v>
      </c>
      <c r="R45" s="3"/>
      <c r="S45" s="3"/>
      <c r="T45" s="3"/>
      <c r="U45" s="3"/>
      <c r="V45" s="3"/>
      <c r="W45" s="3"/>
      <c r="X45" s="3"/>
    </row>
    <row r="46" spans="1:24" ht="270" x14ac:dyDescent="0.25">
      <c r="A46" s="3" t="s">
        <v>143</v>
      </c>
      <c r="B46" s="9">
        <v>45754</v>
      </c>
      <c r="C46" s="13" t="str">
        <f>HYPERLINK("https://eping.wto.org/en/Search?viewData= G/TBT/N/ISR/1388/Add.1"," G/TBT/N/ISR/1388/Add.1")</f>
        <v xml:space="preserve"> G/TBT/N/ISR/1388/Add.1</v>
      </c>
      <c r="D46" s="1" t="s">
        <v>215</v>
      </c>
      <c r="E46" s="1" t="s">
        <v>23</v>
      </c>
      <c r="F46" s="1" t="s">
        <v>216</v>
      </c>
      <c r="G46" s="1" t="s">
        <v>576</v>
      </c>
      <c r="H46" s="1" t="s">
        <v>560</v>
      </c>
      <c r="I46" s="1" t="s">
        <v>70</v>
      </c>
      <c r="J46" s="1" t="s">
        <v>54</v>
      </c>
      <c r="K46" s="3"/>
      <c r="L46" s="9">
        <v>45770</v>
      </c>
      <c r="M46" s="3" t="s">
        <v>39</v>
      </c>
      <c r="N46" s="3"/>
      <c r="O46" s="3" t="str">
        <f>HYPERLINK("https://docs.wto.org/imrd/directdoc.asp?DDFDocuments/t/G/TBTN25/ISR1388A1.DOCX", "https://docs.wto.org/imrd/directdoc.asp?DDFDocuments/t/G/TBTN25/ISR1388A1.DOCX")</f>
        <v>https://docs.wto.org/imrd/directdoc.asp?DDFDocuments/t/G/TBTN25/ISR1388A1.DOCX</v>
      </c>
      <c r="P46" s="3" t="str">
        <f>HYPERLINK("https://docs.wto.org/imrd/directdoc.asp?DDFDocuments/u/G/TBTN25/ISR1388A1.DOCX", "https://docs.wto.org/imrd/directdoc.asp?DDFDocuments/u/G/TBTN25/ISR1388A1.DOCX")</f>
        <v>https://docs.wto.org/imrd/directdoc.asp?DDFDocuments/u/G/TBTN25/ISR1388A1.DOCX</v>
      </c>
      <c r="Q46" s="3" t="str">
        <f>HYPERLINK("https://docs.wto.org/imrd/directdoc.asp?DDFDocuments/v/G/TBTN25/ISR1388A1.DOCX", "https://docs.wto.org/imrd/directdoc.asp?DDFDocuments/v/G/TBTN25/ISR1388A1.DOCX")</f>
        <v>https://docs.wto.org/imrd/directdoc.asp?DDFDocuments/v/G/TBTN25/ISR1388A1.DOCX</v>
      </c>
      <c r="R46" s="3"/>
      <c r="S46" s="3"/>
      <c r="T46" s="3"/>
      <c r="U46" s="3"/>
      <c r="V46" s="3"/>
      <c r="W46" s="3"/>
      <c r="X46" s="3"/>
    </row>
    <row r="47" spans="1:24" ht="105" x14ac:dyDescent="0.25">
      <c r="A47" s="3" t="s">
        <v>207</v>
      </c>
      <c r="B47" s="9">
        <v>45754</v>
      </c>
      <c r="C47" s="13" t="str">
        <f>HYPERLINK("https://eping.wto.org/en/Search?viewData= G/TBT/N/BDI/585, G/TBT/N/KEN/1784, G/TBT/N/RWA/1182, G/TBT/N/TZA/1304, G/TBT/N/UGA/2138"," G/TBT/N/BDI/585, G/TBT/N/KEN/1784, G/TBT/N/RWA/1182, G/TBT/N/TZA/1304, G/TBT/N/UGA/2138")</f>
        <v xml:space="preserve"> G/TBT/N/BDI/585, G/TBT/N/KEN/1784, G/TBT/N/RWA/1182, G/TBT/N/TZA/1304, G/TBT/N/UGA/2138</v>
      </c>
      <c r="D47" s="1" t="s">
        <v>554</v>
      </c>
      <c r="E47" s="1" t="s">
        <v>555</v>
      </c>
      <c r="F47" s="1" t="s">
        <v>556</v>
      </c>
      <c r="G47" s="1" t="s">
        <v>557</v>
      </c>
      <c r="H47" s="1" t="s">
        <v>66</v>
      </c>
      <c r="I47" s="1" t="s">
        <v>58</v>
      </c>
      <c r="J47" s="1" t="s">
        <v>23</v>
      </c>
      <c r="K47" s="3"/>
      <c r="L47" s="9">
        <v>45814</v>
      </c>
      <c r="M47" s="3" t="s">
        <v>24</v>
      </c>
      <c r="N47" s="1" t="s">
        <v>558</v>
      </c>
      <c r="O47" s="3" t="str">
        <f>HYPERLINK("https://docs.wto.org/imrd/directdoc.asp?DDFDocuments/t/G/TBTN25/BDI585.DOCX", "https://docs.wto.org/imrd/directdoc.asp?DDFDocuments/t/G/TBTN25/BDI585.DOCX")</f>
        <v>https://docs.wto.org/imrd/directdoc.asp?DDFDocuments/t/G/TBTN25/BDI585.DOCX</v>
      </c>
      <c r="P47" s="3" t="str">
        <f>HYPERLINK("https://docs.wto.org/imrd/directdoc.asp?DDFDocuments/u/G/TBTN25/BDI585.DOCX", "https://docs.wto.org/imrd/directdoc.asp?DDFDocuments/u/G/TBTN25/BDI585.DOCX")</f>
        <v>https://docs.wto.org/imrd/directdoc.asp?DDFDocuments/u/G/TBTN25/BDI585.DOCX</v>
      </c>
      <c r="Q47" s="3" t="str">
        <f>HYPERLINK("https://docs.wto.org/imrd/directdoc.asp?DDFDocuments/v/G/TBTN25/BDI585.DOCX", "https://docs.wto.org/imrd/directdoc.asp?DDFDocuments/v/G/TBTN25/BDI585.DOCX")</f>
        <v>https://docs.wto.org/imrd/directdoc.asp?DDFDocuments/v/G/TBTN25/BDI585.DOCX</v>
      </c>
      <c r="R47" s="3"/>
      <c r="S47" s="3"/>
      <c r="T47" s="3"/>
      <c r="U47" s="3"/>
      <c r="V47" s="3"/>
      <c r="W47" s="3"/>
      <c r="X47" s="3"/>
    </row>
    <row r="48" spans="1:24" ht="120" x14ac:dyDescent="0.25">
      <c r="A48" s="3" t="s">
        <v>207</v>
      </c>
      <c r="B48" s="9">
        <v>45754</v>
      </c>
      <c r="C48" s="13" t="str">
        <f>HYPERLINK("https://eping.wto.org/en/Search?viewData= G/TBT/N/BDI/586, G/TBT/N/KEN/1785, G/TBT/N/RWA/1183, G/TBT/N/TZA/1305, G/TBT/N/UGA/2139"," G/TBT/N/BDI/586, G/TBT/N/KEN/1785, G/TBT/N/RWA/1183, G/TBT/N/TZA/1305, G/TBT/N/UGA/2139")</f>
        <v xml:space="preserve"> G/TBT/N/BDI/586, G/TBT/N/KEN/1785, G/TBT/N/RWA/1183, G/TBT/N/TZA/1305, G/TBT/N/UGA/2139</v>
      </c>
      <c r="D48" s="1" t="s">
        <v>534</v>
      </c>
      <c r="E48" s="1" t="s">
        <v>535</v>
      </c>
      <c r="F48" s="1" t="s">
        <v>536</v>
      </c>
      <c r="G48" s="1" t="s">
        <v>537</v>
      </c>
      <c r="H48" s="1" t="s">
        <v>66</v>
      </c>
      <c r="I48" s="1" t="s">
        <v>233</v>
      </c>
      <c r="J48" s="1" t="s">
        <v>23</v>
      </c>
      <c r="K48" s="3"/>
      <c r="L48" s="9">
        <v>45814</v>
      </c>
      <c r="M48" s="3" t="s">
        <v>24</v>
      </c>
      <c r="N48" s="1" t="s">
        <v>538</v>
      </c>
      <c r="O48" s="3" t="str">
        <f>HYPERLINK("https://docs.wto.org/imrd/directdoc.asp?DDFDocuments/t/G/TBTN25/BDI586.DOCX", "https://docs.wto.org/imrd/directdoc.asp?DDFDocuments/t/G/TBTN25/BDI586.DOCX")</f>
        <v>https://docs.wto.org/imrd/directdoc.asp?DDFDocuments/t/G/TBTN25/BDI586.DOCX</v>
      </c>
      <c r="P48" s="3" t="str">
        <f>HYPERLINK("https://docs.wto.org/imrd/directdoc.asp?DDFDocuments/u/G/TBTN25/BDI586.DOCX", "https://docs.wto.org/imrd/directdoc.asp?DDFDocuments/u/G/TBTN25/BDI586.DOCX")</f>
        <v>https://docs.wto.org/imrd/directdoc.asp?DDFDocuments/u/G/TBTN25/BDI586.DOCX</v>
      </c>
      <c r="Q48" s="3" t="str">
        <f>HYPERLINK("https://docs.wto.org/imrd/directdoc.asp?DDFDocuments/v/G/TBTN25/BDI586.DOCX", "https://docs.wto.org/imrd/directdoc.asp?DDFDocuments/v/G/TBTN25/BDI586.DOCX")</f>
        <v>https://docs.wto.org/imrd/directdoc.asp?DDFDocuments/v/G/TBTN25/BDI586.DOCX</v>
      </c>
      <c r="R48" s="3"/>
      <c r="S48" s="3"/>
      <c r="T48" s="3"/>
      <c r="U48" s="3"/>
      <c r="V48" s="3"/>
      <c r="W48" s="3"/>
      <c r="X48" s="3"/>
    </row>
    <row r="49" spans="1:24" ht="60" x14ac:dyDescent="0.25">
      <c r="A49" s="3" t="s">
        <v>77</v>
      </c>
      <c r="B49" s="9">
        <v>45754</v>
      </c>
      <c r="C49" s="13" t="str">
        <f>HYPERLINK("https://eping.wto.org/en/Search?viewData= G/TBT/N/TPKM/559"," G/TBT/N/TPKM/559")</f>
        <v xml:space="preserve"> G/TBT/N/TPKM/559</v>
      </c>
      <c r="D49" s="1" t="s">
        <v>577</v>
      </c>
      <c r="E49" s="1" t="s">
        <v>578</v>
      </c>
      <c r="F49" s="1" t="s">
        <v>579</v>
      </c>
      <c r="G49" s="1" t="s">
        <v>135</v>
      </c>
      <c r="H49" s="1" t="s">
        <v>66</v>
      </c>
      <c r="I49" s="1" t="s">
        <v>38</v>
      </c>
      <c r="J49" s="1" t="s">
        <v>44</v>
      </c>
      <c r="K49" s="3"/>
      <c r="L49" s="9">
        <v>45814</v>
      </c>
      <c r="M49" s="3" t="s">
        <v>24</v>
      </c>
      <c r="N49" s="1" t="s">
        <v>580</v>
      </c>
      <c r="O49" s="3" t="str">
        <f>HYPERLINK("https://docs.wto.org/imrd/directdoc.asp?DDFDocuments/t/G/TBTN25/TPKM559.DOCX", "https://docs.wto.org/imrd/directdoc.asp?DDFDocuments/t/G/TBTN25/TPKM559.DOCX")</f>
        <v>https://docs.wto.org/imrd/directdoc.asp?DDFDocuments/t/G/TBTN25/TPKM559.DOCX</v>
      </c>
      <c r="P49" s="3" t="str">
        <f>HYPERLINK("https://docs.wto.org/imrd/directdoc.asp?DDFDocuments/u/G/TBTN25/TPKM559.DOCX", "https://docs.wto.org/imrd/directdoc.asp?DDFDocuments/u/G/TBTN25/TPKM559.DOCX")</f>
        <v>https://docs.wto.org/imrd/directdoc.asp?DDFDocuments/u/G/TBTN25/TPKM559.DOCX</v>
      </c>
      <c r="Q49" s="3" t="str">
        <f>HYPERLINK("https://docs.wto.org/imrd/directdoc.asp?DDFDocuments/v/G/TBTN25/TPKM559.DOCX", "https://docs.wto.org/imrd/directdoc.asp?DDFDocuments/v/G/TBTN25/TPKM559.DOCX")</f>
        <v>https://docs.wto.org/imrd/directdoc.asp?DDFDocuments/v/G/TBTN25/TPKM559.DOCX</v>
      </c>
      <c r="R49" s="3"/>
      <c r="S49" s="3"/>
      <c r="T49" s="3"/>
      <c r="U49" s="3"/>
      <c r="V49" s="3"/>
      <c r="W49" s="3"/>
      <c r="X49" s="3"/>
    </row>
    <row r="50" spans="1:24" ht="105" x14ac:dyDescent="0.25">
      <c r="A50" s="3" t="s">
        <v>29</v>
      </c>
      <c r="B50" s="9">
        <v>45754</v>
      </c>
      <c r="C50" s="13" t="str">
        <f>HYPERLINK("https://eping.wto.org/en/Search?viewData= G/TBT/N/BDI/585, G/TBT/N/KEN/1784, G/TBT/N/RWA/1182, G/TBT/N/TZA/1304, G/TBT/N/UGA/2138"," G/TBT/N/BDI/585, G/TBT/N/KEN/1784, G/TBT/N/RWA/1182, G/TBT/N/TZA/1304, G/TBT/N/UGA/2138")</f>
        <v xml:space="preserve"> G/TBT/N/BDI/585, G/TBT/N/KEN/1784, G/TBT/N/RWA/1182, G/TBT/N/TZA/1304, G/TBT/N/UGA/2138</v>
      </c>
      <c r="D50" s="1" t="s">
        <v>554</v>
      </c>
      <c r="E50" s="1" t="s">
        <v>555</v>
      </c>
      <c r="F50" s="1" t="s">
        <v>556</v>
      </c>
      <c r="G50" s="1" t="s">
        <v>557</v>
      </c>
      <c r="H50" s="1" t="s">
        <v>66</v>
      </c>
      <c r="I50" s="1" t="s">
        <v>58</v>
      </c>
      <c r="J50" s="1" t="s">
        <v>23</v>
      </c>
      <c r="K50" s="3"/>
      <c r="L50" s="9">
        <v>45814</v>
      </c>
      <c r="M50" s="3" t="s">
        <v>24</v>
      </c>
      <c r="N50" s="1" t="s">
        <v>558</v>
      </c>
      <c r="O50" s="3" t="str">
        <f>HYPERLINK("https://docs.wto.org/imrd/directdoc.asp?DDFDocuments/t/G/TBTN25/BDI585.DOCX", "https://docs.wto.org/imrd/directdoc.asp?DDFDocuments/t/G/TBTN25/BDI585.DOCX")</f>
        <v>https://docs.wto.org/imrd/directdoc.asp?DDFDocuments/t/G/TBTN25/BDI585.DOCX</v>
      </c>
      <c r="P50" s="3" t="str">
        <f>HYPERLINK("https://docs.wto.org/imrd/directdoc.asp?DDFDocuments/u/G/TBTN25/BDI585.DOCX", "https://docs.wto.org/imrd/directdoc.asp?DDFDocuments/u/G/TBTN25/BDI585.DOCX")</f>
        <v>https://docs.wto.org/imrd/directdoc.asp?DDFDocuments/u/G/TBTN25/BDI585.DOCX</v>
      </c>
      <c r="Q50" s="3" t="str">
        <f>HYPERLINK("https://docs.wto.org/imrd/directdoc.asp?DDFDocuments/v/G/TBTN25/BDI585.DOCX", "https://docs.wto.org/imrd/directdoc.asp?DDFDocuments/v/G/TBTN25/BDI585.DOCX")</f>
        <v>https://docs.wto.org/imrd/directdoc.asp?DDFDocuments/v/G/TBTN25/BDI585.DOCX</v>
      </c>
      <c r="R50" s="3"/>
      <c r="S50" s="3"/>
      <c r="T50" s="3"/>
      <c r="U50" s="3"/>
      <c r="V50" s="3"/>
      <c r="W50" s="3"/>
      <c r="X50" s="3"/>
    </row>
    <row r="51" spans="1:24" ht="120" x14ac:dyDescent="0.25">
      <c r="A51" s="3" t="s">
        <v>22</v>
      </c>
      <c r="B51" s="9">
        <v>45754</v>
      </c>
      <c r="C51" s="13" t="str">
        <f>HYPERLINK("https://eping.wto.org/en/Search?viewData= G/TBT/N/BDI/587, G/TBT/N/KEN/1786, G/TBT/N/RWA/1184, G/TBT/N/TZA/1306, G/TBT/N/UGA/2140"," G/TBT/N/BDI/587, G/TBT/N/KEN/1786, G/TBT/N/RWA/1184, G/TBT/N/TZA/1306, G/TBT/N/UGA/2140")</f>
        <v xml:space="preserve"> G/TBT/N/BDI/587, G/TBT/N/KEN/1786, G/TBT/N/RWA/1184, G/TBT/N/TZA/1306, G/TBT/N/UGA/2140</v>
      </c>
      <c r="D51" s="1" t="s">
        <v>561</v>
      </c>
      <c r="E51" s="1" t="s">
        <v>562</v>
      </c>
      <c r="F51" s="1" t="s">
        <v>563</v>
      </c>
      <c r="G51" s="1" t="s">
        <v>564</v>
      </c>
      <c r="H51" s="1" t="s">
        <v>66</v>
      </c>
      <c r="I51" s="1" t="s">
        <v>233</v>
      </c>
      <c r="J51" s="1" t="s">
        <v>23</v>
      </c>
      <c r="K51" s="3"/>
      <c r="L51" s="9">
        <v>45814</v>
      </c>
      <c r="M51" s="3" t="s">
        <v>24</v>
      </c>
      <c r="N51" s="1" t="s">
        <v>565</v>
      </c>
      <c r="O51" s="3" t="str">
        <f>HYPERLINK("https://docs.wto.org/imrd/directdoc.asp?DDFDocuments/t/G/TBTN25/BDI587.DOCX", "https://docs.wto.org/imrd/directdoc.asp?DDFDocuments/t/G/TBTN25/BDI587.DOCX")</f>
        <v>https://docs.wto.org/imrd/directdoc.asp?DDFDocuments/t/G/TBTN25/BDI587.DOCX</v>
      </c>
      <c r="P51" s="3" t="str">
        <f>HYPERLINK("https://docs.wto.org/imrd/directdoc.asp?DDFDocuments/u/G/TBTN25/BDI587.DOCX", "https://docs.wto.org/imrd/directdoc.asp?DDFDocuments/u/G/TBTN25/BDI587.DOCX")</f>
        <v>https://docs.wto.org/imrd/directdoc.asp?DDFDocuments/u/G/TBTN25/BDI587.DOCX</v>
      </c>
      <c r="Q51" s="3" t="str">
        <f>HYPERLINK("https://docs.wto.org/imrd/directdoc.asp?DDFDocuments/v/G/TBTN25/BDI587.DOCX", "https://docs.wto.org/imrd/directdoc.asp?DDFDocuments/v/G/TBTN25/BDI587.DOCX")</f>
        <v>https://docs.wto.org/imrd/directdoc.asp?DDFDocuments/v/G/TBTN25/BDI587.DOCX</v>
      </c>
      <c r="R51" s="3"/>
      <c r="S51" s="3"/>
      <c r="T51" s="3"/>
      <c r="U51" s="3"/>
      <c r="V51" s="3"/>
      <c r="W51" s="3"/>
      <c r="X51" s="3"/>
    </row>
    <row r="52" spans="1:24" ht="120" x14ac:dyDescent="0.25">
      <c r="A52" s="3" t="s">
        <v>87</v>
      </c>
      <c r="B52" s="9">
        <v>45754</v>
      </c>
      <c r="C52" s="13" t="str">
        <f>HYPERLINK("https://eping.wto.org/en/Search?viewData= G/TBT/N/BDI/587, G/TBT/N/KEN/1786, G/TBT/N/RWA/1184, G/TBT/N/TZA/1306, G/TBT/N/UGA/2140"," G/TBT/N/BDI/587, G/TBT/N/KEN/1786, G/TBT/N/RWA/1184, G/TBT/N/TZA/1306, G/TBT/N/UGA/2140")</f>
        <v xml:space="preserve"> G/TBT/N/BDI/587, G/TBT/N/KEN/1786, G/TBT/N/RWA/1184, G/TBT/N/TZA/1306, G/TBT/N/UGA/2140</v>
      </c>
      <c r="D52" s="1" t="s">
        <v>561</v>
      </c>
      <c r="E52" s="1" t="s">
        <v>562</v>
      </c>
      <c r="F52" s="1" t="s">
        <v>563</v>
      </c>
      <c r="G52" s="1" t="s">
        <v>564</v>
      </c>
      <c r="H52" s="1" t="s">
        <v>66</v>
      </c>
      <c r="I52" s="1" t="s">
        <v>233</v>
      </c>
      <c r="J52" s="1" t="s">
        <v>23</v>
      </c>
      <c r="K52" s="3"/>
      <c r="L52" s="9">
        <v>45814</v>
      </c>
      <c r="M52" s="3" t="s">
        <v>24</v>
      </c>
      <c r="N52" s="1" t="s">
        <v>565</v>
      </c>
      <c r="O52" s="3" t="str">
        <f>HYPERLINK("https://docs.wto.org/imrd/directdoc.asp?DDFDocuments/t/G/TBTN25/BDI587.DOCX", "https://docs.wto.org/imrd/directdoc.asp?DDFDocuments/t/G/TBTN25/BDI587.DOCX")</f>
        <v>https://docs.wto.org/imrd/directdoc.asp?DDFDocuments/t/G/TBTN25/BDI587.DOCX</v>
      </c>
      <c r="P52" s="3" t="str">
        <f>HYPERLINK("https://docs.wto.org/imrd/directdoc.asp?DDFDocuments/u/G/TBTN25/BDI587.DOCX", "https://docs.wto.org/imrd/directdoc.asp?DDFDocuments/u/G/TBTN25/BDI587.DOCX")</f>
        <v>https://docs.wto.org/imrd/directdoc.asp?DDFDocuments/u/G/TBTN25/BDI587.DOCX</v>
      </c>
      <c r="Q52" s="3" t="str">
        <f>HYPERLINK("https://docs.wto.org/imrd/directdoc.asp?DDFDocuments/v/G/TBTN25/BDI587.DOCX", "https://docs.wto.org/imrd/directdoc.asp?DDFDocuments/v/G/TBTN25/BDI587.DOCX")</f>
        <v>https://docs.wto.org/imrd/directdoc.asp?DDFDocuments/v/G/TBTN25/BDI587.DOCX</v>
      </c>
      <c r="R52" s="3"/>
      <c r="S52" s="3"/>
      <c r="T52" s="3"/>
      <c r="U52" s="3"/>
      <c r="V52" s="3"/>
      <c r="W52" s="3"/>
      <c r="X52" s="3"/>
    </row>
    <row r="53" spans="1:24" ht="105" x14ac:dyDescent="0.25">
      <c r="A53" s="3" t="s">
        <v>22</v>
      </c>
      <c r="B53" s="9">
        <v>45754</v>
      </c>
      <c r="C53" s="13" t="str">
        <f>HYPERLINK("https://eping.wto.org/en/Search?viewData= G/TBT/N/BDI/585, G/TBT/N/KEN/1784, G/TBT/N/RWA/1182, G/TBT/N/TZA/1304, G/TBT/N/UGA/2138"," G/TBT/N/BDI/585, G/TBT/N/KEN/1784, G/TBT/N/RWA/1182, G/TBT/N/TZA/1304, G/TBT/N/UGA/2138")</f>
        <v xml:space="preserve"> G/TBT/N/BDI/585, G/TBT/N/KEN/1784, G/TBT/N/RWA/1182, G/TBT/N/TZA/1304, G/TBT/N/UGA/2138</v>
      </c>
      <c r="D53" s="1" t="s">
        <v>554</v>
      </c>
      <c r="E53" s="1" t="s">
        <v>555</v>
      </c>
      <c r="F53" s="1" t="s">
        <v>556</v>
      </c>
      <c r="G53" s="1" t="s">
        <v>557</v>
      </c>
      <c r="H53" s="1" t="s">
        <v>66</v>
      </c>
      <c r="I53" s="1" t="s">
        <v>58</v>
      </c>
      <c r="J53" s="1" t="s">
        <v>23</v>
      </c>
      <c r="K53" s="3"/>
      <c r="L53" s="9">
        <v>45814</v>
      </c>
      <c r="M53" s="3" t="s">
        <v>24</v>
      </c>
      <c r="N53" s="1" t="s">
        <v>558</v>
      </c>
      <c r="O53" s="3" t="str">
        <f>HYPERLINK("https://docs.wto.org/imrd/directdoc.asp?DDFDocuments/t/G/TBTN25/BDI585.DOCX", "https://docs.wto.org/imrd/directdoc.asp?DDFDocuments/t/G/TBTN25/BDI585.DOCX")</f>
        <v>https://docs.wto.org/imrd/directdoc.asp?DDFDocuments/t/G/TBTN25/BDI585.DOCX</v>
      </c>
      <c r="P53" s="3" t="str">
        <f>HYPERLINK("https://docs.wto.org/imrd/directdoc.asp?DDFDocuments/u/G/TBTN25/BDI585.DOCX", "https://docs.wto.org/imrd/directdoc.asp?DDFDocuments/u/G/TBTN25/BDI585.DOCX")</f>
        <v>https://docs.wto.org/imrd/directdoc.asp?DDFDocuments/u/G/TBTN25/BDI585.DOCX</v>
      </c>
      <c r="Q53" s="3" t="str">
        <f>HYPERLINK("https://docs.wto.org/imrd/directdoc.asp?DDFDocuments/v/G/TBTN25/BDI585.DOCX", "https://docs.wto.org/imrd/directdoc.asp?DDFDocuments/v/G/TBTN25/BDI585.DOCX")</f>
        <v>https://docs.wto.org/imrd/directdoc.asp?DDFDocuments/v/G/TBTN25/BDI585.DOCX</v>
      </c>
      <c r="R53" s="3"/>
      <c r="S53" s="3"/>
      <c r="T53" s="3"/>
      <c r="U53" s="3"/>
      <c r="V53" s="3"/>
      <c r="W53" s="3"/>
      <c r="X53" s="3"/>
    </row>
    <row r="54" spans="1:24" ht="120" x14ac:dyDescent="0.25">
      <c r="A54" s="3" t="s">
        <v>207</v>
      </c>
      <c r="B54" s="9">
        <v>45754</v>
      </c>
      <c r="C54" s="13" t="str">
        <f>HYPERLINK("https://eping.wto.org/en/Search?viewData= G/TBT/N/BDI/587, G/TBT/N/KEN/1786, G/TBT/N/RWA/1184, G/TBT/N/TZA/1306, G/TBT/N/UGA/2140"," G/TBT/N/BDI/587, G/TBT/N/KEN/1786, G/TBT/N/RWA/1184, G/TBT/N/TZA/1306, G/TBT/N/UGA/2140")</f>
        <v xml:space="preserve"> G/TBT/N/BDI/587, G/TBT/N/KEN/1786, G/TBT/N/RWA/1184, G/TBT/N/TZA/1306, G/TBT/N/UGA/2140</v>
      </c>
      <c r="D54" s="1" t="s">
        <v>561</v>
      </c>
      <c r="E54" s="1" t="s">
        <v>562</v>
      </c>
      <c r="F54" s="1" t="s">
        <v>563</v>
      </c>
      <c r="G54" s="1" t="s">
        <v>564</v>
      </c>
      <c r="H54" s="1" t="s">
        <v>66</v>
      </c>
      <c r="I54" s="1" t="s">
        <v>233</v>
      </c>
      <c r="J54" s="1" t="s">
        <v>23</v>
      </c>
      <c r="K54" s="3"/>
      <c r="L54" s="9">
        <v>45814</v>
      </c>
      <c r="M54" s="3" t="s">
        <v>24</v>
      </c>
      <c r="N54" s="1" t="s">
        <v>565</v>
      </c>
      <c r="O54" s="3" t="str">
        <f>HYPERLINK("https://docs.wto.org/imrd/directdoc.asp?DDFDocuments/t/G/TBTN25/BDI587.DOCX", "https://docs.wto.org/imrd/directdoc.asp?DDFDocuments/t/G/TBTN25/BDI587.DOCX")</f>
        <v>https://docs.wto.org/imrd/directdoc.asp?DDFDocuments/t/G/TBTN25/BDI587.DOCX</v>
      </c>
      <c r="P54" s="3" t="str">
        <f>HYPERLINK("https://docs.wto.org/imrd/directdoc.asp?DDFDocuments/u/G/TBTN25/BDI587.DOCX", "https://docs.wto.org/imrd/directdoc.asp?DDFDocuments/u/G/TBTN25/BDI587.DOCX")</f>
        <v>https://docs.wto.org/imrd/directdoc.asp?DDFDocuments/u/G/TBTN25/BDI587.DOCX</v>
      </c>
      <c r="Q54" s="3" t="str">
        <f>HYPERLINK("https://docs.wto.org/imrd/directdoc.asp?DDFDocuments/v/G/TBTN25/BDI587.DOCX", "https://docs.wto.org/imrd/directdoc.asp?DDFDocuments/v/G/TBTN25/BDI587.DOCX")</f>
        <v>https://docs.wto.org/imrd/directdoc.asp?DDFDocuments/v/G/TBTN25/BDI587.DOCX</v>
      </c>
      <c r="R54" s="3"/>
      <c r="S54" s="3"/>
      <c r="T54" s="3"/>
      <c r="U54" s="3"/>
      <c r="V54" s="3"/>
      <c r="W54" s="3"/>
      <c r="X54" s="3"/>
    </row>
    <row r="55" spans="1:24" ht="75" x14ac:dyDescent="0.25">
      <c r="A55" s="3" t="s">
        <v>566</v>
      </c>
      <c r="B55" s="9">
        <v>45754</v>
      </c>
      <c r="C55" s="13" t="str">
        <f>HYPERLINK("https://eping.wto.org/en/Search?viewData= G/TBT/N/IND/358"," G/TBT/N/IND/358")</f>
        <v xml:space="preserve"> G/TBT/N/IND/358</v>
      </c>
      <c r="D55" s="1" t="s">
        <v>581</v>
      </c>
      <c r="E55" s="1" t="s">
        <v>582</v>
      </c>
      <c r="F55" s="1" t="s">
        <v>569</v>
      </c>
      <c r="G55" s="1" t="s">
        <v>23</v>
      </c>
      <c r="H55" s="1" t="s">
        <v>129</v>
      </c>
      <c r="I55" s="1" t="s">
        <v>41</v>
      </c>
      <c r="J55" s="1" t="s">
        <v>32</v>
      </c>
      <c r="K55" s="3"/>
      <c r="L55" s="9">
        <v>45814</v>
      </c>
      <c r="M55" s="3" t="s">
        <v>24</v>
      </c>
      <c r="N55" s="1" t="s">
        <v>583</v>
      </c>
      <c r="O55" s="3" t="str">
        <f>HYPERLINK("https://docs.wto.org/imrd/directdoc.asp?DDFDocuments/t/G/TBTN25/IND358.DOCX", "https://docs.wto.org/imrd/directdoc.asp?DDFDocuments/t/G/TBTN25/IND358.DOCX")</f>
        <v>https://docs.wto.org/imrd/directdoc.asp?DDFDocuments/t/G/TBTN25/IND358.DOCX</v>
      </c>
      <c r="P55" s="3" t="str">
        <f>HYPERLINK("https://docs.wto.org/imrd/directdoc.asp?DDFDocuments/u/G/TBTN25/IND358.DOCX", "https://docs.wto.org/imrd/directdoc.asp?DDFDocuments/u/G/TBTN25/IND358.DOCX")</f>
        <v>https://docs.wto.org/imrd/directdoc.asp?DDFDocuments/u/G/TBTN25/IND358.DOCX</v>
      </c>
      <c r="Q55" s="3" t="str">
        <f>HYPERLINK("https://docs.wto.org/imrd/directdoc.asp?DDFDocuments/v/G/TBTN25/IND358.DOCX", "https://docs.wto.org/imrd/directdoc.asp?DDFDocuments/v/G/TBTN25/IND358.DOCX")</f>
        <v>https://docs.wto.org/imrd/directdoc.asp?DDFDocuments/v/G/TBTN25/IND358.DOCX</v>
      </c>
      <c r="R55" s="3"/>
      <c r="S55" s="3"/>
      <c r="T55" s="3"/>
      <c r="U55" s="3"/>
      <c r="V55" s="3"/>
      <c r="W55" s="3"/>
      <c r="X55" s="3"/>
    </row>
    <row r="56" spans="1:24" ht="120" x14ac:dyDescent="0.25">
      <c r="A56" s="3" t="s">
        <v>29</v>
      </c>
      <c r="B56" s="9">
        <v>45754</v>
      </c>
      <c r="C56" s="13" t="str">
        <f>HYPERLINK("https://eping.wto.org/en/Search?viewData= G/TBT/N/BDI/587, G/TBT/N/KEN/1786, G/TBT/N/RWA/1184, G/TBT/N/TZA/1306, G/TBT/N/UGA/2140"," G/TBT/N/BDI/587, G/TBT/N/KEN/1786, G/TBT/N/RWA/1184, G/TBT/N/TZA/1306, G/TBT/N/UGA/2140")</f>
        <v xml:space="preserve"> G/TBT/N/BDI/587, G/TBT/N/KEN/1786, G/TBT/N/RWA/1184, G/TBT/N/TZA/1306, G/TBT/N/UGA/2140</v>
      </c>
      <c r="D56" s="1" t="s">
        <v>561</v>
      </c>
      <c r="E56" s="1" t="s">
        <v>562</v>
      </c>
      <c r="F56" s="1" t="s">
        <v>563</v>
      </c>
      <c r="G56" s="1" t="s">
        <v>564</v>
      </c>
      <c r="H56" s="1" t="s">
        <v>66</v>
      </c>
      <c r="I56" s="1" t="s">
        <v>233</v>
      </c>
      <c r="J56" s="1" t="s">
        <v>23</v>
      </c>
      <c r="K56" s="3"/>
      <c r="L56" s="9">
        <v>45814</v>
      </c>
      <c r="M56" s="3" t="s">
        <v>24</v>
      </c>
      <c r="N56" s="1" t="s">
        <v>565</v>
      </c>
      <c r="O56" s="3" t="str">
        <f>HYPERLINK("https://docs.wto.org/imrd/directdoc.asp?DDFDocuments/t/G/TBTN25/BDI587.DOCX", "https://docs.wto.org/imrd/directdoc.asp?DDFDocuments/t/G/TBTN25/BDI587.DOCX")</f>
        <v>https://docs.wto.org/imrd/directdoc.asp?DDFDocuments/t/G/TBTN25/BDI587.DOCX</v>
      </c>
      <c r="P56" s="3" t="str">
        <f>HYPERLINK("https://docs.wto.org/imrd/directdoc.asp?DDFDocuments/u/G/TBTN25/BDI587.DOCX", "https://docs.wto.org/imrd/directdoc.asp?DDFDocuments/u/G/TBTN25/BDI587.DOCX")</f>
        <v>https://docs.wto.org/imrd/directdoc.asp?DDFDocuments/u/G/TBTN25/BDI587.DOCX</v>
      </c>
      <c r="Q56" s="3" t="str">
        <f>HYPERLINK("https://docs.wto.org/imrd/directdoc.asp?DDFDocuments/v/G/TBTN25/BDI587.DOCX", "https://docs.wto.org/imrd/directdoc.asp?DDFDocuments/v/G/TBTN25/BDI587.DOCX")</f>
        <v>https://docs.wto.org/imrd/directdoc.asp?DDFDocuments/v/G/TBTN25/BDI587.DOCX</v>
      </c>
      <c r="R56" s="3"/>
      <c r="S56" s="3"/>
      <c r="T56" s="3"/>
      <c r="U56" s="3"/>
      <c r="V56" s="3"/>
      <c r="W56" s="3"/>
      <c r="X56" s="3"/>
    </row>
    <row r="57" spans="1:24" ht="75" x14ac:dyDescent="0.25">
      <c r="A57" s="3" t="s">
        <v>566</v>
      </c>
      <c r="B57" s="9">
        <v>45754</v>
      </c>
      <c r="C57" s="13" t="str">
        <f>HYPERLINK("https://eping.wto.org/en/Search?viewData= G/TBT/N/IND/359"," G/TBT/N/IND/359")</f>
        <v xml:space="preserve"> G/TBT/N/IND/359</v>
      </c>
      <c r="D57" s="1" t="s">
        <v>584</v>
      </c>
      <c r="E57" s="1" t="s">
        <v>585</v>
      </c>
      <c r="F57" s="1" t="s">
        <v>569</v>
      </c>
      <c r="G57" s="1" t="s">
        <v>23</v>
      </c>
      <c r="H57" s="1" t="s">
        <v>129</v>
      </c>
      <c r="I57" s="1" t="s">
        <v>586</v>
      </c>
      <c r="J57" s="1" t="s">
        <v>153</v>
      </c>
      <c r="K57" s="3"/>
      <c r="L57" s="9">
        <v>45814</v>
      </c>
      <c r="M57" s="3" t="s">
        <v>24</v>
      </c>
      <c r="N57" s="1" t="s">
        <v>587</v>
      </c>
      <c r="O57" s="3" t="str">
        <f>HYPERLINK("https://docs.wto.org/imrd/directdoc.asp?DDFDocuments/t/G/TBTN25/IND359.DOCX", "https://docs.wto.org/imrd/directdoc.asp?DDFDocuments/t/G/TBTN25/IND359.DOCX")</f>
        <v>https://docs.wto.org/imrd/directdoc.asp?DDFDocuments/t/G/TBTN25/IND359.DOCX</v>
      </c>
      <c r="P57" s="3" t="str">
        <f>HYPERLINK("https://docs.wto.org/imrd/directdoc.asp?DDFDocuments/u/G/TBTN25/IND359.DOCX", "https://docs.wto.org/imrd/directdoc.asp?DDFDocuments/u/G/TBTN25/IND359.DOCX")</f>
        <v>https://docs.wto.org/imrd/directdoc.asp?DDFDocuments/u/G/TBTN25/IND359.DOCX</v>
      </c>
      <c r="Q57" s="3" t="str">
        <f>HYPERLINK("https://docs.wto.org/imrd/directdoc.asp?DDFDocuments/v/G/TBTN25/IND359.DOCX", "https://docs.wto.org/imrd/directdoc.asp?DDFDocuments/v/G/TBTN25/IND359.DOCX")</f>
        <v>https://docs.wto.org/imrd/directdoc.asp?DDFDocuments/v/G/TBTN25/IND359.DOCX</v>
      </c>
      <c r="R57" s="3"/>
      <c r="S57" s="3"/>
      <c r="T57" s="3"/>
      <c r="U57" s="3"/>
      <c r="V57" s="3"/>
      <c r="W57" s="3"/>
      <c r="X57" s="3"/>
    </row>
    <row r="58" spans="1:24" ht="45" x14ac:dyDescent="0.25">
      <c r="A58" s="3" t="s">
        <v>91</v>
      </c>
      <c r="B58" s="9">
        <v>45754</v>
      </c>
      <c r="C58" s="13" t="str">
        <f>HYPERLINK("https://eping.wto.org/en/Search?viewData= G/TBT/N/GBR/101"," G/TBT/N/GBR/101")</f>
        <v xml:space="preserve"> G/TBT/N/GBR/101</v>
      </c>
      <c r="D58" s="1" t="s">
        <v>588</v>
      </c>
      <c r="E58" s="1" t="s">
        <v>589</v>
      </c>
      <c r="F58" s="1" t="s">
        <v>590</v>
      </c>
      <c r="G58" s="1" t="s">
        <v>23</v>
      </c>
      <c r="H58" s="1" t="s">
        <v>46</v>
      </c>
      <c r="I58" s="1" t="s">
        <v>52</v>
      </c>
      <c r="J58" s="1" t="s">
        <v>43</v>
      </c>
      <c r="K58" s="3"/>
      <c r="L58" s="9">
        <v>45814</v>
      </c>
      <c r="M58" s="3" t="s">
        <v>24</v>
      </c>
      <c r="N58" s="1" t="s">
        <v>591</v>
      </c>
      <c r="O58" s="3" t="str">
        <f>HYPERLINK("https://docs.wto.org/imrd/directdoc.asp?DDFDocuments/t/G/TBTN25/GBR101.DOCX", "https://docs.wto.org/imrd/directdoc.asp?DDFDocuments/t/G/TBTN25/GBR101.DOCX")</f>
        <v>https://docs.wto.org/imrd/directdoc.asp?DDFDocuments/t/G/TBTN25/GBR101.DOCX</v>
      </c>
      <c r="P58" s="3" t="str">
        <f>HYPERLINK("https://docs.wto.org/imrd/directdoc.asp?DDFDocuments/u/G/TBTN25/GBR101.DOCX", "https://docs.wto.org/imrd/directdoc.asp?DDFDocuments/u/G/TBTN25/GBR101.DOCX")</f>
        <v>https://docs.wto.org/imrd/directdoc.asp?DDFDocuments/u/G/TBTN25/GBR101.DOCX</v>
      </c>
      <c r="Q58" s="3" t="str">
        <f>HYPERLINK("https://docs.wto.org/imrd/directdoc.asp?DDFDocuments/v/G/TBTN25/GBR101.DOCX", "https://docs.wto.org/imrd/directdoc.asp?DDFDocuments/v/G/TBTN25/GBR101.DOCX")</f>
        <v>https://docs.wto.org/imrd/directdoc.asp?DDFDocuments/v/G/TBTN25/GBR101.DOCX</v>
      </c>
      <c r="R58" s="3"/>
      <c r="S58" s="3"/>
      <c r="T58" s="3"/>
      <c r="U58" s="3"/>
      <c r="V58" s="3"/>
      <c r="W58" s="3"/>
      <c r="X58" s="3"/>
    </row>
    <row r="59" spans="1:24" ht="300" x14ac:dyDescent="0.25">
      <c r="A59" s="3" t="s">
        <v>566</v>
      </c>
      <c r="B59" s="9">
        <v>45754</v>
      </c>
      <c r="C59" s="13" t="str">
        <f>HYPERLINK("https://eping.wto.org/en/Search?viewData= G/TBT/N/IND/360"," G/TBT/N/IND/360")</f>
        <v xml:space="preserve"> G/TBT/N/IND/360</v>
      </c>
      <c r="D59" s="1" t="s">
        <v>592</v>
      </c>
      <c r="E59" s="1" t="s">
        <v>593</v>
      </c>
      <c r="F59" s="1" t="s">
        <v>594</v>
      </c>
      <c r="G59" s="1" t="s">
        <v>595</v>
      </c>
      <c r="H59" s="1" t="s">
        <v>596</v>
      </c>
      <c r="I59" s="1" t="s">
        <v>183</v>
      </c>
      <c r="J59" s="1" t="s">
        <v>23</v>
      </c>
      <c r="K59" s="3"/>
      <c r="L59" s="9">
        <v>45814</v>
      </c>
      <c r="M59" s="3" t="s">
        <v>24</v>
      </c>
      <c r="N59" s="1" t="s">
        <v>597</v>
      </c>
      <c r="O59" s="3" t="str">
        <f>HYPERLINK("https://docs.wto.org/imrd/directdoc.asp?DDFDocuments/t/G/TBTN25/IND360.DOCX", "https://docs.wto.org/imrd/directdoc.asp?DDFDocuments/t/G/TBTN25/IND360.DOCX")</f>
        <v>https://docs.wto.org/imrd/directdoc.asp?DDFDocuments/t/G/TBTN25/IND360.DOCX</v>
      </c>
      <c r="P59" s="3" t="str">
        <f>HYPERLINK("https://docs.wto.org/imrd/directdoc.asp?DDFDocuments/u/G/TBTN25/IND360.DOCX", "https://docs.wto.org/imrd/directdoc.asp?DDFDocuments/u/G/TBTN25/IND360.DOCX")</f>
        <v>https://docs.wto.org/imrd/directdoc.asp?DDFDocuments/u/G/TBTN25/IND360.DOCX</v>
      </c>
      <c r="Q59" s="3" t="str">
        <f>HYPERLINK("https://docs.wto.org/imrd/directdoc.asp?DDFDocuments/v/G/TBTN25/IND360.DOCX", "https://docs.wto.org/imrd/directdoc.asp?DDFDocuments/v/G/TBTN25/IND360.DOCX")</f>
        <v>https://docs.wto.org/imrd/directdoc.asp?DDFDocuments/v/G/TBTN25/IND360.DOCX</v>
      </c>
      <c r="R59" s="3"/>
      <c r="S59" s="3"/>
      <c r="T59" s="3"/>
      <c r="U59" s="3"/>
      <c r="V59" s="3"/>
      <c r="W59" s="3"/>
      <c r="X59" s="3"/>
    </row>
    <row r="60" spans="1:24" ht="60" x14ac:dyDescent="0.25">
      <c r="A60" s="3" t="s">
        <v>85</v>
      </c>
      <c r="B60" s="9">
        <v>45755</v>
      </c>
      <c r="C60" s="13" t="str">
        <f>HYPERLINK("https://eping.wto.org/en/Search?viewData= G/TBT/N/JPN/861"," G/TBT/N/JPN/861")</f>
        <v xml:space="preserve"> G/TBT/N/JPN/861</v>
      </c>
      <c r="D60" s="1" t="s">
        <v>598</v>
      </c>
      <c r="E60" s="1" t="s">
        <v>599</v>
      </c>
      <c r="F60" s="1" t="s">
        <v>600</v>
      </c>
      <c r="G60" s="1" t="s">
        <v>23</v>
      </c>
      <c r="H60" s="1" t="s">
        <v>93</v>
      </c>
      <c r="I60" s="1" t="s">
        <v>220</v>
      </c>
      <c r="J60" s="1" t="s">
        <v>162</v>
      </c>
      <c r="K60" s="3"/>
      <c r="L60" s="9" t="s">
        <v>23</v>
      </c>
      <c r="M60" s="3" t="s">
        <v>24</v>
      </c>
      <c r="N60" s="1" t="s">
        <v>601</v>
      </c>
      <c r="O60" s="3" t="str">
        <f>HYPERLINK("https://docs.wto.org/imrd/directdoc.asp?DDFDocuments/t/G/TBTN25/JPN861.DOCX", "https://docs.wto.org/imrd/directdoc.asp?DDFDocuments/t/G/TBTN25/JPN861.DOCX")</f>
        <v>https://docs.wto.org/imrd/directdoc.asp?DDFDocuments/t/G/TBTN25/JPN861.DOCX</v>
      </c>
      <c r="P60" s="3" t="str">
        <f>HYPERLINK("https://docs.wto.org/imrd/directdoc.asp?DDFDocuments/u/G/TBTN25/JPN861.DOCX", "https://docs.wto.org/imrd/directdoc.asp?DDFDocuments/u/G/TBTN25/JPN861.DOCX")</f>
        <v>https://docs.wto.org/imrd/directdoc.asp?DDFDocuments/u/G/TBTN25/JPN861.DOCX</v>
      </c>
      <c r="Q60" s="3" t="str">
        <f>HYPERLINK("https://docs.wto.org/imrd/directdoc.asp?DDFDocuments/v/G/TBTN25/JPN861.DOCX", "https://docs.wto.org/imrd/directdoc.asp?DDFDocuments/v/G/TBTN25/JPN861.DOCX")</f>
        <v>https://docs.wto.org/imrd/directdoc.asp?DDFDocuments/v/G/TBTN25/JPN861.DOCX</v>
      </c>
      <c r="R60" s="3"/>
      <c r="S60" s="3"/>
      <c r="T60" s="3"/>
      <c r="U60" s="3"/>
      <c r="V60" s="3"/>
      <c r="W60" s="3"/>
      <c r="X60" s="3"/>
    </row>
    <row r="61" spans="1:24" ht="120" x14ac:dyDescent="0.25">
      <c r="A61" s="3" t="s">
        <v>22</v>
      </c>
      <c r="B61" s="9">
        <v>45755</v>
      </c>
      <c r="C61" s="13" t="str">
        <f>HYPERLINK("https://eping.wto.org/en/Search?viewData= G/TBT/N/BDI/588, G/TBT/N/KEN/1787, G/TBT/N/RWA/1185, G/TBT/N/TZA/1307, G/TBT/N/UGA/2141"," G/TBT/N/BDI/588, G/TBT/N/KEN/1787, G/TBT/N/RWA/1185, G/TBT/N/TZA/1307, G/TBT/N/UGA/2141")</f>
        <v xml:space="preserve"> G/TBT/N/BDI/588, G/TBT/N/KEN/1787, G/TBT/N/RWA/1185, G/TBT/N/TZA/1307, G/TBT/N/UGA/2141</v>
      </c>
      <c r="D61" s="1" t="s">
        <v>602</v>
      </c>
      <c r="E61" s="1" t="s">
        <v>603</v>
      </c>
      <c r="F61" s="1" t="s">
        <v>604</v>
      </c>
      <c r="G61" s="1" t="s">
        <v>189</v>
      </c>
      <c r="H61" s="1" t="s">
        <v>66</v>
      </c>
      <c r="I61" s="1" t="s">
        <v>233</v>
      </c>
      <c r="J61" s="1" t="s">
        <v>23</v>
      </c>
      <c r="K61" s="3"/>
      <c r="L61" s="9">
        <v>45815</v>
      </c>
      <c r="M61" s="3" t="s">
        <v>24</v>
      </c>
      <c r="N61" s="1" t="s">
        <v>605</v>
      </c>
      <c r="O61" s="3" t="str">
        <f>HYPERLINK("https://docs.wto.org/imrd/directdoc.asp?DDFDocuments/t/G/TBTN25/BDI588.DOCX", "https://docs.wto.org/imrd/directdoc.asp?DDFDocuments/t/G/TBTN25/BDI588.DOCX")</f>
        <v>https://docs.wto.org/imrd/directdoc.asp?DDFDocuments/t/G/TBTN25/BDI588.DOCX</v>
      </c>
      <c r="P61" s="3" t="str">
        <f>HYPERLINK("https://docs.wto.org/imrd/directdoc.asp?DDFDocuments/u/G/TBTN25/BDI588.DOCX", "https://docs.wto.org/imrd/directdoc.asp?DDFDocuments/u/G/TBTN25/BDI588.DOCX")</f>
        <v>https://docs.wto.org/imrd/directdoc.asp?DDFDocuments/u/G/TBTN25/BDI588.DOCX</v>
      </c>
      <c r="Q61" s="3" t="str">
        <f>HYPERLINK("https://docs.wto.org/imrd/directdoc.asp?DDFDocuments/v/G/TBTN25/BDI588.DOCX", "https://docs.wto.org/imrd/directdoc.asp?DDFDocuments/v/G/TBTN25/BDI588.DOCX")</f>
        <v>https://docs.wto.org/imrd/directdoc.asp?DDFDocuments/v/G/TBTN25/BDI588.DOCX</v>
      </c>
      <c r="R61" s="3"/>
      <c r="S61" s="3"/>
      <c r="T61" s="3"/>
      <c r="U61" s="3"/>
      <c r="V61" s="3"/>
      <c r="W61" s="3"/>
      <c r="X61" s="3"/>
    </row>
    <row r="62" spans="1:24" ht="120" x14ac:dyDescent="0.25">
      <c r="A62" s="3" t="s">
        <v>87</v>
      </c>
      <c r="B62" s="9">
        <v>45755</v>
      </c>
      <c r="C62" s="13" t="str">
        <f>HYPERLINK("https://eping.wto.org/en/Search?viewData= G/TBT/N/BDI/589, G/TBT/N/KEN/1788, G/TBT/N/RWA/1186, G/TBT/N/TZA/1308, G/TBT/N/UGA/2142"," G/TBT/N/BDI/589, G/TBT/N/KEN/1788, G/TBT/N/RWA/1186, G/TBT/N/TZA/1308, G/TBT/N/UGA/2142")</f>
        <v xml:space="preserve"> G/TBT/N/BDI/589, G/TBT/N/KEN/1788, G/TBT/N/RWA/1186, G/TBT/N/TZA/1308, G/TBT/N/UGA/2142</v>
      </c>
      <c r="D62" s="1" t="s">
        <v>606</v>
      </c>
      <c r="E62" s="1" t="s">
        <v>607</v>
      </c>
      <c r="F62" s="1" t="s">
        <v>608</v>
      </c>
      <c r="G62" s="1" t="s">
        <v>609</v>
      </c>
      <c r="H62" s="1" t="s">
        <v>66</v>
      </c>
      <c r="I62" s="1" t="s">
        <v>233</v>
      </c>
      <c r="J62" s="1" t="s">
        <v>23</v>
      </c>
      <c r="K62" s="3"/>
      <c r="L62" s="9">
        <v>45815</v>
      </c>
      <c r="M62" s="3" t="s">
        <v>24</v>
      </c>
      <c r="N62" s="1" t="s">
        <v>610</v>
      </c>
      <c r="O62" s="3" t="str">
        <f>HYPERLINK("https://docs.wto.org/imrd/directdoc.asp?DDFDocuments/t/G/TBTN25/BDI589.DOCX", "https://docs.wto.org/imrd/directdoc.asp?DDFDocuments/t/G/TBTN25/BDI589.DOCX")</f>
        <v>https://docs.wto.org/imrd/directdoc.asp?DDFDocuments/t/G/TBTN25/BDI589.DOCX</v>
      </c>
      <c r="P62" s="3" t="str">
        <f>HYPERLINK("https://docs.wto.org/imrd/directdoc.asp?DDFDocuments/u/G/TBTN25/BDI589.DOCX", "https://docs.wto.org/imrd/directdoc.asp?DDFDocuments/u/G/TBTN25/BDI589.DOCX")</f>
        <v>https://docs.wto.org/imrd/directdoc.asp?DDFDocuments/u/G/TBTN25/BDI589.DOCX</v>
      </c>
      <c r="Q62" s="3" t="str">
        <f>HYPERLINK("https://docs.wto.org/imrd/directdoc.asp?DDFDocuments/v/G/TBTN25/BDI589.DOCX", "https://docs.wto.org/imrd/directdoc.asp?DDFDocuments/v/G/TBTN25/BDI589.DOCX")</f>
        <v>https://docs.wto.org/imrd/directdoc.asp?DDFDocuments/v/G/TBTN25/BDI589.DOCX</v>
      </c>
      <c r="R62" s="3"/>
      <c r="S62" s="3"/>
      <c r="T62" s="3"/>
      <c r="U62" s="3"/>
      <c r="V62" s="3"/>
      <c r="W62" s="3"/>
      <c r="X62" s="3"/>
    </row>
    <row r="63" spans="1:24" ht="120" x14ac:dyDescent="0.25">
      <c r="A63" s="3" t="s">
        <v>124</v>
      </c>
      <c r="B63" s="9">
        <v>45755</v>
      </c>
      <c r="C63" s="13" t="str">
        <f>HYPERLINK("https://eping.wto.org/en/Search?viewData= G/TBT/N/BDI/589, G/TBT/N/KEN/1788, G/TBT/N/RWA/1186, G/TBT/N/TZA/1308, G/TBT/N/UGA/2142"," G/TBT/N/BDI/589, G/TBT/N/KEN/1788, G/TBT/N/RWA/1186, G/TBT/N/TZA/1308, G/TBT/N/UGA/2142")</f>
        <v xml:space="preserve"> G/TBT/N/BDI/589, G/TBT/N/KEN/1788, G/TBT/N/RWA/1186, G/TBT/N/TZA/1308, G/TBT/N/UGA/2142</v>
      </c>
      <c r="D63" s="1" t="s">
        <v>606</v>
      </c>
      <c r="E63" s="1" t="s">
        <v>607</v>
      </c>
      <c r="F63" s="1" t="s">
        <v>608</v>
      </c>
      <c r="G63" s="1" t="s">
        <v>609</v>
      </c>
      <c r="H63" s="1" t="s">
        <v>66</v>
      </c>
      <c r="I63" s="1" t="s">
        <v>233</v>
      </c>
      <c r="J63" s="1" t="s">
        <v>23</v>
      </c>
      <c r="K63" s="3"/>
      <c r="L63" s="9">
        <v>45815</v>
      </c>
      <c r="M63" s="3" t="s">
        <v>24</v>
      </c>
      <c r="N63" s="1" t="s">
        <v>610</v>
      </c>
      <c r="O63" s="3" t="str">
        <f>HYPERLINK("https://docs.wto.org/imrd/directdoc.asp?DDFDocuments/t/G/TBTN25/BDI589.DOCX", "https://docs.wto.org/imrd/directdoc.asp?DDFDocuments/t/G/TBTN25/BDI589.DOCX")</f>
        <v>https://docs.wto.org/imrd/directdoc.asp?DDFDocuments/t/G/TBTN25/BDI589.DOCX</v>
      </c>
      <c r="P63" s="3" t="str">
        <f>HYPERLINK("https://docs.wto.org/imrd/directdoc.asp?DDFDocuments/u/G/TBTN25/BDI589.DOCX", "https://docs.wto.org/imrd/directdoc.asp?DDFDocuments/u/G/TBTN25/BDI589.DOCX")</f>
        <v>https://docs.wto.org/imrd/directdoc.asp?DDFDocuments/u/G/TBTN25/BDI589.DOCX</v>
      </c>
      <c r="Q63" s="3" t="str">
        <f>HYPERLINK("https://docs.wto.org/imrd/directdoc.asp?DDFDocuments/v/G/TBTN25/BDI589.DOCX", "https://docs.wto.org/imrd/directdoc.asp?DDFDocuments/v/G/TBTN25/BDI589.DOCX")</f>
        <v>https://docs.wto.org/imrd/directdoc.asp?DDFDocuments/v/G/TBTN25/BDI589.DOCX</v>
      </c>
      <c r="R63" s="3"/>
      <c r="S63" s="3"/>
      <c r="T63" s="3"/>
      <c r="U63" s="3"/>
      <c r="V63" s="3"/>
      <c r="W63" s="3"/>
      <c r="X63" s="3"/>
    </row>
    <row r="64" spans="1:24" ht="120" x14ac:dyDescent="0.25">
      <c r="A64" s="3" t="s">
        <v>207</v>
      </c>
      <c r="B64" s="9">
        <v>45755</v>
      </c>
      <c r="C64" s="13" t="str">
        <f>HYPERLINK("https://eping.wto.org/en/Search?viewData= G/TBT/N/BDI/588, G/TBT/N/KEN/1787, G/TBT/N/RWA/1185, G/TBT/N/TZA/1307, G/TBT/N/UGA/2141"," G/TBT/N/BDI/588, G/TBT/N/KEN/1787, G/TBT/N/RWA/1185, G/TBT/N/TZA/1307, G/TBT/N/UGA/2141")</f>
        <v xml:space="preserve"> G/TBT/N/BDI/588, G/TBT/N/KEN/1787, G/TBT/N/RWA/1185, G/TBT/N/TZA/1307, G/TBT/N/UGA/2141</v>
      </c>
      <c r="D64" s="1" t="s">
        <v>602</v>
      </c>
      <c r="E64" s="1" t="s">
        <v>603</v>
      </c>
      <c r="F64" s="1" t="s">
        <v>604</v>
      </c>
      <c r="G64" s="1" t="s">
        <v>189</v>
      </c>
      <c r="H64" s="1" t="s">
        <v>66</v>
      </c>
      <c r="I64" s="1" t="s">
        <v>233</v>
      </c>
      <c r="J64" s="1" t="s">
        <v>23</v>
      </c>
      <c r="K64" s="3"/>
      <c r="L64" s="9">
        <v>45815</v>
      </c>
      <c r="M64" s="3" t="s">
        <v>24</v>
      </c>
      <c r="N64" s="1" t="s">
        <v>605</v>
      </c>
      <c r="O64" s="3" t="str">
        <f>HYPERLINK("https://docs.wto.org/imrd/directdoc.asp?DDFDocuments/t/G/TBTN25/BDI588.DOCX", "https://docs.wto.org/imrd/directdoc.asp?DDFDocuments/t/G/TBTN25/BDI588.DOCX")</f>
        <v>https://docs.wto.org/imrd/directdoc.asp?DDFDocuments/t/G/TBTN25/BDI588.DOCX</v>
      </c>
      <c r="P64" s="3" t="str">
        <f>HYPERLINK("https://docs.wto.org/imrd/directdoc.asp?DDFDocuments/u/G/TBTN25/BDI588.DOCX", "https://docs.wto.org/imrd/directdoc.asp?DDFDocuments/u/G/TBTN25/BDI588.DOCX")</f>
        <v>https://docs.wto.org/imrd/directdoc.asp?DDFDocuments/u/G/TBTN25/BDI588.DOCX</v>
      </c>
      <c r="Q64" s="3" t="str">
        <f>HYPERLINK("https://docs.wto.org/imrd/directdoc.asp?DDFDocuments/v/G/TBTN25/BDI588.DOCX", "https://docs.wto.org/imrd/directdoc.asp?DDFDocuments/v/G/TBTN25/BDI588.DOCX")</f>
        <v>https://docs.wto.org/imrd/directdoc.asp?DDFDocuments/v/G/TBTN25/BDI588.DOCX</v>
      </c>
      <c r="R64" s="3"/>
      <c r="S64" s="3"/>
      <c r="T64" s="3"/>
      <c r="U64" s="3"/>
      <c r="V64" s="3"/>
      <c r="W64" s="3"/>
      <c r="X64" s="3"/>
    </row>
    <row r="65" spans="1:24" ht="150" x14ac:dyDescent="0.25">
      <c r="A65" s="3" t="s">
        <v>76</v>
      </c>
      <c r="B65" s="9">
        <v>45755</v>
      </c>
      <c r="C65" s="13" t="str">
        <f>HYPERLINK("https://eping.wto.org/en/Search?viewData= G/TBT/N/USA/2191"," G/TBT/N/USA/2191")</f>
        <v xml:space="preserve"> G/TBT/N/USA/2191</v>
      </c>
      <c r="D65" s="1" t="s">
        <v>611</v>
      </c>
      <c r="E65" s="1" t="s">
        <v>612</v>
      </c>
      <c r="F65" s="1" t="s">
        <v>613</v>
      </c>
      <c r="G65" s="1" t="s">
        <v>23</v>
      </c>
      <c r="H65" s="1" t="s">
        <v>614</v>
      </c>
      <c r="I65" s="1" t="s">
        <v>40</v>
      </c>
      <c r="J65" s="1" t="s">
        <v>23</v>
      </c>
      <c r="K65" s="3"/>
      <c r="L65" s="9">
        <v>45782</v>
      </c>
      <c r="M65" s="3" t="s">
        <v>24</v>
      </c>
      <c r="N65" s="1" t="s">
        <v>615</v>
      </c>
      <c r="O65" s="3" t="str">
        <f>HYPERLINK("https://docs.wto.org/imrd/directdoc.asp?DDFDocuments/t/G/TBTN25/USA2191.DOCX", "https://docs.wto.org/imrd/directdoc.asp?DDFDocuments/t/G/TBTN25/USA2191.DOCX")</f>
        <v>https://docs.wto.org/imrd/directdoc.asp?DDFDocuments/t/G/TBTN25/USA2191.DOCX</v>
      </c>
      <c r="P65" s="3" t="str">
        <f>HYPERLINK("https://docs.wto.org/imrd/directdoc.asp?DDFDocuments/u/G/TBTN25/USA2191.DOCX", "https://docs.wto.org/imrd/directdoc.asp?DDFDocuments/u/G/TBTN25/USA2191.DOCX")</f>
        <v>https://docs.wto.org/imrd/directdoc.asp?DDFDocuments/u/G/TBTN25/USA2191.DOCX</v>
      </c>
      <c r="Q65" s="3" t="str">
        <f>HYPERLINK("https://docs.wto.org/imrd/directdoc.asp?DDFDocuments/v/G/TBTN25/USA2191.DOCX", "https://docs.wto.org/imrd/directdoc.asp?DDFDocuments/v/G/TBTN25/USA2191.DOCX")</f>
        <v>https://docs.wto.org/imrd/directdoc.asp?DDFDocuments/v/G/TBTN25/USA2191.DOCX</v>
      </c>
      <c r="R65" s="3"/>
      <c r="S65" s="3"/>
      <c r="T65" s="3"/>
      <c r="U65" s="3"/>
      <c r="V65" s="3"/>
      <c r="W65" s="3"/>
      <c r="X65" s="3"/>
    </row>
    <row r="66" spans="1:24" ht="120" x14ac:dyDescent="0.25">
      <c r="A66" s="3" t="s">
        <v>124</v>
      </c>
      <c r="B66" s="9">
        <v>45755</v>
      </c>
      <c r="C66" s="13" t="str">
        <f>HYPERLINK("https://eping.wto.org/en/Search?viewData= G/TBT/N/BDI/588, G/TBT/N/KEN/1787, G/TBT/N/RWA/1185, G/TBT/N/TZA/1307, G/TBT/N/UGA/2141"," G/TBT/N/BDI/588, G/TBT/N/KEN/1787, G/TBT/N/RWA/1185, G/TBT/N/TZA/1307, G/TBT/N/UGA/2141")</f>
        <v xml:space="preserve"> G/TBT/N/BDI/588, G/TBT/N/KEN/1787, G/TBT/N/RWA/1185, G/TBT/N/TZA/1307, G/TBT/N/UGA/2141</v>
      </c>
      <c r="D66" s="1" t="s">
        <v>602</v>
      </c>
      <c r="E66" s="1" t="s">
        <v>603</v>
      </c>
      <c r="F66" s="1" t="s">
        <v>604</v>
      </c>
      <c r="G66" s="1" t="s">
        <v>189</v>
      </c>
      <c r="H66" s="1" t="s">
        <v>66</v>
      </c>
      <c r="I66" s="1" t="s">
        <v>233</v>
      </c>
      <c r="J66" s="1" t="s">
        <v>23</v>
      </c>
      <c r="K66" s="3"/>
      <c r="L66" s="9">
        <v>45815</v>
      </c>
      <c r="M66" s="3" t="s">
        <v>24</v>
      </c>
      <c r="N66" s="1" t="s">
        <v>605</v>
      </c>
      <c r="O66" s="3" t="str">
        <f>HYPERLINK("https://docs.wto.org/imrd/directdoc.asp?DDFDocuments/t/G/TBTN25/BDI588.DOCX", "https://docs.wto.org/imrd/directdoc.asp?DDFDocuments/t/G/TBTN25/BDI588.DOCX")</f>
        <v>https://docs.wto.org/imrd/directdoc.asp?DDFDocuments/t/G/TBTN25/BDI588.DOCX</v>
      </c>
      <c r="P66" s="3" t="str">
        <f>HYPERLINK("https://docs.wto.org/imrd/directdoc.asp?DDFDocuments/u/G/TBTN25/BDI588.DOCX", "https://docs.wto.org/imrd/directdoc.asp?DDFDocuments/u/G/TBTN25/BDI588.DOCX")</f>
        <v>https://docs.wto.org/imrd/directdoc.asp?DDFDocuments/u/G/TBTN25/BDI588.DOCX</v>
      </c>
      <c r="Q66" s="3" t="str">
        <f>HYPERLINK("https://docs.wto.org/imrd/directdoc.asp?DDFDocuments/v/G/TBTN25/BDI588.DOCX", "https://docs.wto.org/imrd/directdoc.asp?DDFDocuments/v/G/TBTN25/BDI588.DOCX")</f>
        <v>https://docs.wto.org/imrd/directdoc.asp?DDFDocuments/v/G/TBTN25/BDI588.DOCX</v>
      </c>
      <c r="R66" s="3"/>
      <c r="S66" s="3"/>
      <c r="T66" s="3"/>
      <c r="U66" s="3"/>
      <c r="V66" s="3"/>
      <c r="W66" s="3"/>
      <c r="X66" s="3"/>
    </row>
    <row r="67" spans="1:24" ht="120" x14ac:dyDescent="0.25">
      <c r="A67" s="3" t="s">
        <v>207</v>
      </c>
      <c r="B67" s="9">
        <v>45755</v>
      </c>
      <c r="C67" s="13" t="str">
        <f>HYPERLINK("https://eping.wto.org/en/Search?viewData= G/TBT/N/BDI/589, G/TBT/N/KEN/1788, G/TBT/N/RWA/1186, G/TBT/N/TZA/1308, G/TBT/N/UGA/2142"," G/TBT/N/BDI/589, G/TBT/N/KEN/1788, G/TBT/N/RWA/1186, G/TBT/N/TZA/1308, G/TBT/N/UGA/2142")</f>
        <v xml:space="preserve"> G/TBT/N/BDI/589, G/TBT/N/KEN/1788, G/TBT/N/RWA/1186, G/TBT/N/TZA/1308, G/TBT/N/UGA/2142</v>
      </c>
      <c r="D67" s="1" t="s">
        <v>606</v>
      </c>
      <c r="E67" s="1" t="s">
        <v>607</v>
      </c>
      <c r="F67" s="1" t="s">
        <v>608</v>
      </c>
      <c r="G67" s="1" t="s">
        <v>609</v>
      </c>
      <c r="H67" s="1" t="s">
        <v>66</v>
      </c>
      <c r="I67" s="1" t="s">
        <v>233</v>
      </c>
      <c r="J67" s="1" t="s">
        <v>23</v>
      </c>
      <c r="K67" s="3"/>
      <c r="L67" s="9">
        <v>45815</v>
      </c>
      <c r="M67" s="3" t="s">
        <v>24</v>
      </c>
      <c r="N67" s="1" t="s">
        <v>610</v>
      </c>
      <c r="O67" s="3" t="str">
        <f>HYPERLINK("https://docs.wto.org/imrd/directdoc.asp?DDFDocuments/t/G/TBTN25/BDI589.DOCX", "https://docs.wto.org/imrd/directdoc.asp?DDFDocuments/t/G/TBTN25/BDI589.DOCX")</f>
        <v>https://docs.wto.org/imrd/directdoc.asp?DDFDocuments/t/G/TBTN25/BDI589.DOCX</v>
      </c>
      <c r="P67" s="3" t="str">
        <f>HYPERLINK("https://docs.wto.org/imrd/directdoc.asp?DDFDocuments/u/G/TBTN25/BDI589.DOCX", "https://docs.wto.org/imrd/directdoc.asp?DDFDocuments/u/G/TBTN25/BDI589.DOCX")</f>
        <v>https://docs.wto.org/imrd/directdoc.asp?DDFDocuments/u/G/TBTN25/BDI589.DOCX</v>
      </c>
      <c r="Q67" s="3" t="str">
        <f>HYPERLINK("https://docs.wto.org/imrd/directdoc.asp?DDFDocuments/v/G/TBTN25/BDI589.DOCX", "https://docs.wto.org/imrd/directdoc.asp?DDFDocuments/v/G/TBTN25/BDI589.DOCX")</f>
        <v>https://docs.wto.org/imrd/directdoc.asp?DDFDocuments/v/G/TBTN25/BDI589.DOCX</v>
      </c>
      <c r="R67" s="3"/>
      <c r="S67" s="3"/>
      <c r="T67" s="3"/>
      <c r="U67" s="3"/>
      <c r="V67" s="3"/>
      <c r="W67" s="3"/>
      <c r="X67" s="3"/>
    </row>
    <row r="68" spans="1:24" ht="315" x14ac:dyDescent="0.25">
      <c r="A68" s="3" t="s">
        <v>76</v>
      </c>
      <c r="B68" s="9">
        <v>45755</v>
      </c>
      <c r="C68" s="13" t="str">
        <f>HYPERLINK("https://eping.wto.org/en/Search?viewData= G/TBT/N/USA/2183/Add.1"," G/TBT/N/USA/2183/Add.1")</f>
        <v xml:space="preserve"> G/TBT/N/USA/2183/Add.1</v>
      </c>
      <c r="D68" s="1" t="s">
        <v>616</v>
      </c>
      <c r="E68" s="1" t="s">
        <v>617</v>
      </c>
      <c r="F68" s="1" t="s">
        <v>618</v>
      </c>
      <c r="G68" s="1" t="s">
        <v>619</v>
      </c>
      <c r="H68" s="1" t="s">
        <v>620</v>
      </c>
      <c r="I68" s="1" t="s">
        <v>50</v>
      </c>
      <c r="J68" s="1" t="s">
        <v>42</v>
      </c>
      <c r="K68" s="3"/>
      <c r="L68" s="9">
        <v>45884</v>
      </c>
      <c r="M68" s="3" t="s">
        <v>39</v>
      </c>
      <c r="N68" s="3"/>
      <c r="O68" s="3" t="str">
        <f>HYPERLINK("https://docs.wto.org/imrd/directdoc.asp?DDFDocuments/t/G/TBTN25/USA2183A1.DOCX", "https://docs.wto.org/imrd/directdoc.asp?DDFDocuments/t/G/TBTN25/USA2183A1.DOCX")</f>
        <v>https://docs.wto.org/imrd/directdoc.asp?DDFDocuments/t/G/TBTN25/USA2183A1.DOCX</v>
      </c>
      <c r="P68" s="3" t="str">
        <f>HYPERLINK("https://docs.wto.org/imrd/directdoc.asp?DDFDocuments/u/G/TBTN25/USA2183A1.DOCX", "https://docs.wto.org/imrd/directdoc.asp?DDFDocuments/u/G/TBTN25/USA2183A1.DOCX")</f>
        <v>https://docs.wto.org/imrd/directdoc.asp?DDFDocuments/u/G/TBTN25/USA2183A1.DOCX</v>
      </c>
      <c r="Q68" s="3" t="str">
        <f>HYPERLINK("https://docs.wto.org/imrd/directdoc.asp?DDFDocuments/v/G/TBTN25/USA2183A1.DOCX", "https://docs.wto.org/imrd/directdoc.asp?DDFDocuments/v/G/TBTN25/USA2183A1.DOCX")</f>
        <v>https://docs.wto.org/imrd/directdoc.asp?DDFDocuments/v/G/TBTN25/USA2183A1.DOCX</v>
      </c>
      <c r="R68" s="3"/>
      <c r="S68" s="3"/>
      <c r="T68" s="3"/>
      <c r="U68" s="3"/>
      <c r="V68" s="3"/>
      <c r="W68" s="3"/>
      <c r="X68" s="3"/>
    </row>
    <row r="69" spans="1:24" ht="60" x14ac:dyDescent="0.25">
      <c r="A69" s="3" t="s">
        <v>76</v>
      </c>
      <c r="B69" s="9">
        <v>45755</v>
      </c>
      <c r="C69" s="13" t="str">
        <f>HYPERLINK("https://eping.wto.org/en/Search?viewData= G/TBT/N/USA/899/Rev.1"," G/TBT/N/USA/899/Rev.1")</f>
        <v xml:space="preserve"> G/TBT/N/USA/899/Rev.1</v>
      </c>
      <c r="D69" s="1" t="s">
        <v>621</v>
      </c>
      <c r="E69" s="1" t="s">
        <v>622</v>
      </c>
      <c r="F69" s="1" t="s">
        <v>623</v>
      </c>
      <c r="G69" s="1" t="s">
        <v>23</v>
      </c>
      <c r="H69" s="1" t="s">
        <v>624</v>
      </c>
      <c r="I69" s="1" t="s">
        <v>55</v>
      </c>
      <c r="J69" s="1" t="s">
        <v>23</v>
      </c>
      <c r="K69" s="3"/>
      <c r="L69" s="9">
        <v>45782</v>
      </c>
      <c r="M69" s="3" t="s">
        <v>49</v>
      </c>
      <c r="N69" s="1" t="s">
        <v>625</v>
      </c>
      <c r="O69" s="3" t="str">
        <f>HYPERLINK("https://docs.wto.org/imrd/directdoc.asp?DDFDocuments/t/G/TBTN14/USA899R1.DOCX", "https://docs.wto.org/imrd/directdoc.asp?DDFDocuments/t/G/TBTN14/USA899R1.DOCX")</f>
        <v>https://docs.wto.org/imrd/directdoc.asp?DDFDocuments/t/G/TBTN14/USA899R1.DOCX</v>
      </c>
      <c r="P69" s="3" t="str">
        <f>HYPERLINK("https://docs.wto.org/imrd/directdoc.asp?DDFDocuments/u/G/TBTN14/USA899R1.DOCX", "https://docs.wto.org/imrd/directdoc.asp?DDFDocuments/u/G/TBTN14/USA899R1.DOCX")</f>
        <v>https://docs.wto.org/imrd/directdoc.asp?DDFDocuments/u/G/TBTN14/USA899R1.DOCX</v>
      </c>
      <c r="Q69" s="3" t="str">
        <f>HYPERLINK("https://docs.wto.org/imrd/directdoc.asp?DDFDocuments/v/G/TBTN14/USA899R1.DOCX", "https://docs.wto.org/imrd/directdoc.asp?DDFDocuments/v/G/TBTN14/USA899R1.DOCX")</f>
        <v>https://docs.wto.org/imrd/directdoc.asp?DDFDocuments/v/G/TBTN14/USA899R1.DOCX</v>
      </c>
      <c r="R69" s="3"/>
      <c r="S69" s="3"/>
      <c r="T69" s="3"/>
      <c r="U69" s="3"/>
      <c r="V69" s="3"/>
      <c r="W69" s="3"/>
      <c r="X69" s="3"/>
    </row>
    <row r="70" spans="1:24" ht="120" x14ac:dyDescent="0.25">
      <c r="A70" s="3" t="s">
        <v>87</v>
      </c>
      <c r="B70" s="9">
        <v>45755</v>
      </c>
      <c r="C70" s="13" t="str">
        <f>HYPERLINK("https://eping.wto.org/en/Search?viewData= G/TBT/N/BDI/588, G/TBT/N/KEN/1787, G/TBT/N/RWA/1185, G/TBT/N/TZA/1307, G/TBT/N/UGA/2141"," G/TBT/N/BDI/588, G/TBT/N/KEN/1787, G/TBT/N/RWA/1185, G/TBT/N/TZA/1307, G/TBT/N/UGA/2141")</f>
        <v xml:space="preserve"> G/TBT/N/BDI/588, G/TBT/N/KEN/1787, G/TBT/N/RWA/1185, G/TBT/N/TZA/1307, G/TBT/N/UGA/2141</v>
      </c>
      <c r="D70" s="1" t="s">
        <v>602</v>
      </c>
      <c r="E70" s="1" t="s">
        <v>603</v>
      </c>
      <c r="F70" s="1" t="s">
        <v>604</v>
      </c>
      <c r="G70" s="1" t="s">
        <v>189</v>
      </c>
      <c r="H70" s="1" t="s">
        <v>66</v>
      </c>
      <c r="I70" s="1" t="s">
        <v>233</v>
      </c>
      <c r="J70" s="1" t="s">
        <v>23</v>
      </c>
      <c r="K70" s="3"/>
      <c r="L70" s="9">
        <v>45815</v>
      </c>
      <c r="M70" s="3" t="s">
        <v>24</v>
      </c>
      <c r="N70" s="1" t="s">
        <v>605</v>
      </c>
      <c r="O70" s="3" t="str">
        <f>HYPERLINK("https://docs.wto.org/imrd/directdoc.asp?DDFDocuments/t/G/TBTN25/BDI588.DOCX", "https://docs.wto.org/imrd/directdoc.asp?DDFDocuments/t/G/TBTN25/BDI588.DOCX")</f>
        <v>https://docs.wto.org/imrd/directdoc.asp?DDFDocuments/t/G/TBTN25/BDI588.DOCX</v>
      </c>
      <c r="P70" s="3" t="str">
        <f>HYPERLINK("https://docs.wto.org/imrd/directdoc.asp?DDFDocuments/u/G/TBTN25/BDI588.DOCX", "https://docs.wto.org/imrd/directdoc.asp?DDFDocuments/u/G/TBTN25/BDI588.DOCX")</f>
        <v>https://docs.wto.org/imrd/directdoc.asp?DDFDocuments/u/G/TBTN25/BDI588.DOCX</v>
      </c>
      <c r="Q70" s="3" t="str">
        <f>HYPERLINK("https://docs.wto.org/imrd/directdoc.asp?DDFDocuments/v/G/TBTN25/BDI588.DOCX", "https://docs.wto.org/imrd/directdoc.asp?DDFDocuments/v/G/TBTN25/BDI588.DOCX")</f>
        <v>https://docs.wto.org/imrd/directdoc.asp?DDFDocuments/v/G/TBTN25/BDI588.DOCX</v>
      </c>
      <c r="R70" s="3"/>
      <c r="S70" s="3"/>
      <c r="T70" s="3"/>
      <c r="U70" s="3"/>
      <c r="V70" s="3"/>
      <c r="W70" s="3"/>
      <c r="X70" s="3"/>
    </row>
    <row r="71" spans="1:24" ht="120" x14ac:dyDescent="0.25">
      <c r="A71" s="3" t="s">
        <v>29</v>
      </c>
      <c r="B71" s="9">
        <v>45755</v>
      </c>
      <c r="C71" s="13" t="str">
        <f>HYPERLINK("https://eping.wto.org/en/Search?viewData= G/TBT/N/BDI/589, G/TBT/N/KEN/1788, G/TBT/N/RWA/1186, G/TBT/N/TZA/1308, G/TBT/N/UGA/2142"," G/TBT/N/BDI/589, G/TBT/N/KEN/1788, G/TBT/N/RWA/1186, G/TBT/N/TZA/1308, G/TBT/N/UGA/2142")</f>
        <v xml:space="preserve"> G/TBT/N/BDI/589, G/TBT/N/KEN/1788, G/TBT/N/RWA/1186, G/TBT/N/TZA/1308, G/TBT/N/UGA/2142</v>
      </c>
      <c r="D71" s="1" t="s">
        <v>606</v>
      </c>
      <c r="E71" s="1" t="s">
        <v>607</v>
      </c>
      <c r="F71" s="1" t="s">
        <v>608</v>
      </c>
      <c r="G71" s="1" t="s">
        <v>609</v>
      </c>
      <c r="H71" s="1" t="s">
        <v>66</v>
      </c>
      <c r="I71" s="1" t="s">
        <v>233</v>
      </c>
      <c r="J71" s="1" t="s">
        <v>23</v>
      </c>
      <c r="K71" s="3"/>
      <c r="L71" s="9">
        <v>45815</v>
      </c>
      <c r="M71" s="3" t="s">
        <v>24</v>
      </c>
      <c r="N71" s="1" t="s">
        <v>610</v>
      </c>
      <c r="O71" s="3" t="str">
        <f>HYPERLINK("https://docs.wto.org/imrd/directdoc.asp?DDFDocuments/t/G/TBTN25/BDI589.DOCX", "https://docs.wto.org/imrd/directdoc.asp?DDFDocuments/t/G/TBTN25/BDI589.DOCX")</f>
        <v>https://docs.wto.org/imrd/directdoc.asp?DDFDocuments/t/G/TBTN25/BDI589.DOCX</v>
      </c>
      <c r="P71" s="3" t="str">
        <f>HYPERLINK("https://docs.wto.org/imrd/directdoc.asp?DDFDocuments/u/G/TBTN25/BDI589.DOCX", "https://docs.wto.org/imrd/directdoc.asp?DDFDocuments/u/G/TBTN25/BDI589.DOCX")</f>
        <v>https://docs.wto.org/imrd/directdoc.asp?DDFDocuments/u/G/TBTN25/BDI589.DOCX</v>
      </c>
      <c r="Q71" s="3" t="str">
        <f>HYPERLINK("https://docs.wto.org/imrd/directdoc.asp?DDFDocuments/v/G/TBTN25/BDI589.DOCX", "https://docs.wto.org/imrd/directdoc.asp?DDFDocuments/v/G/TBTN25/BDI589.DOCX")</f>
        <v>https://docs.wto.org/imrd/directdoc.asp?DDFDocuments/v/G/TBTN25/BDI589.DOCX</v>
      </c>
      <c r="R71" s="3"/>
      <c r="S71" s="3"/>
      <c r="T71" s="3"/>
      <c r="U71" s="3"/>
      <c r="V71" s="3"/>
      <c r="W71" s="3"/>
      <c r="X71" s="3"/>
    </row>
    <row r="72" spans="1:24" ht="120" x14ac:dyDescent="0.25">
      <c r="A72" s="3" t="s">
        <v>29</v>
      </c>
      <c r="B72" s="9">
        <v>45755</v>
      </c>
      <c r="C72" s="13" t="str">
        <f>HYPERLINK("https://eping.wto.org/en/Search?viewData= G/TBT/N/BDI/588, G/TBT/N/KEN/1787, G/TBT/N/RWA/1185, G/TBT/N/TZA/1307, G/TBT/N/UGA/2141"," G/TBT/N/BDI/588, G/TBT/N/KEN/1787, G/TBT/N/RWA/1185, G/TBT/N/TZA/1307, G/TBT/N/UGA/2141")</f>
        <v xml:space="preserve"> G/TBT/N/BDI/588, G/TBT/N/KEN/1787, G/TBT/N/RWA/1185, G/TBT/N/TZA/1307, G/TBT/N/UGA/2141</v>
      </c>
      <c r="D72" s="1" t="s">
        <v>602</v>
      </c>
      <c r="E72" s="1" t="s">
        <v>603</v>
      </c>
      <c r="F72" s="1" t="s">
        <v>604</v>
      </c>
      <c r="G72" s="1" t="s">
        <v>189</v>
      </c>
      <c r="H72" s="1" t="s">
        <v>66</v>
      </c>
      <c r="I72" s="1" t="s">
        <v>233</v>
      </c>
      <c r="J72" s="1" t="s">
        <v>23</v>
      </c>
      <c r="K72" s="3"/>
      <c r="L72" s="9">
        <v>45815</v>
      </c>
      <c r="M72" s="3" t="s">
        <v>24</v>
      </c>
      <c r="N72" s="1" t="s">
        <v>605</v>
      </c>
      <c r="O72" s="3" t="str">
        <f>HYPERLINK("https://docs.wto.org/imrd/directdoc.asp?DDFDocuments/t/G/TBTN25/BDI588.DOCX", "https://docs.wto.org/imrd/directdoc.asp?DDFDocuments/t/G/TBTN25/BDI588.DOCX")</f>
        <v>https://docs.wto.org/imrd/directdoc.asp?DDFDocuments/t/G/TBTN25/BDI588.DOCX</v>
      </c>
      <c r="P72" s="3" t="str">
        <f>HYPERLINK("https://docs.wto.org/imrd/directdoc.asp?DDFDocuments/u/G/TBTN25/BDI588.DOCX", "https://docs.wto.org/imrd/directdoc.asp?DDFDocuments/u/G/TBTN25/BDI588.DOCX")</f>
        <v>https://docs.wto.org/imrd/directdoc.asp?DDFDocuments/u/G/TBTN25/BDI588.DOCX</v>
      </c>
      <c r="Q72" s="3" t="str">
        <f>HYPERLINK("https://docs.wto.org/imrd/directdoc.asp?DDFDocuments/v/G/TBTN25/BDI588.DOCX", "https://docs.wto.org/imrd/directdoc.asp?DDFDocuments/v/G/TBTN25/BDI588.DOCX")</f>
        <v>https://docs.wto.org/imrd/directdoc.asp?DDFDocuments/v/G/TBTN25/BDI588.DOCX</v>
      </c>
      <c r="R72" s="3"/>
      <c r="S72" s="3"/>
      <c r="T72" s="3"/>
      <c r="U72" s="3"/>
      <c r="V72" s="3"/>
      <c r="W72" s="3"/>
      <c r="X72" s="3"/>
    </row>
    <row r="73" spans="1:24" ht="120" x14ac:dyDescent="0.25">
      <c r="A73" s="3" t="s">
        <v>22</v>
      </c>
      <c r="B73" s="9">
        <v>45755</v>
      </c>
      <c r="C73" s="13" t="str">
        <f>HYPERLINK("https://eping.wto.org/en/Search?viewData= G/TBT/N/BDI/589, G/TBT/N/KEN/1788, G/TBT/N/RWA/1186, G/TBT/N/TZA/1308, G/TBT/N/UGA/2142"," G/TBT/N/BDI/589, G/TBT/N/KEN/1788, G/TBT/N/RWA/1186, G/TBT/N/TZA/1308, G/TBT/N/UGA/2142")</f>
        <v xml:space="preserve"> G/TBT/N/BDI/589, G/TBT/N/KEN/1788, G/TBT/N/RWA/1186, G/TBT/N/TZA/1308, G/TBT/N/UGA/2142</v>
      </c>
      <c r="D73" s="1" t="s">
        <v>606</v>
      </c>
      <c r="E73" s="1" t="s">
        <v>607</v>
      </c>
      <c r="F73" s="1" t="s">
        <v>608</v>
      </c>
      <c r="G73" s="1" t="s">
        <v>609</v>
      </c>
      <c r="H73" s="1" t="s">
        <v>66</v>
      </c>
      <c r="I73" s="1" t="s">
        <v>233</v>
      </c>
      <c r="J73" s="1" t="s">
        <v>23</v>
      </c>
      <c r="K73" s="3"/>
      <c r="L73" s="9">
        <v>45815</v>
      </c>
      <c r="M73" s="3" t="s">
        <v>24</v>
      </c>
      <c r="N73" s="1" t="s">
        <v>610</v>
      </c>
      <c r="O73" s="3" t="str">
        <f>HYPERLINK("https://docs.wto.org/imrd/directdoc.asp?DDFDocuments/t/G/TBTN25/BDI589.DOCX", "https://docs.wto.org/imrd/directdoc.asp?DDFDocuments/t/G/TBTN25/BDI589.DOCX")</f>
        <v>https://docs.wto.org/imrd/directdoc.asp?DDFDocuments/t/G/TBTN25/BDI589.DOCX</v>
      </c>
      <c r="P73" s="3" t="str">
        <f>HYPERLINK("https://docs.wto.org/imrd/directdoc.asp?DDFDocuments/u/G/TBTN25/BDI589.DOCX", "https://docs.wto.org/imrd/directdoc.asp?DDFDocuments/u/G/TBTN25/BDI589.DOCX")</f>
        <v>https://docs.wto.org/imrd/directdoc.asp?DDFDocuments/u/G/TBTN25/BDI589.DOCX</v>
      </c>
      <c r="Q73" s="3" t="str">
        <f>HYPERLINK("https://docs.wto.org/imrd/directdoc.asp?DDFDocuments/v/G/TBTN25/BDI589.DOCX", "https://docs.wto.org/imrd/directdoc.asp?DDFDocuments/v/G/TBTN25/BDI589.DOCX")</f>
        <v>https://docs.wto.org/imrd/directdoc.asp?DDFDocuments/v/G/TBTN25/BDI589.DOCX</v>
      </c>
      <c r="R73" s="3"/>
      <c r="S73" s="3"/>
      <c r="T73" s="3"/>
      <c r="U73" s="3"/>
      <c r="V73" s="3"/>
      <c r="W73" s="3"/>
      <c r="X73" s="3"/>
    </row>
    <row r="74" spans="1:24" ht="315" x14ac:dyDescent="0.25">
      <c r="A74" s="3" t="s">
        <v>76</v>
      </c>
      <c r="B74" s="9">
        <v>45755</v>
      </c>
      <c r="C74" s="13" t="str">
        <f>HYPERLINK("https://eping.wto.org/en/Search?viewData= G/TBT/N/USA/2182/Add.1"," G/TBT/N/USA/2182/Add.1")</f>
        <v xml:space="preserve"> G/TBT/N/USA/2182/Add.1</v>
      </c>
      <c r="D74" s="1" t="s">
        <v>626</v>
      </c>
      <c r="E74" s="1" t="s">
        <v>627</v>
      </c>
      <c r="F74" s="1" t="s">
        <v>628</v>
      </c>
      <c r="G74" s="1" t="s">
        <v>619</v>
      </c>
      <c r="H74" s="1" t="s">
        <v>620</v>
      </c>
      <c r="I74" s="1" t="s">
        <v>53</v>
      </c>
      <c r="J74" s="1" t="s">
        <v>42</v>
      </c>
      <c r="K74" s="3"/>
      <c r="L74" s="9">
        <v>45884</v>
      </c>
      <c r="M74" s="3" t="s">
        <v>39</v>
      </c>
      <c r="N74" s="3"/>
      <c r="O74" s="3" t="str">
        <f>HYPERLINK("https://docs.wto.org/imrd/directdoc.asp?DDFDocuments/t/G/TBTN25/USA2182A1.DOCX", "https://docs.wto.org/imrd/directdoc.asp?DDFDocuments/t/G/TBTN25/USA2182A1.DOCX")</f>
        <v>https://docs.wto.org/imrd/directdoc.asp?DDFDocuments/t/G/TBTN25/USA2182A1.DOCX</v>
      </c>
      <c r="P74" s="3" t="str">
        <f>HYPERLINK("https://docs.wto.org/imrd/directdoc.asp?DDFDocuments/u/G/TBTN25/USA2182A1.DOCX", "https://docs.wto.org/imrd/directdoc.asp?DDFDocuments/u/G/TBTN25/USA2182A1.DOCX")</f>
        <v>https://docs.wto.org/imrd/directdoc.asp?DDFDocuments/u/G/TBTN25/USA2182A1.DOCX</v>
      </c>
      <c r="Q74" s="3" t="str">
        <f>HYPERLINK("https://docs.wto.org/imrd/directdoc.asp?DDFDocuments/v/G/TBTN25/USA2182A1.DOCX", "https://docs.wto.org/imrd/directdoc.asp?DDFDocuments/v/G/TBTN25/USA2182A1.DOCX")</f>
        <v>https://docs.wto.org/imrd/directdoc.asp?DDFDocuments/v/G/TBTN25/USA2182A1.DOCX</v>
      </c>
      <c r="R74" s="3"/>
      <c r="S74" s="3"/>
      <c r="T74" s="3"/>
      <c r="U74" s="3"/>
      <c r="V74" s="3"/>
      <c r="W74" s="3"/>
      <c r="X74" s="3"/>
    </row>
    <row r="75" spans="1:24" ht="60" x14ac:dyDescent="0.25">
      <c r="A75" s="3" t="s">
        <v>83</v>
      </c>
      <c r="B75" s="9">
        <v>45755</v>
      </c>
      <c r="C75" s="13" t="str">
        <f>HYPERLINK("https://eping.wto.org/en/Search?viewData= G/TBT/N/THA/775"," G/TBT/N/THA/775")</f>
        <v xml:space="preserve"> G/TBT/N/THA/775</v>
      </c>
      <c r="D75" s="1" t="s">
        <v>629</v>
      </c>
      <c r="E75" s="1" t="s">
        <v>630</v>
      </c>
      <c r="F75" s="1" t="s">
        <v>631</v>
      </c>
      <c r="G75" s="1" t="s">
        <v>23</v>
      </c>
      <c r="H75" s="1" t="s">
        <v>632</v>
      </c>
      <c r="I75" s="1" t="s">
        <v>38</v>
      </c>
      <c r="J75" s="1" t="s">
        <v>23</v>
      </c>
      <c r="K75" s="3"/>
      <c r="L75" s="9">
        <v>45770</v>
      </c>
      <c r="M75" s="3" t="s">
        <v>24</v>
      </c>
      <c r="N75" s="1" t="s">
        <v>633</v>
      </c>
      <c r="O75" s="3" t="str">
        <f>HYPERLINK("https://docs.wto.org/imrd/directdoc.asp?DDFDocuments/t/G/TBTN25/THA775.DOCX", "https://docs.wto.org/imrd/directdoc.asp?DDFDocuments/t/G/TBTN25/THA775.DOCX")</f>
        <v>https://docs.wto.org/imrd/directdoc.asp?DDFDocuments/t/G/TBTN25/THA775.DOCX</v>
      </c>
      <c r="P75" s="3" t="str">
        <f>HYPERLINK("https://docs.wto.org/imrd/directdoc.asp?DDFDocuments/u/G/TBTN25/THA775.DOCX", "https://docs.wto.org/imrd/directdoc.asp?DDFDocuments/u/G/TBTN25/THA775.DOCX")</f>
        <v>https://docs.wto.org/imrd/directdoc.asp?DDFDocuments/u/G/TBTN25/THA775.DOCX</v>
      </c>
      <c r="Q75" s="3" t="str">
        <f>HYPERLINK("https://docs.wto.org/imrd/directdoc.asp?DDFDocuments/v/G/TBTN25/THA775.DOCX", "https://docs.wto.org/imrd/directdoc.asp?DDFDocuments/v/G/TBTN25/THA775.DOCX")</f>
        <v>https://docs.wto.org/imrd/directdoc.asp?DDFDocuments/v/G/TBTN25/THA775.DOCX</v>
      </c>
      <c r="R75" s="3"/>
      <c r="S75" s="3"/>
      <c r="T75" s="3"/>
      <c r="U75" s="3"/>
      <c r="V75" s="3"/>
      <c r="W75" s="3"/>
      <c r="X75" s="3"/>
    </row>
    <row r="76" spans="1:24" ht="120" x14ac:dyDescent="0.25">
      <c r="A76" s="3" t="s">
        <v>87</v>
      </c>
      <c r="B76" s="9">
        <v>45756</v>
      </c>
      <c r="C76" s="13" t="str">
        <f>HYPERLINK("https://eping.wto.org/en/Search?viewData= G/TBT/N/BDI/590, G/TBT/N/KEN/1789, G/TBT/N/RWA/1187, G/TBT/N/TZA/1309, G/TBT/N/UGA/2143"," G/TBT/N/BDI/590, G/TBT/N/KEN/1789, G/TBT/N/RWA/1187, G/TBT/N/TZA/1309, G/TBT/N/UGA/2143")</f>
        <v xml:space="preserve"> G/TBT/N/BDI/590, G/TBT/N/KEN/1789, G/TBT/N/RWA/1187, G/TBT/N/TZA/1309, G/TBT/N/UGA/2143</v>
      </c>
      <c r="D76" s="1" t="s">
        <v>634</v>
      </c>
      <c r="E76" s="1" t="s">
        <v>635</v>
      </c>
      <c r="F76" s="1" t="s">
        <v>636</v>
      </c>
      <c r="G76" s="1" t="s">
        <v>461</v>
      </c>
      <c r="H76" s="1" t="s">
        <v>637</v>
      </c>
      <c r="I76" s="1" t="s">
        <v>233</v>
      </c>
      <c r="J76" s="1" t="s">
        <v>23</v>
      </c>
      <c r="K76" s="3"/>
      <c r="L76" s="9">
        <v>45816</v>
      </c>
      <c r="M76" s="3" t="s">
        <v>24</v>
      </c>
      <c r="N76" s="1" t="s">
        <v>638</v>
      </c>
      <c r="O76" s="3" t="str">
        <f>HYPERLINK("https://docs.wto.org/imrd/directdoc.asp?DDFDocuments/t/G/TBTN25/BDI590.DOCX", "https://docs.wto.org/imrd/directdoc.asp?DDFDocuments/t/G/TBTN25/BDI590.DOCX")</f>
        <v>https://docs.wto.org/imrd/directdoc.asp?DDFDocuments/t/G/TBTN25/BDI590.DOCX</v>
      </c>
      <c r="P76" s="3" t="str">
        <f>HYPERLINK("https://docs.wto.org/imrd/directdoc.asp?DDFDocuments/u/G/TBTN25/BDI590.DOCX", "https://docs.wto.org/imrd/directdoc.asp?DDFDocuments/u/G/TBTN25/BDI590.DOCX")</f>
        <v>https://docs.wto.org/imrd/directdoc.asp?DDFDocuments/u/G/TBTN25/BDI590.DOCX</v>
      </c>
      <c r="Q76" s="3" t="str">
        <f>HYPERLINK("https://docs.wto.org/imrd/directdoc.asp?DDFDocuments/v/G/TBTN25/BDI590.DOCX", "https://docs.wto.org/imrd/directdoc.asp?DDFDocuments/v/G/TBTN25/BDI590.DOCX")</f>
        <v>https://docs.wto.org/imrd/directdoc.asp?DDFDocuments/v/G/TBTN25/BDI590.DOCX</v>
      </c>
      <c r="R76" s="3"/>
      <c r="S76" s="3"/>
      <c r="T76" s="3"/>
      <c r="U76" s="3"/>
      <c r="V76" s="3"/>
      <c r="W76" s="3"/>
      <c r="X76" s="3"/>
    </row>
    <row r="77" spans="1:24" ht="225" x14ac:dyDescent="0.25">
      <c r="A77" s="3" t="s">
        <v>201</v>
      </c>
      <c r="B77" s="9">
        <v>45756</v>
      </c>
      <c r="C77" s="13" t="str">
        <f>HYPERLINK("https://eping.wto.org/en/Search?viewData= G/TBT/N/NZL/145"," G/TBT/N/NZL/145")</f>
        <v xml:space="preserve"> G/TBT/N/NZL/145</v>
      </c>
      <c r="D77" s="1" t="s">
        <v>639</v>
      </c>
      <c r="E77" s="1" t="s">
        <v>640</v>
      </c>
      <c r="F77" s="1" t="s">
        <v>641</v>
      </c>
      <c r="G77" s="1" t="s">
        <v>642</v>
      </c>
      <c r="H77" s="1" t="s">
        <v>643</v>
      </c>
      <c r="I77" s="1" t="s">
        <v>399</v>
      </c>
      <c r="J77" s="1" t="s">
        <v>23</v>
      </c>
      <c r="K77" s="3"/>
      <c r="L77" s="9">
        <v>45816</v>
      </c>
      <c r="M77" s="3" t="s">
        <v>24</v>
      </c>
      <c r="N77" s="3"/>
      <c r="O77" s="3" t="str">
        <f>HYPERLINK("https://docs.wto.org/imrd/directdoc.asp?DDFDocuments/t/G/TBTN25/NZL145.DOCX", "https://docs.wto.org/imrd/directdoc.asp?DDFDocuments/t/G/TBTN25/NZL145.DOCX")</f>
        <v>https://docs.wto.org/imrd/directdoc.asp?DDFDocuments/t/G/TBTN25/NZL145.DOCX</v>
      </c>
      <c r="P77" s="3" t="str">
        <f>HYPERLINK("https://docs.wto.org/imrd/directdoc.asp?DDFDocuments/u/G/TBTN25/NZL145.DOCX", "https://docs.wto.org/imrd/directdoc.asp?DDFDocuments/u/G/TBTN25/NZL145.DOCX")</f>
        <v>https://docs.wto.org/imrd/directdoc.asp?DDFDocuments/u/G/TBTN25/NZL145.DOCX</v>
      </c>
      <c r="Q77" s="3" t="str">
        <f>HYPERLINK("https://docs.wto.org/imrd/directdoc.asp?DDFDocuments/v/G/TBTN25/NZL145.DOCX", "https://docs.wto.org/imrd/directdoc.asp?DDFDocuments/v/G/TBTN25/NZL145.DOCX")</f>
        <v>https://docs.wto.org/imrd/directdoc.asp?DDFDocuments/v/G/TBTN25/NZL145.DOCX</v>
      </c>
      <c r="R77" s="3"/>
      <c r="S77" s="3"/>
      <c r="T77" s="3"/>
      <c r="U77" s="3"/>
      <c r="V77" s="3"/>
      <c r="W77" s="3"/>
      <c r="X77" s="3"/>
    </row>
    <row r="78" spans="1:24" ht="120" x14ac:dyDescent="0.25">
      <c r="A78" s="3" t="s">
        <v>207</v>
      </c>
      <c r="B78" s="9">
        <v>45756</v>
      </c>
      <c r="C78" s="13" t="str">
        <f>HYPERLINK("https://eping.wto.org/en/Search?viewData= G/TBT/N/BDI/590, G/TBT/N/KEN/1789, G/TBT/N/RWA/1187, G/TBT/N/TZA/1309, G/TBT/N/UGA/2143"," G/TBT/N/BDI/590, G/TBT/N/KEN/1789, G/TBT/N/RWA/1187, G/TBT/N/TZA/1309, G/TBT/N/UGA/2143")</f>
        <v xml:space="preserve"> G/TBT/N/BDI/590, G/TBT/N/KEN/1789, G/TBT/N/RWA/1187, G/TBT/N/TZA/1309, G/TBT/N/UGA/2143</v>
      </c>
      <c r="D78" s="1" t="s">
        <v>634</v>
      </c>
      <c r="E78" s="1" t="s">
        <v>635</v>
      </c>
      <c r="F78" s="1" t="s">
        <v>636</v>
      </c>
      <c r="G78" s="1" t="s">
        <v>461</v>
      </c>
      <c r="H78" s="1" t="s">
        <v>637</v>
      </c>
      <c r="I78" s="1" t="s">
        <v>233</v>
      </c>
      <c r="J78" s="1" t="s">
        <v>23</v>
      </c>
      <c r="K78" s="3"/>
      <c r="L78" s="9">
        <v>45816</v>
      </c>
      <c r="M78" s="3" t="s">
        <v>24</v>
      </c>
      <c r="N78" s="1" t="s">
        <v>638</v>
      </c>
      <c r="O78" s="3" t="str">
        <f>HYPERLINK("https://docs.wto.org/imrd/directdoc.asp?DDFDocuments/t/G/TBTN25/BDI590.DOCX", "https://docs.wto.org/imrd/directdoc.asp?DDFDocuments/t/G/TBTN25/BDI590.DOCX")</f>
        <v>https://docs.wto.org/imrd/directdoc.asp?DDFDocuments/t/G/TBTN25/BDI590.DOCX</v>
      </c>
      <c r="P78" s="3" t="str">
        <f>HYPERLINK("https://docs.wto.org/imrd/directdoc.asp?DDFDocuments/u/G/TBTN25/BDI590.DOCX", "https://docs.wto.org/imrd/directdoc.asp?DDFDocuments/u/G/TBTN25/BDI590.DOCX")</f>
        <v>https://docs.wto.org/imrd/directdoc.asp?DDFDocuments/u/G/TBTN25/BDI590.DOCX</v>
      </c>
      <c r="Q78" s="3" t="str">
        <f>HYPERLINK("https://docs.wto.org/imrd/directdoc.asp?DDFDocuments/v/G/TBTN25/BDI590.DOCX", "https://docs.wto.org/imrd/directdoc.asp?DDFDocuments/v/G/TBTN25/BDI590.DOCX")</f>
        <v>https://docs.wto.org/imrd/directdoc.asp?DDFDocuments/v/G/TBTN25/BDI590.DOCX</v>
      </c>
      <c r="R78" s="3"/>
      <c r="S78" s="3"/>
      <c r="T78" s="3"/>
      <c r="U78" s="3"/>
      <c r="V78" s="3"/>
      <c r="W78" s="3"/>
      <c r="X78" s="3"/>
    </row>
    <row r="79" spans="1:24" ht="285" x14ac:dyDescent="0.25">
      <c r="A79" s="3" t="s">
        <v>201</v>
      </c>
      <c r="B79" s="9">
        <v>45756</v>
      </c>
      <c r="C79" s="13" t="str">
        <f>HYPERLINK("https://eping.wto.org/en/Search?viewData= G/TBT/N/NZL/146"," G/TBT/N/NZL/146")</f>
        <v xml:space="preserve"> G/TBT/N/NZL/146</v>
      </c>
      <c r="D79" s="1" t="s">
        <v>644</v>
      </c>
      <c r="E79" s="1" t="s">
        <v>645</v>
      </c>
      <c r="F79" s="1" t="s">
        <v>646</v>
      </c>
      <c r="G79" s="1" t="s">
        <v>23</v>
      </c>
      <c r="H79" s="1" t="s">
        <v>647</v>
      </c>
      <c r="I79" s="1" t="s">
        <v>399</v>
      </c>
      <c r="J79" s="1" t="s">
        <v>23</v>
      </c>
      <c r="K79" s="3"/>
      <c r="L79" s="9">
        <v>45816</v>
      </c>
      <c r="M79" s="3" t="s">
        <v>24</v>
      </c>
      <c r="N79" s="3"/>
      <c r="O79" s="3" t="str">
        <f>HYPERLINK("https://docs.wto.org/imrd/directdoc.asp?DDFDocuments/t/G/TBTN25/NZL146.DOCX", "https://docs.wto.org/imrd/directdoc.asp?DDFDocuments/t/G/TBTN25/NZL146.DOCX")</f>
        <v>https://docs.wto.org/imrd/directdoc.asp?DDFDocuments/t/G/TBTN25/NZL146.DOCX</v>
      </c>
      <c r="P79" s="3" t="str">
        <f>HYPERLINK("https://docs.wto.org/imrd/directdoc.asp?DDFDocuments/u/G/TBTN25/NZL146.DOCX", "https://docs.wto.org/imrd/directdoc.asp?DDFDocuments/u/G/TBTN25/NZL146.DOCX")</f>
        <v>https://docs.wto.org/imrd/directdoc.asp?DDFDocuments/u/G/TBTN25/NZL146.DOCX</v>
      </c>
      <c r="Q79" s="3" t="str">
        <f>HYPERLINK("https://docs.wto.org/imrd/directdoc.asp?DDFDocuments/v/G/TBTN25/NZL146.DOCX", "https://docs.wto.org/imrd/directdoc.asp?DDFDocuments/v/G/TBTN25/NZL146.DOCX")</f>
        <v>https://docs.wto.org/imrd/directdoc.asp?DDFDocuments/v/G/TBTN25/NZL146.DOCX</v>
      </c>
      <c r="R79" s="3"/>
      <c r="S79" s="3"/>
      <c r="T79" s="3"/>
      <c r="U79" s="3"/>
      <c r="V79" s="3"/>
      <c r="W79" s="3"/>
      <c r="X79" s="3"/>
    </row>
    <row r="80" spans="1:24" ht="120" x14ac:dyDescent="0.25">
      <c r="A80" s="3" t="s">
        <v>124</v>
      </c>
      <c r="B80" s="9">
        <v>45756</v>
      </c>
      <c r="C80" s="13" t="str">
        <f>HYPERLINK("https://eping.wto.org/en/Search?viewData= G/TBT/N/BDI/590, G/TBT/N/KEN/1789, G/TBT/N/RWA/1187, G/TBT/N/TZA/1309, G/TBT/N/UGA/2143"," G/TBT/N/BDI/590, G/TBT/N/KEN/1789, G/TBT/N/RWA/1187, G/TBT/N/TZA/1309, G/TBT/N/UGA/2143")</f>
        <v xml:space="preserve"> G/TBT/N/BDI/590, G/TBT/N/KEN/1789, G/TBT/N/RWA/1187, G/TBT/N/TZA/1309, G/TBT/N/UGA/2143</v>
      </c>
      <c r="D80" s="1" t="s">
        <v>634</v>
      </c>
      <c r="E80" s="1" t="s">
        <v>635</v>
      </c>
      <c r="F80" s="1" t="s">
        <v>636</v>
      </c>
      <c r="G80" s="1" t="s">
        <v>461</v>
      </c>
      <c r="H80" s="1" t="s">
        <v>637</v>
      </c>
      <c r="I80" s="1" t="s">
        <v>233</v>
      </c>
      <c r="J80" s="1" t="s">
        <v>23</v>
      </c>
      <c r="K80" s="3"/>
      <c r="L80" s="9">
        <v>45816</v>
      </c>
      <c r="M80" s="3" t="s">
        <v>24</v>
      </c>
      <c r="N80" s="1" t="s">
        <v>638</v>
      </c>
      <c r="O80" s="3" t="str">
        <f>HYPERLINK("https://docs.wto.org/imrd/directdoc.asp?DDFDocuments/t/G/TBTN25/BDI590.DOCX", "https://docs.wto.org/imrd/directdoc.asp?DDFDocuments/t/G/TBTN25/BDI590.DOCX")</f>
        <v>https://docs.wto.org/imrd/directdoc.asp?DDFDocuments/t/G/TBTN25/BDI590.DOCX</v>
      </c>
      <c r="P80" s="3" t="str">
        <f>HYPERLINK("https://docs.wto.org/imrd/directdoc.asp?DDFDocuments/u/G/TBTN25/BDI590.DOCX", "https://docs.wto.org/imrd/directdoc.asp?DDFDocuments/u/G/TBTN25/BDI590.DOCX")</f>
        <v>https://docs.wto.org/imrd/directdoc.asp?DDFDocuments/u/G/TBTN25/BDI590.DOCX</v>
      </c>
      <c r="Q80" s="3" t="str">
        <f>HYPERLINK("https://docs.wto.org/imrd/directdoc.asp?DDFDocuments/v/G/TBTN25/BDI590.DOCX", "https://docs.wto.org/imrd/directdoc.asp?DDFDocuments/v/G/TBTN25/BDI590.DOCX")</f>
        <v>https://docs.wto.org/imrd/directdoc.asp?DDFDocuments/v/G/TBTN25/BDI590.DOCX</v>
      </c>
      <c r="R80" s="3"/>
      <c r="S80" s="3"/>
      <c r="T80" s="3"/>
      <c r="U80" s="3"/>
      <c r="V80" s="3"/>
      <c r="W80" s="3"/>
      <c r="X80" s="3"/>
    </row>
    <row r="81" spans="1:24" ht="120" x14ac:dyDescent="0.25">
      <c r="A81" s="3" t="s">
        <v>22</v>
      </c>
      <c r="B81" s="9">
        <v>45756</v>
      </c>
      <c r="C81" s="13" t="str">
        <f>HYPERLINK("https://eping.wto.org/en/Search?viewData= G/TBT/N/BDI/590, G/TBT/N/KEN/1789, G/TBT/N/RWA/1187, G/TBT/N/TZA/1309, G/TBT/N/UGA/2143"," G/TBT/N/BDI/590, G/TBT/N/KEN/1789, G/TBT/N/RWA/1187, G/TBT/N/TZA/1309, G/TBT/N/UGA/2143")</f>
        <v xml:space="preserve"> G/TBT/N/BDI/590, G/TBT/N/KEN/1789, G/TBT/N/RWA/1187, G/TBT/N/TZA/1309, G/TBT/N/UGA/2143</v>
      </c>
      <c r="D81" s="1" t="s">
        <v>634</v>
      </c>
      <c r="E81" s="1" t="s">
        <v>635</v>
      </c>
      <c r="F81" s="1" t="s">
        <v>636</v>
      </c>
      <c r="G81" s="1" t="s">
        <v>461</v>
      </c>
      <c r="H81" s="1" t="s">
        <v>637</v>
      </c>
      <c r="I81" s="1" t="s">
        <v>233</v>
      </c>
      <c r="J81" s="1" t="s">
        <v>23</v>
      </c>
      <c r="K81" s="3"/>
      <c r="L81" s="9">
        <v>45816</v>
      </c>
      <c r="M81" s="3" t="s">
        <v>24</v>
      </c>
      <c r="N81" s="1" t="s">
        <v>638</v>
      </c>
      <c r="O81" s="3" t="str">
        <f>HYPERLINK("https://docs.wto.org/imrd/directdoc.asp?DDFDocuments/t/G/TBTN25/BDI590.DOCX", "https://docs.wto.org/imrd/directdoc.asp?DDFDocuments/t/G/TBTN25/BDI590.DOCX")</f>
        <v>https://docs.wto.org/imrd/directdoc.asp?DDFDocuments/t/G/TBTN25/BDI590.DOCX</v>
      </c>
      <c r="P81" s="3" t="str">
        <f>HYPERLINK("https://docs.wto.org/imrd/directdoc.asp?DDFDocuments/u/G/TBTN25/BDI590.DOCX", "https://docs.wto.org/imrd/directdoc.asp?DDFDocuments/u/G/TBTN25/BDI590.DOCX")</f>
        <v>https://docs.wto.org/imrd/directdoc.asp?DDFDocuments/u/G/TBTN25/BDI590.DOCX</v>
      </c>
      <c r="Q81" s="3" t="str">
        <f>HYPERLINK("https://docs.wto.org/imrd/directdoc.asp?DDFDocuments/v/G/TBTN25/BDI590.DOCX", "https://docs.wto.org/imrd/directdoc.asp?DDFDocuments/v/G/TBTN25/BDI590.DOCX")</f>
        <v>https://docs.wto.org/imrd/directdoc.asp?DDFDocuments/v/G/TBTN25/BDI590.DOCX</v>
      </c>
      <c r="R81" s="3"/>
      <c r="S81" s="3"/>
      <c r="T81" s="3"/>
      <c r="U81" s="3"/>
      <c r="V81" s="3"/>
      <c r="W81" s="3"/>
      <c r="X81" s="3"/>
    </row>
    <row r="82" spans="1:24" ht="120" x14ac:dyDescent="0.25">
      <c r="A82" s="3" t="s">
        <v>29</v>
      </c>
      <c r="B82" s="9">
        <v>45756</v>
      </c>
      <c r="C82" s="13" t="str">
        <f>HYPERLINK("https://eping.wto.org/en/Search?viewData= G/TBT/N/BDI/590, G/TBT/N/KEN/1789, G/TBT/N/RWA/1187, G/TBT/N/TZA/1309, G/TBT/N/UGA/2143"," G/TBT/N/BDI/590, G/TBT/N/KEN/1789, G/TBT/N/RWA/1187, G/TBT/N/TZA/1309, G/TBT/N/UGA/2143")</f>
        <v xml:space="preserve"> G/TBT/N/BDI/590, G/TBT/N/KEN/1789, G/TBT/N/RWA/1187, G/TBT/N/TZA/1309, G/TBT/N/UGA/2143</v>
      </c>
      <c r="D82" s="1" t="s">
        <v>634</v>
      </c>
      <c r="E82" s="1" t="s">
        <v>635</v>
      </c>
      <c r="F82" s="1" t="s">
        <v>636</v>
      </c>
      <c r="G82" s="1" t="s">
        <v>461</v>
      </c>
      <c r="H82" s="1" t="s">
        <v>637</v>
      </c>
      <c r="I82" s="1" t="s">
        <v>233</v>
      </c>
      <c r="J82" s="1" t="s">
        <v>23</v>
      </c>
      <c r="K82" s="3"/>
      <c r="L82" s="9">
        <v>45816</v>
      </c>
      <c r="M82" s="3" t="s">
        <v>24</v>
      </c>
      <c r="N82" s="1" t="s">
        <v>638</v>
      </c>
      <c r="O82" s="3" t="str">
        <f>HYPERLINK("https://docs.wto.org/imrd/directdoc.asp?DDFDocuments/t/G/TBTN25/BDI590.DOCX", "https://docs.wto.org/imrd/directdoc.asp?DDFDocuments/t/G/TBTN25/BDI590.DOCX")</f>
        <v>https://docs.wto.org/imrd/directdoc.asp?DDFDocuments/t/G/TBTN25/BDI590.DOCX</v>
      </c>
      <c r="P82" s="3" t="str">
        <f>HYPERLINK("https://docs.wto.org/imrd/directdoc.asp?DDFDocuments/u/G/TBTN25/BDI590.DOCX", "https://docs.wto.org/imrd/directdoc.asp?DDFDocuments/u/G/TBTN25/BDI590.DOCX")</f>
        <v>https://docs.wto.org/imrd/directdoc.asp?DDFDocuments/u/G/TBTN25/BDI590.DOCX</v>
      </c>
      <c r="Q82" s="3" t="str">
        <f>HYPERLINK("https://docs.wto.org/imrd/directdoc.asp?DDFDocuments/v/G/TBTN25/BDI590.DOCX", "https://docs.wto.org/imrd/directdoc.asp?DDFDocuments/v/G/TBTN25/BDI590.DOCX")</f>
        <v>https://docs.wto.org/imrd/directdoc.asp?DDFDocuments/v/G/TBTN25/BDI590.DOCX</v>
      </c>
      <c r="R82" s="3"/>
      <c r="S82" s="3"/>
      <c r="T82" s="3"/>
      <c r="U82" s="3"/>
      <c r="V82" s="3"/>
      <c r="W82" s="3"/>
      <c r="X82" s="3"/>
    </row>
    <row r="83" spans="1:24" ht="120" x14ac:dyDescent="0.25">
      <c r="A83" s="3" t="s">
        <v>80</v>
      </c>
      <c r="B83" s="9">
        <v>45757</v>
      </c>
      <c r="C83" s="13" t="str">
        <f>HYPERLINK("https://eping.wto.org/en/Search?viewData= G/TBT/N/UKR/334/Add.1"," G/TBT/N/UKR/334/Add.1")</f>
        <v xml:space="preserve"> G/TBT/N/UKR/334/Add.1</v>
      </c>
      <c r="D83" s="1" t="s">
        <v>230</v>
      </c>
      <c r="E83" s="1" t="s">
        <v>648</v>
      </c>
      <c r="F83" s="1" t="s">
        <v>231</v>
      </c>
      <c r="G83" s="1" t="s">
        <v>23</v>
      </c>
      <c r="H83" s="1" t="s">
        <v>649</v>
      </c>
      <c r="I83" s="1" t="s">
        <v>45</v>
      </c>
      <c r="J83" s="1" t="s">
        <v>23</v>
      </c>
      <c r="K83" s="3"/>
      <c r="L83" s="9" t="s">
        <v>23</v>
      </c>
      <c r="M83" s="3" t="s">
        <v>39</v>
      </c>
      <c r="N83" s="1" t="s">
        <v>650</v>
      </c>
      <c r="O83" s="3" t="str">
        <f>HYPERLINK("https://docs.wto.org/imrd/directdoc.asp?DDFDocuments/t/G/TBTN25/UKR334A1.DOCX", "https://docs.wto.org/imrd/directdoc.asp?DDFDocuments/t/G/TBTN25/UKR334A1.DOCX")</f>
        <v>https://docs.wto.org/imrd/directdoc.asp?DDFDocuments/t/G/TBTN25/UKR334A1.DOCX</v>
      </c>
      <c r="P83" s="3" t="str">
        <f>HYPERLINK("https://docs.wto.org/imrd/directdoc.asp?DDFDocuments/u/G/TBTN25/UKR334A1.DOCX", "https://docs.wto.org/imrd/directdoc.asp?DDFDocuments/u/G/TBTN25/UKR334A1.DOCX")</f>
        <v>https://docs.wto.org/imrd/directdoc.asp?DDFDocuments/u/G/TBTN25/UKR334A1.DOCX</v>
      </c>
      <c r="Q83" s="3" t="str">
        <f>HYPERLINK("https://docs.wto.org/imrd/directdoc.asp?DDFDocuments/v/G/TBTN25/UKR334A1.DOCX", "https://docs.wto.org/imrd/directdoc.asp?DDFDocuments/v/G/TBTN25/UKR334A1.DOCX")</f>
        <v>https://docs.wto.org/imrd/directdoc.asp?DDFDocuments/v/G/TBTN25/UKR334A1.DOCX</v>
      </c>
      <c r="R83" s="3"/>
      <c r="S83" s="3"/>
      <c r="T83" s="3"/>
      <c r="U83" s="3"/>
      <c r="V83" s="3"/>
      <c r="W83" s="3"/>
      <c r="X83" s="3"/>
    </row>
    <row r="84" spans="1:24" ht="120" x14ac:dyDescent="0.25">
      <c r="A84" s="3" t="s">
        <v>85</v>
      </c>
      <c r="B84" s="9">
        <v>45757</v>
      </c>
      <c r="C84" s="13" t="str">
        <f>HYPERLINK("https://eping.wto.org/en/Search?viewData= G/TBT/N/JPN/862"," G/TBT/N/JPN/862")</f>
        <v xml:space="preserve"> G/TBT/N/JPN/862</v>
      </c>
      <c r="D84" s="1" t="s">
        <v>651</v>
      </c>
      <c r="E84" s="1" t="s">
        <v>652</v>
      </c>
      <c r="F84" s="1" t="s">
        <v>653</v>
      </c>
      <c r="G84" s="1" t="s">
        <v>79</v>
      </c>
      <c r="H84" s="1" t="s">
        <v>65</v>
      </c>
      <c r="I84" s="1" t="s">
        <v>41</v>
      </c>
      <c r="J84" s="1" t="s">
        <v>23</v>
      </c>
      <c r="K84" s="3"/>
      <c r="L84" s="9">
        <v>45787</v>
      </c>
      <c r="M84" s="3" t="s">
        <v>24</v>
      </c>
      <c r="N84" s="1" t="s">
        <v>654</v>
      </c>
      <c r="O84" s="3" t="str">
        <f>HYPERLINK("https://docs.wto.org/imrd/directdoc.asp?DDFDocuments/t/G/TBTN25/JPN862.DOCX", "https://docs.wto.org/imrd/directdoc.asp?DDFDocuments/t/G/TBTN25/JPN862.DOCX")</f>
        <v>https://docs.wto.org/imrd/directdoc.asp?DDFDocuments/t/G/TBTN25/JPN862.DOCX</v>
      </c>
      <c r="P84" s="3" t="str">
        <f>HYPERLINK("https://docs.wto.org/imrd/directdoc.asp?DDFDocuments/u/G/TBTN25/JPN862.DOCX", "https://docs.wto.org/imrd/directdoc.asp?DDFDocuments/u/G/TBTN25/JPN862.DOCX")</f>
        <v>https://docs.wto.org/imrd/directdoc.asp?DDFDocuments/u/G/TBTN25/JPN862.DOCX</v>
      </c>
      <c r="Q84" s="3" t="str">
        <f>HYPERLINK("https://docs.wto.org/imrd/directdoc.asp?DDFDocuments/v/G/TBTN25/JPN862.DOCX", "https://docs.wto.org/imrd/directdoc.asp?DDFDocuments/v/G/TBTN25/JPN862.DOCX")</f>
        <v>https://docs.wto.org/imrd/directdoc.asp?DDFDocuments/v/G/TBTN25/JPN862.DOCX</v>
      </c>
      <c r="R84" s="3"/>
      <c r="S84" s="3"/>
      <c r="T84" s="3"/>
      <c r="U84" s="3"/>
      <c r="V84" s="3"/>
      <c r="W84" s="3"/>
      <c r="X84" s="3"/>
    </row>
    <row r="85" spans="1:24" ht="255" x14ac:dyDescent="0.25">
      <c r="A85" s="3" t="s">
        <v>35</v>
      </c>
      <c r="B85" s="9">
        <v>45757</v>
      </c>
      <c r="C85" s="13" t="str">
        <f>HYPERLINK("https://eping.wto.org/en/Search?viewData= G/TBT/N/CHN/2047"," G/TBT/N/CHN/2047")</f>
        <v xml:space="preserve"> G/TBT/N/CHN/2047</v>
      </c>
      <c r="D85" s="1" t="s">
        <v>655</v>
      </c>
      <c r="E85" s="1" t="s">
        <v>656</v>
      </c>
      <c r="F85" s="1" t="s">
        <v>657</v>
      </c>
      <c r="G85" s="1" t="s">
        <v>658</v>
      </c>
      <c r="H85" s="1" t="s">
        <v>659</v>
      </c>
      <c r="I85" s="1" t="s">
        <v>38</v>
      </c>
      <c r="J85" s="1" t="s">
        <v>23</v>
      </c>
      <c r="K85" s="3"/>
      <c r="L85" s="9">
        <v>45817</v>
      </c>
      <c r="M85" s="3" t="s">
        <v>24</v>
      </c>
      <c r="N85" s="1" t="s">
        <v>660</v>
      </c>
      <c r="O85" s="3" t="str">
        <f>HYPERLINK("https://docs.wto.org/imrd/directdoc.asp?DDFDocuments/t/G/TBTN25/CHN2047.DOCX", "https://docs.wto.org/imrd/directdoc.asp?DDFDocuments/t/G/TBTN25/CHN2047.DOCX")</f>
        <v>https://docs.wto.org/imrd/directdoc.asp?DDFDocuments/t/G/TBTN25/CHN2047.DOCX</v>
      </c>
      <c r="P85" s="3" t="str">
        <f>HYPERLINK("https://docs.wto.org/imrd/directdoc.asp?DDFDocuments/u/G/TBTN25/CHN2047.DOCX", "https://docs.wto.org/imrd/directdoc.asp?DDFDocuments/u/G/TBTN25/CHN2047.DOCX")</f>
        <v>https://docs.wto.org/imrd/directdoc.asp?DDFDocuments/u/G/TBTN25/CHN2047.DOCX</v>
      </c>
      <c r="Q85" s="3" t="str">
        <f>HYPERLINK("https://docs.wto.org/imrd/directdoc.asp?DDFDocuments/v/G/TBTN25/CHN2047.DOCX", "https://docs.wto.org/imrd/directdoc.asp?DDFDocuments/v/G/TBTN25/CHN2047.DOCX")</f>
        <v>https://docs.wto.org/imrd/directdoc.asp?DDFDocuments/v/G/TBTN25/CHN2047.DOCX</v>
      </c>
      <c r="R85" s="3"/>
      <c r="S85" s="3"/>
      <c r="T85" s="3"/>
      <c r="U85" s="3"/>
      <c r="V85" s="3"/>
      <c r="W85" s="3"/>
      <c r="X85" s="3"/>
    </row>
    <row r="86" spans="1:24" ht="135" x14ac:dyDescent="0.25">
      <c r="A86" s="3" t="s">
        <v>30</v>
      </c>
      <c r="B86" s="9">
        <v>45757</v>
      </c>
      <c r="C86" s="13" t="str">
        <f>HYPERLINK("https://eping.wto.org/en/Search?viewData= G/TBT/N/ARG/454/Add.1"," G/TBT/N/ARG/454/Add.1")</f>
        <v xml:space="preserve"> G/TBT/N/ARG/454/Add.1</v>
      </c>
      <c r="D86" s="1" t="s">
        <v>661</v>
      </c>
      <c r="E86" s="1" t="s">
        <v>662</v>
      </c>
      <c r="F86" s="1" t="s">
        <v>663</v>
      </c>
      <c r="G86" s="1" t="s">
        <v>664</v>
      </c>
      <c r="H86" s="1" t="s">
        <v>127</v>
      </c>
      <c r="I86" s="1" t="s">
        <v>89</v>
      </c>
      <c r="J86" s="1" t="s">
        <v>31</v>
      </c>
      <c r="K86" s="3"/>
      <c r="L86" s="9" t="s">
        <v>23</v>
      </c>
      <c r="M86" s="3" t="s">
        <v>39</v>
      </c>
      <c r="N86" s="1" t="s">
        <v>665</v>
      </c>
      <c r="O86" s="3" t="str">
        <f>HYPERLINK("https://docs.wto.org/imrd/directdoc.asp?DDFDocuments/t/G/TBTN24/ARG454A1.DOCX", "https://docs.wto.org/imrd/directdoc.asp?DDFDocuments/t/G/TBTN24/ARG454A1.DOCX")</f>
        <v>https://docs.wto.org/imrd/directdoc.asp?DDFDocuments/t/G/TBTN24/ARG454A1.DOCX</v>
      </c>
      <c r="P86" s="3" t="str">
        <f>HYPERLINK("https://docs.wto.org/imrd/directdoc.asp?DDFDocuments/u/G/TBTN24/ARG454A1.DOCX", "https://docs.wto.org/imrd/directdoc.asp?DDFDocuments/u/G/TBTN24/ARG454A1.DOCX")</f>
        <v>https://docs.wto.org/imrd/directdoc.asp?DDFDocuments/u/G/TBTN24/ARG454A1.DOCX</v>
      </c>
      <c r="Q86" s="3" t="str">
        <f>HYPERLINK("https://docs.wto.org/imrd/directdoc.asp?DDFDocuments/v/G/TBTN24/ARG454A1.DOCX", "https://docs.wto.org/imrd/directdoc.asp?DDFDocuments/v/G/TBTN24/ARG454A1.DOCX")</f>
        <v>https://docs.wto.org/imrd/directdoc.asp?DDFDocuments/v/G/TBTN24/ARG454A1.DOCX</v>
      </c>
      <c r="R86" s="3"/>
      <c r="S86" s="3"/>
      <c r="T86" s="3"/>
      <c r="U86" s="3"/>
      <c r="V86" s="3"/>
      <c r="W86" s="3"/>
      <c r="X86" s="3"/>
    </row>
    <row r="87" spans="1:24" ht="150" x14ac:dyDescent="0.25">
      <c r="A87" s="3" t="s">
        <v>30</v>
      </c>
      <c r="B87" s="9">
        <v>45757</v>
      </c>
      <c r="C87" s="13" t="str">
        <f>HYPERLINK("https://eping.wto.org/en/Search?viewData= G/TBT/N/ARG/250/Add.3"," G/TBT/N/ARG/250/Add.3")</f>
        <v xml:space="preserve"> G/TBT/N/ARG/250/Add.3</v>
      </c>
      <c r="D87" s="1" t="s">
        <v>666</v>
      </c>
      <c r="E87" s="1" t="s">
        <v>667</v>
      </c>
      <c r="F87" s="1" t="s">
        <v>668</v>
      </c>
      <c r="G87" s="1" t="s">
        <v>669</v>
      </c>
      <c r="H87" s="1" t="s">
        <v>670</v>
      </c>
      <c r="I87" s="1" t="s">
        <v>41</v>
      </c>
      <c r="J87" s="1" t="s">
        <v>31</v>
      </c>
      <c r="K87" s="3"/>
      <c r="L87" s="9" t="s">
        <v>23</v>
      </c>
      <c r="M87" s="3" t="s">
        <v>39</v>
      </c>
      <c r="N87" s="1" t="s">
        <v>671</v>
      </c>
      <c r="O87" s="3" t="str">
        <f>HYPERLINK("https://docs.wto.org/imrd/directdoc.asp?DDFDocuments/t/G/TBTN09/ARG250A3.DOCX", "https://docs.wto.org/imrd/directdoc.asp?DDFDocuments/t/G/TBTN09/ARG250A3.DOCX")</f>
        <v>https://docs.wto.org/imrd/directdoc.asp?DDFDocuments/t/G/TBTN09/ARG250A3.DOCX</v>
      </c>
      <c r="P87" s="3" t="str">
        <f>HYPERLINK("https://docs.wto.org/imrd/directdoc.asp?DDFDocuments/u/G/TBTN09/ARG250A3.DOCX", "https://docs.wto.org/imrd/directdoc.asp?DDFDocuments/u/G/TBTN09/ARG250A3.DOCX")</f>
        <v>https://docs.wto.org/imrd/directdoc.asp?DDFDocuments/u/G/TBTN09/ARG250A3.DOCX</v>
      </c>
      <c r="Q87" s="3" t="str">
        <f>HYPERLINK("https://docs.wto.org/imrd/directdoc.asp?DDFDocuments/v/G/TBTN09/ARG250A3.DOCX", "https://docs.wto.org/imrd/directdoc.asp?DDFDocuments/v/G/TBTN09/ARG250A3.DOCX")</f>
        <v>https://docs.wto.org/imrd/directdoc.asp?DDFDocuments/v/G/TBTN09/ARG250A3.DOCX</v>
      </c>
      <c r="R87" s="3"/>
      <c r="S87" s="3"/>
      <c r="T87" s="3"/>
      <c r="U87" s="3"/>
      <c r="V87" s="3"/>
      <c r="W87" s="3"/>
      <c r="X87" s="3"/>
    </row>
    <row r="88" spans="1:24" ht="120" x14ac:dyDescent="0.25">
      <c r="A88" s="3" t="s">
        <v>29</v>
      </c>
      <c r="B88" s="9">
        <v>45757</v>
      </c>
      <c r="C88" s="13" t="str">
        <f>HYPERLINK("https://eping.wto.org/en/Search?viewData= G/TBT/N/BDI/364/Rev.1, G/TBT/N/KEN/1444/Rev.1, G/TBT/N/RWA/875/Rev.1, G/TBT/N/TZA/978/Rev.1, G/TBT/N/UGA/1781/Rev.1"," G/TBT/N/BDI/364/Rev.1, G/TBT/N/KEN/1444/Rev.1, G/TBT/N/RWA/875/Rev.1, G/TBT/N/TZA/978/Rev.1, G/TBT/N/UGA/1781/Rev.1")</f>
        <v xml:space="preserve"> G/TBT/N/BDI/364/Rev.1, G/TBT/N/KEN/1444/Rev.1, G/TBT/N/RWA/875/Rev.1, G/TBT/N/TZA/978/Rev.1, G/TBT/N/UGA/1781/Rev.1</v>
      </c>
      <c r="D88" s="1" t="s">
        <v>672</v>
      </c>
      <c r="E88" s="1" t="s">
        <v>673</v>
      </c>
      <c r="F88" s="1" t="s">
        <v>674</v>
      </c>
      <c r="G88" s="1" t="s">
        <v>675</v>
      </c>
      <c r="H88" s="1" t="s">
        <v>676</v>
      </c>
      <c r="I88" s="1" t="s">
        <v>233</v>
      </c>
      <c r="J88" s="1" t="s">
        <v>23</v>
      </c>
      <c r="K88" s="3"/>
      <c r="L88" s="9">
        <v>45817</v>
      </c>
      <c r="M88" s="3" t="s">
        <v>49</v>
      </c>
      <c r="N88" s="1" t="s">
        <v>677</v>
      </c>
      <c r="O88" s="3" t="str">
        <f>HYPERLINK("https://docs.wto.org/imrd/directdoc.asp?DDFDocuments/t/G/TBTN23/BDI364R1.DOCX", "https://docs.wto.org/imrd/directdoc.asp?DDFDocuments/t/G/TBTN23/BDI364R1.DOCX")</f>
        <v>https://docs.wto.org/imrd/directdoc.asp?DDFDocuments/t/G/TBTN23/BDI364R1.DOCX</v>
      </c>
      <c r="P88" s="3" t="str">
        <f>HYPERLINK("https://docs.wto.org/imrd/directdoc.asp?DDFDocuments/u/G/TBTN23/BDI364R1.DOCX", "https://docs.wto.org/imrd/directdoc.asp?DDFDocuments/u/G/TBTN23/BDI364R1.DOCX")</f>
        <v>https://docs.wto.org/imrd/directdoc.asp?DDFDocuments/u/G/TBTN23/BDI364R1.DOCX</v>
      </c>
      <c r="Q88" s="3" t="str">
        <f>HYPERLINK("https://docs.wto.org/imrd/directdoc.asp?DDFDocuments/v/G/TBTN23/BDI364R1.DOCX", "https://docs.wto.org/imrd/directdoc.asp?DDFDocuments/v/G/TBTN23/BDI364R1.DOCX")</f>
        <v>https://docs.wto.org/imrd/directdoc.asp?DDFDocuments/v/G/TBTN23/BDI364R1.DOCX</v>
      </c>
      <c r="R88" s="3"/>
      <c r="S88" s="3"/>
      <c r="T88" s="3"/>
      <c r="U88" s="3"/>
      <c r="V88" s="3"/>
      <c r="W88" s="3"/>
      <c r="X88" s="3"/>
    </row>
    <row r="89" spans="1:24" ht="120" x14ac:dyDescent="0.25">
      <c r="A89" s="3" t="s">
        <v>207</v>
      </c>
      <c r="B89" s="9">
        <v>45757</v>
      </c>
      <c r="C89" s="13" t="str">
        <f>HYPERLINK("https://eping.wto.org/en/Search?viewData= G/TBT/N/BDI/591, G/TBT/N/KEN/1790, G/TBT/N/RWA/1188, G/TBT/N/TZA/1310, G/TBT/N/UGA/2144"," G/TBT/N/BDI/591, G/TBT/N/KEN/1790, G/TBT/N/RWA/1188, G/TBT/N/TZA/1310, G/TBT/N/UGA/2144")</f>
        <v xml:space="preserve"> G/TBT/N/BDI/591, G/TBT/N/KEN/1790, G/TBT/N/RWA/1188, G/TBT/N/TZA/1310, G/TBT/N/UGA/2144</v>
      </c>
      <c r="D89" s="1" t="s">
        <v>678</v>
      </c>
      <c r="E89" s="1" t="s">
        <v>679</v>
      </c>
      <c r="F89" s="1" t="s">
        <v>680</v>
      </c>
      <c r="G89" s="1" t="s">
        <v>461</v>
      </c>
      <c r="H89" s="1" t="s">
        <v>637</v>
      </c>
      <c r="I89" s="1" t="s">
        <v>233</v>
      </c>
      <c r="J89" s="1" t="s">
        <v>44</v>
      </c>
      <c r="K89" s="3"/>
      <c r="L89" s="9">
        <v>45817</v>
      </c>
      <c r="M89" s="3" t="s">
        <v>24</v>
      </c>
      <c r="N89" s="1" t="s">
        <v>681</v>
      </c>
      <c r="O89" s="3" t="str">
        <f>HYPERLINK("https://docs.wto.org/imrd/directdoc.asp?DDFDocuments/t/G/TBTN25/BDI591.DOCX", "https://docs.wto.org/imrd/directdoc.asp?DDFDocuments/t/G/TBTN25/BDI591.DOCX")</f>
        <v>https://docs.wto.org/imrd/directdoc.asp?DDFDocuments/t/G/TBTN25/BDI591.DOCX</v>
      </c>
      <c r="P89" s="3" t="str">
        <f>HYPERLINK("https://docs.wto.org/imrd/directdoc.asp?DDFDocuments/u/G/TBTN25/BDI591.DOCX", "https://docs.wto.org/imrd/directdoc.asp?DDFDocuments/u/G/TBTN25/BDI591.DOCX")</f>
        <v>https://docs.wto.org/imrd/directdoc.asp?DDFDocuments/u/G/TBTN25/BDI591.DOCX</v>
      </c>
      <c r="Q89" s="3" t="str">
        <f>HYPERLINK("https://docs.wto.org/imrd/directdoc.asp?DDFDocuments/v/G/TBTN25/BDI591.DOCX", "https://docs.wto.org/imrd/directdoc.asp?DDFDocuments/v/G/TBTN25/BDI591.DOCX")</f>
        <v>https://docs.wto.org/imrd/directdoc.asp?DDFDocuments/v/G/TBTN25/BDI591.DOCX</v>
      </c>
      <c r="R89" s="3"/>
      <c r="S89" s="3"/>
      <c r="T89" s="3"/>
      <c r="U89" s="3"/>
      <c r="V89" s="3"/>
      <c r="W89" s="3"/>
      <c r="X89" s="3"/>
    </row>
    <row r="90" spans="1:24" ht="409.5" x14ac:dyDescent="0.25">
      <c r="A90" s="3" t="s">
        <v>35</v>
      </c>
      <c r="B90" s="9">
        <v>45757</v>
      </c>
      <c r="C90" s="13" t="str">
        <f>HYPERLINK("https://eping.wto.org/en/Search?viewData= G/TBT/N/CHN/2040"," G/TBT/N/CHN/2040")</f>
        <v xml:space="preserve"> G/TBT/N/CHN/2040</v>
      </c>
      <c r="D90" s="1" t="s">
        <v>682</v>
      </c>
      <c r="E90" s="1" t="s">
        <v>683</v>
      </c>
      <c r="F90" s="1" t="s">
        <v>684</v>
      </c>
      <c r="G90" s="1" t="s">
        <v>685</v>
      </c>
      <c r="H90" s="1" t="s">
        <v>686</v>
      </c>
      <c r="I90" s="1" t="s">
        <v>38</v>
      </c>
      <c r="J90" s="1" t="s">
        <v>23</v>
      </c>
      <c r="K90" s="3"/>
      <c r="L90" s="9">
        <v>45817</v>
      </c>
      <c r="M90" s="3" t="s">
        <v>24</v>
      </c>
      <c r="N90" s="1" t="s">
        <v>687</v>
      </c>
      <c r="O90" s="3" t="str">
        <f>HYPERLINK("https://docs.wto.org/imrd/directdoc.asp?DDFDocuments/t/G/TBTN25/CHN2040.DOCX", "https://docs.wto.org/imrd/directdoc.asp?DDFDocuments/t/G/TBTN25/CHN2040.DOCX")</f>
        <v>https://docs.wto.org/imrd/directdoc.asp?DDFDocuments/t/G/TBTN25/CHN2040.DOCX</v>
      </c>
      <c r="P90" s="3" t="str">
        <f>HYPERLINK("https://docs.wto.org/imrd/directdoc.asp?DDFDocuments/u/G/TBTN25/CHN2040.DOCX", "https://docs.wto.org/imrd/directdoc.asp?DDFDocuments/u/G/TBTN25/CHN2040.DOCX")</f>
        <v>https://docs.wto.org/imrd/directdoc.asp?DDFDocuments/u/G/TBTN25/CHN2040.DOCX</v>
      </c>
      <c r="Q90" s="3" t="str">
        <f>HYPERLINK("https://docs.wto.org/imrd/directdoc.asp?DDFDocuments/v/G/TBTN25/CHN2040.DOCX", "https://docs.wto.org/imrd/directdoc.asp?DDFDocuments/v/G/TBTN25/CHN2040.DOCX")</f>
        <v>https://docs.wto.org/imrd/directdoc.asp?DDFDocuments/v/G/TBTN25/CHN2040.DOCX</v>
      </c>
      <c r="R90" s="3"/>
      <c r="S90" s="3"/>
      <c r="T90" s="3"/>
      <c r="U90" s="3"/>
      <c r="V90" s="3"/>
      <c r="W90" s="3"/>
      <c r="X90" s="3"/>
    </row>
    <row r="91" spans="1:24" ht="225" x14ac:dyDescent="0.25">
      <c r="A91" s="3" t="s">
        <v>35</v>
      </c>
      <c r="B91" s="9">
        <v>45757</v>
      </c>
      <c r="C91" s="13" t="str">
        <f>HYPERLINK("https://eping.wto.org/en/Search?viewData= G/TBT/N/CHN/2048"," G/TBT/N/CHN/2048")</f>
        <v xml:space="preserve"> G/TBT/N/CHN/2048</v>
      </c>
      <c r="D91" s="1" t="s">
        <v>688</v>
      </c>
      <c r="E91" s="1" t="s">
        <v>689</v>
      </c>
      <c r="F91" s="1" t="s">
        <v>690</v>
      </c>
      <c r="G91" s="1" t="s">
        <v>691</v>
      </c>
      <c r="H91" s="1" t="s">
        <v>659</v>
      </c>
      <c r="I91" s="1" t="s">
        <v>38</v>
      </c>
      <c r="J91" s="1" t="s">
        <v>23</v>
      </c>
      <c r="K91" s="3"/>
      <c r="L91" s="9">
        <v>45817</v>
      </c>
      <c r="M91" s="3" t="s">
        <v>24</v>
      </c>
      <c r="N91" s="1" t="s">
        <v>692</v>
      </c>
      <c r="O91" s="3" t="str">
        <f>HYPERLINK("https://docs.wto.org/imrd/directdoc.asp?DDFDocuments/t/G/TBTN25/CHN2048.DOCX", "https://docs.wto.org/imrd/directdoc.asp?DDFDocuments/t/G/TBTN25/CHN2048.DOCX")</f>
        <v>https://docs.wto.org/imrd/directdoc.asp?DDFDocuments/t/G/TBTN25/CHN2048.DOCX</v>
      </c>
      <c r="P91" s="3" t="str">
        <f>HYPERLINK("https://docs.wto.org/imrd/directdoc.asp?DDFDocuments/u/G/TBTN25/CHN2048.DOCX", "https://docs.wto.org/imrd/directdoc.asp?DDFDocuments/u/G/TBTN25/CHN2048.DOCX")</f>
        <v>https://docs.wto.org/imrd/directdoc.asp?DDFDocuments/u/G/TBTN25/CHN2048.DOCX</v>
      </c>
      <c r="Q91" s="3" t="str">
        <f>HYPERLINK("https://docs.wto.org/imrd/directdoc.asp?DDFDocuments/v/G/TBTN25/CHN2048.DOCX", "https://docs.wto.org/imrd/directdoc.asp?DDFDocuments/v/G/TBTN25/CHN2048.DOCX")</f>
        <v>https://docs.wto.org/imrd/directdoc.asp?DDFDocuments/v/G/TBTN25/CHN2048.DOCX</v>
      </c>
      <c r="R91" s="3"/>
      <c r="S91" s="3"/>
      <c r="T91" s="3"/>
      <c r="U91" s="3"/>
      <c r="V91" s="3"/>
      <c r="W91" s="3"/>
      <c r="X91" s="3"/>
    </row>
    <row r="92" spans="1:24" ht="120" x14ac:dyDescent="0.25">
      <c r="A92" s="3" t="s">
        <v>22</v>
      </c>
      <c r="B92" s="9">
        <v>45757</v>
      </c>
      <c r="C92" s="13" t="str">
        <f>HYPERLINK("https://eping.wto.org/en/Search?viewData= G/TBT/N/BDI/364/Rev.1, G/TBT/N/KEN/1444/Rev.1, G/TBT/N/RWA/875/Rev.1, G/TBT/N/TZA/978/Rev.1, G/TBT/N/UGA/1781/Rev.1"," G/TBT/N/BDI/364/Rev.1, G/TBT/N/KEN/1444/Rev.1, G/TBT/N/RWA/875/Rev.1, G/TBT/N/TZA/978/Rev.1, G/TBT/N/UGA/1781/Rev.1")</f>
        <v xml:space="preserve"> G/TBT/N/BDI/364/Rev.1, G/TBT/N/KEN/1444/Rev.1, G/TBT/N/RWA/875/Rev.1, G/TBT/N/TZA/978/Rev.1, G/TBT/N/UGA/1781/Rev.1</v>
      </c>
      <c r="D92" s="1" t="s">
        <v>672</v>
      </c>
      <c r="E92" s="1" t="s">
        <v>673</v>
      </c>
      <c r="F92" s="1" t="s">
        <v>674</v>
      </c>
      <c r="G92" s="1" t="s">
        <v>675</v>
      </c>
      <c r="H92" s="1" t="s">
        <v>676</v>
      </c>
      <c r="I92" s="1" t="s">
        <v>233</v>
      </c>
      <c r="J92" s="1" t="s">
        <v>23</v>
      </c>
      <c r="K92" s="3"/>
      <c r="L92" s="9">
        <v>45817</v>
      </c>
      <c r="M92" s="3" t="s">
        <v>49</v>
      </c>
      <c r="N92" s="1" t="s">
        <v>677</v>
      </c>
      <c r="O92" s="3" t="str">
        <f>HYPERLINK("https://docs.wto.org/imrd/directdoc.asp?DDFDocuments/t/G/TBTN23/BDI364R1.DOCX", "https://docs.wto.org/imrd/directdoc.asp?DDFDocuments/t/G/TBTN23/BDI364R1.DOCX")</f>
        <v>https://docs.wto.org/imrd/directdoc.asp?DDFDocuments/t/G/TBTN23/BDI364R1.DOCX</v>
      </c>
      <c r="P92" s="3" t="str">
        <f>HYPERLINK("https://docs.wto.org/imrd/directdoc.asp?DDFDocuments/u/G/TBTN23/BDI364R1.DOCX", "https://docs.wto.org/imrd/directdoc.asp?DDFDocuments/u/G/TBTN23/BDI364R1.DOCX")</f>
        <v>https://docs.wto.org/imrd/directdoc.asp?DDFDocuments/u/G/TBTN23/BDI364R1.DOCX</v>
      </c>
      <c r="Q92" s="3" t="str">
        <f>HYPERLINK("https://docs.wto.org/imrd/directdoc.asp?DDFDocuments/v/G/TBTN23/BDI364R1.DOCX", "https://docs.wto.org/imrd/directdoc.asp?DDFDocuments/v/G/TBTN23/BDI364R1.DOCX")</f>
        <v>https://docs.wto.org/imrd/directdoc.asp?DDFDocuments/v/G/TBTN23/BDI364R1.DOCX</v>
      </c>
      <c r="R92" s="3"/>
      <c r="S92" s="3"/>
      <c r="T92" s="3"/>
      <c r="U92" s="3"/>
      <c r="V92" s="3"/>
      <c r="W92" s="3"/>
      <c r="X92" s="3"/>
    </row>
    <row r="93" spans="1:24" ht="120" x14ac:dyDescent="0.25">
      <c r="A93" s="3" t="s">
        <v>87</v>
      </c>
      <c r="B93" s="9">
        <v>45757</v>
      </c>
      <c r="C93" s="13" t="str">
        <f>HYPERLINK("https://eping.wto.org/en/Search?viewData= G/TBT/N/BDI/591, G/TBT/N/KEN/1790, G/TBT/N/RWA/1188, G/TBT/N/TZA/1310, G/TBT/N/UGA/2144"," G/TBT/N/BDI/591, G/TBT/N/KEN/1790, G/TBT/N/RWA/1188, G/TBT/N/TZA/1310, G/TBT/N/UGA/2144")</f>
        <v xml:space="preserve"> G/TBT/N/BDI/591, G/TBT/N/KEN/1790, G/TBT/N/RWA/1188, G/TBT/N/TZA/1310, G/TBT/N/UGA/2144</v>
      </c>
      <c r="D93" s="1" t="s">
        <v>678</v>
      </c>
      <c r="E93" s="1" t="s">
        <v>679</v>
      </c>
      <c r="F93" s="1" t="s">
        <v>680</v>
      </c>
      <c r="G93" s="1" t="s">
        <v>461</v>
      </c>
      <c r="H93" s="1" t="s">
        <v>637</v>
      </c>
      <c r="I93" s="1" t="s">
        <v>233</v>
      </c>
      <c r="J93" s="1" t="s">
        <v>44</v>
      </c>
      <c r="K93" s="3"/>
      <c r="L93" s="9">
        <v>45817</v>
      </c>
      <c r="M93" s="3" t="s">
        <v>24</v>
      </c>
      <c r="N93" s="1" t="s">
        <v>681</v>
      </c>
      <c r="O93" s="3" t="str">
        <f>HYPERLINK("https://docs.wto.org/imrd/directdoc.asp?DDFDocuments/t/G/TBTN25/BDI591.DOCX", "https://docs.wto.org/imrd/directdoc.asp?DDFDocuments/t/G/TBTN25/BDI591.DOCX")</f>
        <v>https://docs.wto.org/imrd/directdoc.asp?DDFDocuments/t/G/TBTN25/BDI591.DOCX</v>
      </c>
      <c r="P93" s="3" t="str">
        <f>HYPERLINK("https://docs.wto.org/imrd/directdoc.asp?DDFDocuments/u/G/TBTN25/BDI591.DOCX", "https://docs.wto.org/imrd/directdoc.asp?DDFDocuments/u/G/TBTN25/BDI591.DOCX")</f>
        <v>https://docs.wto.org/imrd/directdoc.asp?DDFDocuments/u/G/TBTN25/BDI591.DOCX</v>
      </c>
      <c r="Q93" s="3" t="str">
        <f>HYPERLINK("https://docs.wto.org/imrd/directdoc.asp?DDFDocuments/v/G/TBTN25/BDI591.DOCX", "https://docs.wto.org/imrd/directdoc.asp?DDFDocuments/v/G/TBTN25/BDI591.DOCX")</f>
        <v>https://docs.wto.org/imrd/directdoc.asp?DDFDocuments/v/G/TBTN25/BDI591.DOCX</v>
      </c>
      <c r="R93" s="3"/>
      <c r="S93" s="3"/>
      <c r="T93" s="3"/>
      <c r="U93" s="3"/>
      <c r="V93" s="3"/>
      <c r="W93" s="3"/>
      <c r="X93" s="3"/>
    </row>
    <row r="94" spans="1:24" ht="409.5" x14ac:dyDescent="0.25">
      <c r="A94" s="3" t="s">
        <v>92</v>
      </c>
      <c r="B94" s="9">
        <v>45757</v>
      </c>
      <c r="C94" s="13" t="str">
        <f>HYPERLINK("https://eping.wto.org/en/Search?viewData= G/TBT/N/CAN/727/Add.1"," G/TBT/N/CAN/727/Add.1")</f>
        <v xml:space="preserve"> G/TBT/N/CAN/727/Add.1</v>
      </c>
      <c r="D94" s="1" t="s">
        <v>693</v>
      </c>
      <c r="E94" s="1" t="s">
        <v>694</v>
      </c>
      <c r="F94" s="1" t="s">
        <v>695</v>
      </c>
      <c r="G94" s="1" t="s">
        <v>696</v>
      </c>
      <c r="H94" s="1" t="s">
        <v>697</v>
      </c>
      <c r="I94" s="1" t="s">
        <v>41</v>
      </c>
      <c r="J94" s="1" t="s">
        <v>23</v>
      </c>
      <c r="K94" s="3"/>
      <c r="L94" s="9" t="s">
        <v>23</v>
      </c>
      <c r="M94" s="3" t="s">
        <v>39</v>
      </c>
      <c r="N94" s="1" t="s">
        <v>698</v>
      </c>
      <c r="O94" s="3" t="str">
        <f>HYPERLINK("https://docs.wto.org/imrd/directdoc.asp?DDFDocuments/t/G/TBTN24/CAN727A1.DOCX", "https://docs.wto.org/imrd/directdoc.asp?DDFDocuments/t/G/TBTN24/CAN727A1.DOCX")</f>
        <v>https://docs.wto.org/imrd/directdoc.asp?DDFDocuments/t/G/TBTN24/CAN727A1.DOCX</v>
      </c>
      <c r="P94" s="3" t="str">
        <f>HYPERLINK("https://docs.wto.org/imrd/directdoc.asp?DDFDocuments/u/G/TBTN24/CAN727A1.DOCX", "https://docs.wto.org/imrd/directdoc.asp?DDFDocuments/u/G/TBTN24/CAN727A1.DOCX")</f>
        <v>https://docs.wto.org/imrd/directdoc.asp?DDFDocuments/u/G/TBTN24/CAN727A1.DOCX</v>
      </c>
      <c r="Q94" s="3" t="str">
        <f>HYPERLINK("https://docs.wto.org/imrd/directdoc.asp?DDFDocuments/v/G/TBTN24/CAN727A1.DOCX", "https://docs.wto.org/imrd/directdoc.asp?DDFDocuments/v/G/TBTN24/CAN727A1.DOCX")</f>
        <v>https://docs.wto.org/imrd/directdoc.asp?DDFDocuments/v/G/TBTN24/CAN727A1.DOCX</v>
      </c>
      <c r="R94" s="3"/>
      <c r="S94" s="3"/>
      <c r="T94" s="3"/>
      <c r="U94" s="3"/>
      <c r="V94" s="3"/>
      <c r="W94" s="3"/>
      <c r="X94" s="3"/>
    </row>
    <row r="95" spans="1:24" ht="45" x14ac:dyDescent="0.25">
      <c r="A95" s="3" t="s">
        <v>35</v>
      </c>
      <c r="B95" s="9">
        <v>45757</v>
      </c>
      <c r="C95" s="13" t="str">
        <f>HYPERLINK("https://eping.wto.org/en/Search?viewData= G/TBT/N/CHN/2043"," G/TBT/N/CHN/2043")</f>
        <v xml:space="preserve"> G/TBT/N/CHN/2043</v>
      </c>
      <c r="D95" s="1" t="s">
        <v>699</v>
      </c>
      <c r="E95" s="1" t="s">
        <v>700</v>
      </c>
      <c r="F95" s="1" t="s">
        <v>701</v>
      </c>
      <c r="G95" s="1" t="s">
        <v>702</v>
      </c>
      <c r="H95" s="1" t="s">
        <v>190</v>
      </c>
      <c r="I95" s="1" t="s">
        <v>38</v>
      </c>
      <c r="J95" s="1" t="s">
        <v>23</v>
      </c>
      <c r="K95" s="3"/>
      <c r="L95" s="9">
        <v>45817</v>
      </c>
      <c r="M95" s="3" t="s">
        <v>24</v>
      </c>
      <c r="N95" s="1" t="s">
        <v>703</v>
      </c>
      <c r="O95" s="3" t="str">
        <f>HYPERLINK("https://docs.wto.org/imrd/directdoc.asp?DDFDocuments/t/G/TBTN25/CHN2043.DOCX", "https://docs.wto.org/imrd/directdoc.asp?DDFDocuments/t/G/TBTN25/CHN2043.DOCX")</f>
        <v>https://docs.wto.org/imrd/directdoc.asp?DDFDocuments/t/G/TBTN25/CHN2043.DOCX</v>
      </c>
      <c r="P95" s="3" t="str">
        <f>HYPERLINK("https://docs.wto.org/imrd/directdoc.asp?DDFDocuments/u/G/TBTN25/CHN2043.DOCX", "https://docs.wto.org/imrd/directdoc.asp?DDFDocuments/u/G/TBTN25/CHN2043.DOCX")</f>
        <v>https://docs.wto.org/imrd/directdoc.asp?DDFDocuments/u/G/TBTN25/CHN2043.DOCX</v>
      </c>
      <c r="Q95" s="3" t="str">
        <f>HYPERLINK("https://docs.wto.org/imrd/directdoc.asp?DDFDocuments/v/G/TBTN25/CHN2043.DOCX", "https://docs.wto.org/imrd/directdoc.asp?DDFDocuments/v/G/TBTN25/CHN2043.DOCX")</f>
        <v>https://docs.wto.org/imrd/directdoc.asp?DDFDocuments/v/G/TBTN25/CHN2043.DOCX</v>
      </c>
      <c r="R95" s="3"/>
      <c r="S95" s="3"/>
      <c r="T95" s="3"/>
      <c r="U95" s="3"/>
      <c r="V95" s="3"/>
      <c r="W95" s="3"/>
      <c r="X95" s="3"/>
    </row>
    <row r="96" spans="1:24" ht="120" x14ac:dyDescent="0.25">
      <c r="A96" s="3" t="s">
        <v>35</v>
      </c>
      <c r="B96" s="9">
        <v>45757</v>
      </c>
      <c r="C96" s="13" t="str">
        <f>HYPERLINK("https://eping.wto.org/en/Search?viewData= G/TBT/N/CHN/2045"," G/TBT/N/CHN/2045")</f>
        <v xml:space="preserve"> G/TBT/N/CHN/2045</v>
      </c>
      <c r="D96" s="1" t="s">
        <v>704</v>
      </c>
      <c r="E96" s="1" t="s">
        <v>705</v>
      </c>
      <c r="F96" s="1" t="s">
        <v>706</v>
      </c>
      <c r="G96" s="1" t="s">
        <v>707</v>
      </c>
      <c r="H96" s="1" t="s">
        <v>659</v>
      </c>
      <c r="I96" s="1" t="s">
        <v>38</v>
      </c>
      <c r="J96" s="1" t="s">
        <v>23</v>
      </c>
      <c r="K96" s="3"/>
      <c r="L96" s="9">
        <v>45817</v>
      </c>
      <c r="M96" s="3" t="s">
        <v>24</v>
      </c>
      <c r="N96" s="1" t="s">
        <v>708</v>
      </c>
      <c r="O96" s="3" t="str">
        <f>HYPERLINK("https://docs.wto.org/imrd/directdoc.asp?DDFDocuments/t/G/TBTN25/CHN2045.DOCX", "https://docs.wto.org/imrd/directdoc.asp?DDFDocuments/t/G/TBTN25/CHN2045.DOCX")</f>
        <v>https://docs.wto.org/imrd/directdoc.asp?DDFDocuments/t/G/TBTN25/CHN2045.DOCX</v>
      </c>
      <c r="P96" s="3" t="str">
        <f>HYPERLINK("https://docs.wto.org/imrd/directdoc.asp?DDFDocuments/u/G/TBTN25/CHN2045.DOCX", "https://docs.wto.org/imrd/directdoc.asp?DDFDocuments/u/G/TBTN25/CHN2045.DOCX")</f>
        <v>https://docs.wto.org/imrd/directdoc.asp?DDFDocuments/u/G/TBTN25/CHN2045.DOCX</v>
      </c>
      <c r="Q96" s="3" t="str">
        <f>HYPERLINK("https://docs.wto.org/imrd/directdoc.asp?DDFDocuments/v/G/TBTN25/CHN2045.DOCX", "https://docs.wto.org/imrd/directdoc.asp?DDFDocuments/v/G/TBTN25/CHN2045.DOCX")</f>
        <v>https://docs.wto.org/imrd/directdoc.asp?DDFDocuments/v/G/TBTN25/CHN2045.DOCX</v>
      </c>
      <c r="R96" s="3"/>
      <c r="S96" s="3"/>
      <c r="T96" s="3"/>
      <c r="U96" s="3"/>
      <c r="V96" s="3"/>
      <c r="W96" s="3"/>
      <c r="X96" s="3"/>
    </row>
    <row r="97" spans="1:24" ht="120" x14ac:dyDescent="0.25">
      <c r="A97" s="3" t="s">
        <v>29</v>
      </c>
      <c r="B97" s="9">
        <v>45757</v>
      </c>
      <c r="C97" s="13" t="str">
        <f>HYPERLINK("https://eping.wto.org/en/Search?viewData= G/TBT/N/BDI/591, G/TBT/N/KEN/1790, G/TBT/N/RWA/1188, G/TBT/N/TZA/1310, G/TBT/N/UGA/2144"," G/TBT/N/BDI/591, G/TBT/N/KEN/1790, G/TBT/N/RWA/1188, G/TBT/N/TZA/1310, G/TBT/N/UGA/2144")</f>
        <v xml:space="preserve"> G/TBT/N/BDI/591, G/TBT/N/KEN/1790, G/TBT/N/RWA/1188, G/TBT/N/TZA/1310, G/TBT/N/UGA/2144</v>
      </c>
      <c r="D97" s="1" t="s">
        <v>678</v>
      </c>
      <c r="E97" s="1" t="s">
        <v>679</v>
      </c>
      <c r="F97" s="1" t="s">
        <v>680</v>
      </c>
      <c r="G97" s="1" t="s">
        <v>461</v>
      </c>
      <c r="H97" s="1" t="s">
        <v>637</v>
      </c>
      <c r="I97" s="1" t="s">
        <v>233</v>
      </c>
      <c r="J97" s="1" t="s">
        <v>44</v>
      </c>
      <c r="K97" s="3"/>
      <c r="L97" s="9">
        <v>45817</v>
      </c>
      <c r="M97" s="3" t="s">
        <v>24</v>
      </c>
      <c r="N97" s="1" t="s">
        <v>681</v>
      </c>
      <c r="O97" s="3" t="str">
        <f>HYPERLINK("https://docs.wto.org/imrd/directdoc.asp?DDFDocuments/t/G/TBTN25/BDI591.DOCX", "https://docs.wto.org/imrd/directdoc.asp?DDFDocuments/t/G/TBTN25/BDI591.DOCX")</f>
        <v>https://docs.wto.org/imrd/directdoc.asp?DDFDocuments/t/G/TBTN25/BDI591.DOCX</v>
      </c>
      <c r="P97" s="3" t="str">
        <f>HYPERLINK("https://docs.wto.org/imrd/directdoc.asp?DDFDocuments/u/G/TBTN25/BDI591.DOCX", "https://docs.wto.org/imrd/directdoc.asp?DDFDocuments/u/G/TBTN25/BDI591.DOCX")</f>
        <v>https://docs.wto.org/imrd/directdoc.asp?DDFDocuments/u/G/TBTN25/BDI591.DOCX</v>
      </c>
      <c r="Q97" s="3" t="str">
        <f>HYPERLINK("https://docs.wto.org/imrd/directdoc.asp?DDFDocuments/v/G/TBTN25/BDI591.DOCX", "https://docs.wto.org/imrd/directdoc.asp?DDFDocuments/v/G/TBTN25/BDI591.DOCX")</f>
        <v>https://docs.wto.org/imrd/directdoc.asp?DDFDocuments/v/G/TBTN25/BDI591.DOCX</v>
      </c>
      <c r="R97" s="3"/>
      <c r="S97" s="3"/>
      <c r="T97" s="3"/>
      <c r="U97" s="3"/>
      <c r="V97" s="3"/>
      <c r="W97" s="3"/>
      <c r="X97" s="3"/>
    </row>
    <row r="98" spans="1:24" ht="135" x14ac:dyDescent="0.25">
      <c r="A98" s="3" t="s">
        <v>30</v>
      </c>
      <c r="B98" s="9">
        <v>45757</v>
      </c>
      <c r="C98" s="13" t="str">
        <f>HYPERLINK("https://eping.wto.org/en/Search?viewData= G/TBT/N/ARG/451/Add.1"," G/TBT/N/ARG/451/Add.1")</f>
        <v xml:space="preserve"> G/TBT/N/ARG/451/Add.1</v>
      </c>
      <c r="D98" s="1" t="s">
        <v>709</v>
      </c>
      <c r="E98" s="1" t="s">
        <v>710</v>
      </c>
      <c r="F98" s="1" t="s">
        <v>711</v>
      </c>
      <c r="G98" s="1" t="s">
        <v>712</v>
      </c>
      <c r="H98" s="1" t="s">
        <v>713</v>
      </c>
      <c r="I98" s="1" t="s">
        <v>130</v>
      </c>
      <c r="J98" s="1" t="s">
        <v>31</v>
      </c>
      <c r="K98" s="3"/>
      <c r="L98" s="9" t="s">
        <v>23</v>
      </c>
      <c r="M98" s="3" t="s">
        <v>39</v>
      </c>
      <c r="N98" s="1" t="s">
        <v>714</v>
      </c>
      <c r="O98" s="3" t="str">
        <f>HYPERLINK("https://docs.wto.org/imrd/directdoc.asp?DDFDocuments/t/G/TBTN23/ARG451A1.DOCX", "https://docs.wto.org/imrd/directdoc.asp?DDFDocuments/t/G/TBTN23/ARG451A1.DOCX")</f>
        <v>https://docs.wto.org/imrd/directdoc.asp?DDFDocuments/t/G/TBTN23/ARG451A1.DOCX</v>
      </c>
      <c r="P98" s="3" t="str">
        <f>HYPERLINK("https://docs.wto.org/imrd/directdoc.asp?DDFDocuments/u/G/TBTN23/ARG451A1.DOCX", "https://docs.wto.org/imrd/directdoc.asp?DDFDocuments/u/G/TBTN23/ARG451A1.DOCX")</f>
        <v>https://docs.wto.org/imrd/directdoc.asp?DDFDocuments/u/G/TBTN23/ARG451A1.DOCX</v>
      </c>
      <c r="Q98" s="3" t="str">
        <f>HYPERLINK("https://docs.wto.org/imrd/directdoc.asp?DDFDocuments/v/G/TBTN23/ARG451A1.DOCX", "https://docs.wto.org/imrd/directdoc.asp?DDFDocuments/v/G/TBTN23/ARG451A1.DOCX")</f>
        <v>https://docs.wto.org/imrd/directdoc.asp?DDFDocuments/v/G/TBTN23/ARG451A1.DOCX</v>
      </c>
      <c r="R98" s="3"/>
      <c r="S98" s="3"/>
      <c r="T98" s="3"/>
      <c r="U98" s="3"/>
      <c r="V98" s="3"/>
      <c r="W98" s="3"/>
      <c r="X98" s="3"/>
    </row>
    <row r="99" spans="1:24" ht="165" x14ac:dyDescent="0.25">
      <c r="A99" s="3" t="s">
        <v>35</v>
      </c>
      <c r="B99" s="9">
        <v>45757</v>
      </c>
      <c r="C99" s="13" t="str">
        <f>HYPERLINK("https://eping.wto.org/en/Search?viewData= G/TBT/N/CHN/2046"," G/TBT/N/CHN/2046")</f>
        <v xml:space="preserve"> G/TBT/N/CHN/2046</v>
      </c>
      <c r="D99" s="1" t="s">
        <v>715</v>
      </c>
      <c r="E99" s="1" t="s">
        <v>716</v>
      </c>
      <c r="F99" s="1" t="s">
        <v>717</v>
      </c>
      <c r="G99" s="1" t="s">
        <v>718</v>
      </c>
      <c r="H99" s="1" t="s">
        <v>659</v>
      </c>
      <c r="I99" s="1" t="s">
        <v>38</v>
      </c>
      <c r="J99" s="1" t="s">
        <v>23</v>
      </c>
      <c r="K99" s="3"/>
      <c r="L99" s="9">
        <v>45817</v>
      </c>
      <c r="M99" s="3" t="s">
        <v>24</v>
      </c>
      <c r="N99" s="1" t="s">
        <v>719</v>
      </c>
      <c r="O99" s="3" t="str">
        <f>HYPERLINK("https://docs.wto.org/imrd/directdoc.asp?DDFDocuments/t/G/TBTN25/CHN2046.DOCX", "https://docs.wto.org/imrd/directdoc.asp?DDFDocuments/t/G/TBTN25/CHN2046.DOCX")</f>
        <v>https://docs.wto.org/imrd/directdoc.asp?DDFDocuments/t/G/TBTN25/CHN2046.DOCX</v>
      </c>
      <c r="P99" s="3" t="str">
        <f>HYPERLINK("https://docs.wto.org/imrd/directdoc.asp?DDFDocuments/u/G/TBTN25/CHN2046.DOCX", "https://docs.wto.org/imrd/directdoc.asp?DDFDocuments/u/G/TBTN25/CHN2046.DOCX")</f>
        <v>https://docs.wto.org/imrd/directdoc.asp?DDFDocuments/u/G/TBTN25/CHN2046.DOCX</v>
      </c>
      <c r="Q99" s="3" t="str">
        <f>HYPERLINK("https://docs.wto.org/imrd/directdoc.asp?DDFDocuments/v/G/TBTN25/CHN2046.DOCX", "https://docs.wto.org/imrd/directdoc.asp?DDFDocuments/v/G/TBTN25/CHN2046.DOCX")</f>
        <v>https://docs.wto.org/imrd/directdoc.asp?DDFDocuments/v/G/TBTN25/CHN2046.DOCX</v>
      </c>
      <c r="R99" s="3"/>
      <c r="S99" s="3"/>
      <c r="T99" s="3"/>
      <c r="U99" s="3"/>
      <c r="V99" s="3"/>
      <c r="W99" s="3"/>
      <c r="X99" s="3"/>
    </row>
    <row r="100" spans="1:24" ht="105" x14ac:dyDescent="0.25">
      <c r="A100" s="3" t="s">
        <v>720</v>
      </c>
      <c r="B100" s="9">
        <v>45757</v>
      </c>
      <c r="C100" s="13" t="str">
        <f>HYPERLINK("https://eping.wto.org/en/Search?viewData= G/TBT/N/JOR/61"," G/TBT/N/JOR/61")</f>
        <v xml:space="preserve"> G/TBT/N/JOR/61</v>
      </c>
      <c r="D100" s="1" t="s">
        <v>721</v>
      </c>
      <c r="E100" s="1" t="s">
        <v>722</v>
      </c>
      <c r="F100" s="1" t="s">
        <v>723</v>
      </c>
      <c r="G100" s="1" t="s">
        <v>191</v>
      </c>
      <c r="H100" s="1" t="s">
        <v>68</v>
      </c>
      <c r="I100" s="1" t="s">
        <v>45</v>
      </c>
      <c r="J100" s="1" t="s">
        <v>32</v>
      </c>
      <c r="K100" s="3"/>
      <c r="L100" s="9">
        <v>45818</v>
      </c>
      <c r="M100" s="3" t="s">
        <v>24</v>
      </c>
      <c r="N100" s="1" t="s">
        <v>724</v>
      </c>
      <c r="O100" s="3" t="str">
        <f>HYPERLINK("https://docs.wto.org/imrd/directdoc.asp?DDFDocuments/t/G/TBTN25/JOR61.DOCX", "https://docs.wto.org/imrd/directdoc.asp?DDFDocuments/t/G/TBTN25/JOR61.DOCX")</f>
        <v>https://docs.wto.org/imrd/directdoc.asp?DDFDocuments/t/G/TBTN25/JOR61.DOCX</v>
      </c>
      <c r="P100" s="3" t="str">
        <f>HYPERLINK("https://docs.wto.org/imrd/directdoc.asp?DDFDocuments/u/G/TBTN25/JOR61.DOCX", "https://docs.wto.org/imrd/directdoc.asp?DDFDocuments/u/G/TBTN25/JOR61.DOCX")</f>
        <v>https://docs.wto.org/imrd/directdoc.asp?DDFDocuments/u/G/TBTN25/JOR61.DOCX</v>
      </c>
      <c r="Q100" s="3" t="str">
        <f>HYPERLINK("https://docs.wto.org/imrd/directdoc.asp?DDFDocuments/v/G/TBTN25/JOR61.DOCX", "https://docs.wto.org/imrd/directdoc.asp?DDFDocuments/v/G/TBTN25/JOR61.DOCX")</f>
        <v>https://docs.wto.org/imrd/directdoc.asp?DDFDocuments/v/G/TBTN25/JOR61.DOCX</v>
      </c>
      <c r="R100" s="3"/>
      <c r="S100" s="3"/>
      <c r="T100" s="3"/>
      <c r="U100" s="3"/>
      <c r="V100" s="3"/>
      <c r="W100" s="3"/>
      <c r="X100" s="3"/>
    </row>
    <row r="101" spans="1:24" ht="409.5" x14ac:dyDescent="0.25">
      <c r="A101" s="3" t="s">
        <v>35</v>
      </c>
      <c r="B101" s="9">
        <v>45757</v>
      </c>
      <c r="C101" s="13" t="str">
        <f>HYPERLINK("https://eping.wto.org/en/Search?viewData= G/TBT/N/CHN/2041"," G/TBT/N/CHN/2041")</f>
        <v xml:space="preserve"> G/TBT/N/CHN/2041</v>
      </c>
      <c r="D101" s="1" t="s">
        <v>725</v>
      </c>
      <c r="E101" s="1" t="s">
        <v>726</v>
      </c>
      <c r="F101" s="1" t="s">
        <v>727</v>
      </c>
      <c r="G101" s="1" t="s">
        <v>728</v>
      </c>
      <c r="H101" s="1" t="s">
        <v>23</v>
      </c>
      <c r="I101" s="1" t="s">
        <v>38</v>
      </c>
      <c r="J101" s="1" t="s">
        <v>23</v>
      </c>
      <c r="K101" s="3"/>
      <c r="L101" s="9">
        <v>45817</v>
      </c>
      <c r="M101" s="3" t="s">
        <v>24</v>
      </c>
      <c r="N101" s="1" t="s">
        <v>729</v>
      </c>
      <c r="O101" s="3" t="str">
        <f>HYPERLINK("https://docs.wto.org/imrd/directdoc.asp?DDFDocuments/t/G/TBTN25/CHN2041.DOCX", "https://docs.wto.org/imrd/directdoc.asp?DDFDocuments/t/G/TBTN25/CHN2041.DOCX")</f>
        <v>https://docs.wto.org/imrd/directdoc.asp?DDFDocuments/t/G/TBTN25/CHN2041.DOCX</v>
      </c>
      <c r="P101" s="3" t="str">
        <f>HYPERLINK("https://docs.wto.org/imrd/directdoc.asp?DDFDocuments/u/G/TBTN25/CHN2041.DOCX", "https://docs.wto.org/imrd/directdoc.asp?DDFDocuments/u/G/TBTN25/CHN2041.DOCX")</f>
        <v>https://docs.wto.org/imrd/directdoc.asp?DDFDocuments/u/G/TBTN25/CHN2041.DOCX</v>
      </c>
      <c r="Q101" s="3" t="str">
        <f>HYPERLINK("https://docs.wto.org/imrd/directdoc.asp?DDFDocuments/v/G/TBTN25/CHN2041.DOCX", "https://docs.wto.org/imrd/directdoc.asp?DDFDocuments/v/G/TBTN25/CHN2041.DOCX")</f>
        <v>https://docs.wto.org/imrd/directdoc.asp?DDFDocuments/v/G/TBTN25/CHN2041.DOCX</v>
      </c>
      <c r="R101" s="3"/>
      <c r="S101" s="3"/>
      <c r="T101" s="3"/>
      <c r="U101" s="3"/>
      <c r="V101" s="3"/>
      <c r="W101" s="3"/>
      <c r="X101" s="3"/>
    </row>
    <row r="102" spans="1:24" ht="45" x14ac:dyDescent="0.25">
      <c r="A102" s="3" t="s">
        <v>35</v>
      </c>
      <c r="B102" s="9">
        <v>45757</v>
      </c>
      <c r="C102" s="13" t="str">
        <f>HYPERLINK("https://eping.wto.org/en/Search?viewData= G/TBT/N/CHN/2044"," G/TBT/N/CHN/2044")</f>
        <v xml:space="preserve"> G/TBT/N/CHN/2044</v>
      </c>
      <c r="D102" s="1" t="s">
        <v>730</v>
      </c>
      <c r="E102" s="1" t="s">
        <v>731</v>
      </c>
      <c r="F102" s="1" t="s">
        <v>732</v>
      </c>
      <c r="G102" s="1" t="s">
        <v>702</v>
      </c>
      <c r="H102" s="1" t="s">
        <v>190</v>
      </c>
      <c r="I102" s="1" t="s">
        <v>38</v>
      </c>
      <c r="J102" s="1" t="s">
        <v>23</v>
      </c>
      <c r="K102" s="3"/>
      <c r="L102" s="9">
        <v>45817</v>
      </c>
      <c r="M102" s="3" t="s">
        <v>24</v>
      </c>
      <c r="N102" s="1" t="s">
        <v>733</v>
      </c>
      <c r="O102" s="3" t="str">
        <f>HYPERLINK("https://docs.wto.org/imrd/directdoc.asp?DDFDocuments/t/G/TBTN25/CHN2044.DOCX", "https://docs.wto.org/imrd/directdoc.asp?DDFDocuments/t/G/TBTN25/CHN2044.DOCX")</f>
        <v>https://docs.wto.org/imrd/directdoc.asp?DDFDocuments/t/G/TBTN25/CHN2044.DOCX</v>
      </c>
      <c r="P102" s="3" t="str">
        <f>HYPERLINK("https://docs.wto.org/imrd/directdoc.asp?DDFDocuments/u/G/TBTN25/CHN2044.DOCX", "https://docs.wto.org/imrd/directdoc.asp?DDFDocuments/u/G/TBTN25/CHN2044.DOCX")</f>
        <v>https://docs.wto.org/imrd/directdoc.asp?DDFDocuments/u/G/TBTN25/CHN2044.DOCX</v>
      </c>
      <c r="Q102" s="3" t="str">
        <f>HYPERLINK("https://docs.wto.org/imrd/directdoc.asp?DDFDocuments/v/G/TBTN25/CHN2044.DOCX", "https://docs.wto.org/imrd/directdoc.asp?DDFDocuments/v/G/TBTN25/CHN2044.DOCX")</f>
        <v>https://docs.wto.org/imrd/directdoc.asp?DDFDocuments/v/G/TBTN25/CHN2044.DOCX</v>
      </c>
      <c r="R102" s="3"/>
      <c r="S102" s="3"/>
      <c r="T102" s="3"/>
      <c r="U102" s="3"/>
      <c r="V102" s="3"/>
      <c r="W102" s="3"/>
      <c r="X102" s="3"/>
    </row>
    <row r="103" spans="1:24" ht="150" x14ac:dyDescent="0.25">
      <c r="A103" s="3" t="s">
        <v>22</v>
      </c>
      <c r="B103" s="9">
        <v>45757</v>
      </c>
      <c r="C103" s="13" t="str">
        <f>HYPERLINK("https://eping.wto.org/en/Search?viewData= G/TBT/N/KEN/1533/Add.1"," G/TBT/N/KEN/1533/Add.1")</f>
        <v xml:space="preserve"> G/TBT/N/KEN/1533/Add.1</v>
      </c>
      <c r="D103" s="1" t="s">
        <v>734</v>
      </c>
      <c r="E103" s="1" t="s">
        <v>735</v>
      </c>
      <c r="F103" s="1" t="s">
        <v>736</v>
      </c>
      <c r="G103" s="1" t="s">
        <v>737</v>
      </c>
      <c r="H103" s="1" t="s">
        <v>154</v>
      </c>
      <c r="I103" s="1" t="s">
        <v>61</v>
      </c>
      <c r="J103" s="1" t="s">
        <v>54</v>
      </c>
      <c r="K103" s="3"/>
      <c r="L103" s="9" t="s">
        <v>23</v>
      </c>
      <c r="M103" s="3" t="s">
        <v>39</v>
      </c>
      <c r="N103" s="1" t="s">
        <v>738</v>
      </c>
      <c r="O103" s="3" t="str">
        <f>HYPERLINK("https://docs.wto.org/imrd/directdoc.asp?DDFDocuments/t/G/TBTN23/KEN1533A1.DOCX", "https://docs.wto.org/imrd/directdoc.asp?DDFDocuments/t/G/TBTN23/KEN1533A1.DOCX")</f>
        <v>https://docs.wto.org/imrd/directdoc.asp?DDFDocuments/t/G/TBTN23/KEN1533A1.DOCX</v>
      </c>
      <c r="P103" s="3" t="str">
        <f>HYPERLINK("https://docs.wto.org/imrd/directdoc.asp?DDFDocuments/u/G/TBTN23/KEN1533A1.DOCX", "https://docs.wto.org/imrd/directdoc.asp?DDFDocuments/u/G/TBTN23/KEN1533A1.DOCX")</f>
        <v>https://docs.wto.org/imrd/directdoc.asp?DDFDocuments/u/G/TBTN23/KEN1533A1.DOCX</v>
      </c>
      <c r="Q103" s="3" t="str">
        <f>HYPERLINK("https://docs.wto.org/imrd/directdoc.asp?DDFDocuments/v/G/TBTN23/KEN1533A1.DOCX", "https://docs.wto.org/imrd/directdoc.asp?DDFDocuments/v/G/TBTN23/KEN1533A1.DOCX")</f>
        <v>https://docs.wto.org/imrd/directdoc.asp?DDFDocuments/v/G/TBTN23/KEN1533A1.DOCX</v>
      </c>
      <c r="R103" s="3"/>
      <c r="S103" s="3"/>
      <c r="T103" s="3"/>
      <c r="U103" s="3"/>
      <c r="V103" s="3"/>
      <c r="W103" s="3"/>
      <c r="X103" s="3"/>
    </row>
    <row r="104" spans="1:24" ht="120" x14ac:dyDescent="0.25">
      <c r="A104" s="3" t="s">
        <v>124</v>
      </c>
      <c r="B104" s="9">
        <v>45757</v>
      </c>
      <c r="C104" s="13" t="str">
        <f>HYPERLINK("https://eping.wto.org/en/Search?viewData= G/TBT/N/BDI/364/Rev.1, G/TBT/N/KEN/1444/Rev.1, G/TBT/N/RWA/875/Rev.1, G/TBT/N/TZA/978/Rev.1, G/TBT/N/UGA/1781/Rev.1"," G/TBT/N/BDI/364/Rev.1, G/TBT/N/KEN/1444/Rev.1, G/TBT/N/RWA/875/Rev.1, G/TBT/N/TZA/978/Rev.1, G/TBT/N/UGA/1781/Rev.1")</f>
        <v xml:space="preserve"> G/TBT/N/BDI/364/Rev.1, G/TBT/N/KEN/1444/Rev.1, G/TBT/N/RWA/875/Rev.1, G/TBT/N/TZA/978/Rev.1, G/TBT/N/UGA/1781/Rev.1</v>
      </c>
      <c r="D104" s="1" t="s">
        <v>672</v>
      </c>
      <c r="E104" s="1" t="s">
        <v>673</v>
      </c>
      <c r="F104" s="1" t="s">
        <v>674</v>
      </c>
      <c r="G104" s="1" t="s">
        <v>675</v>
      </c>
      <c r="H104" s="1" t="s">
        <v>676</v>
      </c>
      <c r="I104" s="1" t="s">
        <v>233</v>
      </c>
      <c r="J104" s="1" t="s">
        <v>23</v>
      </c>
      <c r="K104" s="3"/>
      <c r="L104" s="9">
        <v>45817</v>
      </c>
      <c r="M104" s="3" t="s">
        <v>49</v>
      </c>
      <c r="N104" s="1" t="s">
        <v>677</v>
      </c>
      <c r="O104" s="3" t="str">
        <f>HYPERLINK("https://docs.wto.org/imrd/directdoc.asp?DDFDocuments/t/G/TBTN23/BDI364R1.DOCX", "https://docs.wto.org/imrd/directdoc.asp?DDFDocuments/t/G/TBTN23/BDI364R1.DOCX")</f>
        <v>https://docs.wto.org/imrd/directdoc.asp?DDFDocuments/t/G/TBTN23/BDI364R1.DOCX</v>
      </c>
      <c r="P104" s="3" t="str">
        <f>HYPERLINK("https://docs.wto.org/imrd/directdoc.asp?DDFDocuments/u/G/TBTN23/BDI364R1.DOCX", "https://docs.wto.org/imrd/directdoc.asp?DDFDocuments/u/G/TBTN23/BDI364R1.DOCX")</f>
        <v>https://docs.wto.org/imrd/directdoc.asp?DDFDocuments/u/G/TBTN23/BDI364R1.DOCX</v>
      </c>
      <c r="Q104" s="3" t="str">
        <f>HYPERLINK("https://docs.wto.org/imrd/directdoc.asp?DDFDocuments/v/G/TBTN23/BDI364R1.DOCX", "https://docs.wto.org/imrd/directdoc.asp?DDFDocuments/v/G/TBTN23/BDI364R1.DOCX")</f>
        <v>https://docs.wto.org/imrd/directdoc.asp?DDFDocuments/v/G/TBTN23/BDI364R1.DOCX</v>
      </c>
      <c r="R104" s="3"/>
      <c r="S104" s="3"/>
      <c r="T104" s="3"/>
      <c r="U104" s="3"/>
      <c r="V104" s="3"/>
      <c r="W104" s="3"/>
      <c r="X104" s="3"/>
    </row>
    <row r="105" spans="1:24" ht="120" x14ac:dyDescent="0.25">
      <c r="A105" s="3" t="s">
        <v>87</v>
      </c>
      <c r="B105" s="9">
        <v>45757</v>
      </c>
      <c r="C105" s="13" t="str">
        <f>HYPERLINK("https://eping.wto.org/en/Search?viewData= G/TBT/N/BDI/364/Rev.1, G/TBT/N/KEN/1444/Rev.1, G/TBT/N/RWA/875/Rev.1, G/TBT/N/TZA/978/Rev.1, G/TBT/N/UGA/1781/Rev.1"," G/TBT/N/BDI/364/Rev.1, G/TBT/N/KEN/1444/Rev.1, G/TBT/N/RWA/875/Rev.1, G/TBT/N/TZA/978/Rev.1, G/TBT/N/UGA/1781/Rev.1")</f>
        <v xml:space="preserve"> G/TBT/N/BDI/364/Rev.1, G/TBT/N/KEN/1444/Rev.1, G/TBT/N/RWA/875/Rev.1, G/TBT/N/TZA/978/Rev.1, G/TBT/N/UGA/1781/Rev.1</v>
      </c>
      <c r="D105" s="1" t="s">
        <v>672</v>
      </c>
      <c r="E105" s="1" t="s">
        <v>673</v>
      </c>
      <c r="F105" s="1" t="s">
        <v>674</v>
      </c>
      <c r="G105" s="1" t="s">
        <v>675</v>
      </c>
      <c r="H105" s="1" t="s">
        <v>676</v>
      </c>
      <c r="I105" s="1" t="s">
        <v>233</v>
      </c>
      <c r="J105" s="1" t="s">
        <v>23</v>
      </c>
      <c r="K105" s="3"/>
      <c r="L105" s="9">
        <v>45817</v>
      </c>
      <c r="M105" s="3" t="s">
        <v>49</v>
      </c>
      <c r="N105" s="1" t="s">
        <v>677</v>
      </c>
      <c r="O105" s="3" t="str">
        <f>HYPERLINK("https://docs.wto.org/imrd/directdoc.asp?DDFDocuments/t/G/TBTN23/BDI364R1.DOCX", "https://docs.wto.org/imrd/directdoc.asp?DDFDocuments/t/G/TBTN23/BDI364R1.DOCX")</f>
        <v>https://docs.wto.org/imrd/directdoc.asp?DDFDocuments/t/G/TBTN23/BDI364R1.DOCX</v>
      </c>
      <c r="P105" s="3" t="str">
        <f>HYPERLINK("https://docs.wto.org/imrd/directdoc.asp?DDFDocuments/u/G/TBTN23/BDI364R1.DOCX", "https://docs.wto.org/imrd/directdoc.asp?DDFDocuments/u/G/TBTN23/BDI364R1.DOCX")</f>
        <v>https://docs.wto.org/imrd/directdoc.asp?DDFDocuments/u/G/TBTN23/BDI364R1.DOCX</v>
      </c>
      <c r="Q105" s="3" t="str">
        <f>HYPERLINK("https://docs.wto.org/imrd/directdoc.asp?DDFDocuments/v/G/TBTN23/BDI364R1.DOCX", "https://docs.wto.org/imrd/directdoc.asp?DDFDocuments/v/G/TBTN23/BDI364R1.DOCX")</f>
        <v>https://docs.wto.org/imrd/directdoc.asp?DDFDocuments/v/G/TBTN23/BDI364R1.DOCX</v>
      </c>
      <c r="R105" s="3"/>
      <c r="S105" s="3"/>
      <c r="T105" s="3"/>
      <c r="U105" s="3"/>
      <c r="V105" s="3"/>
      <c r="W105" s="3"/>
      <c r="X105" s="3"/>
    </row>
    <row r="106" spans="1:24" ht="120" x14ac:dyDescent="0.25">
      <c r="A106" s="3" t="s">
        <v>22</v>
      </c>
      <c r="B106" s="9">
        <v>45757</v>
      </c>
      <c r="C106" s="13" t="str">
        <f>HYPERLINK("https://eping.wto.org/en/Search?viewData= G/TBT/N/BDI/591, G/TBT/N/KEN/1790, G/TBT/N/RWA/1188, G/TBT/N/TZA/1310, G/TBT/N/UGA/2144"," G/TBT/N/BDI/591, G/TBT/N/KEN/1790, G/TBT/N/RWA/1188, G/TBT/N/TZA/1310, G/TBT/N/UGA/2144")</f>
        <v xml:space="preserve"> G/TBT/N/BDI/591, G/TBT/N/KEN/1790, G/TBT/N/RWA/1188, G/TBT/N/TZA/1310, G/TBT/N/UGA/2144</v>
      </c>
      <c r="D106" s="1" t="s">
        <v>678</v>
      </c>
      <c r="E106" s="1" t="s">
        <v>679</v>
      </c>
      <c r="F106" s="1" t="s">
        <v>680</v>
      </c>
      <c r="G106" s="1" t="s">
        <v>461</v>
      </c>
      <c r="H106" s="1" t="s">
        <v>637</v>
      </c>
      <c r="I106" s="1" t="s">
        <v>233</v>
      </c>
      <c r="J106" s="1" t="s">
        <v>44</v>
      </c>
      <c r="K106" s="3"/>
      <c r="L106" s="9">
        <v>45817</v>
      </c>
      <c r="M106" s="3" t="s">
        <v>24</v>
      </c>
      <c r="N106" s="1" t="s">
        <v>681</v>
      </c>
      <c r="O106" s="3" t="str">
        <f>HYPERLINK("https://docs.wto.org/imrd/directdoc.asp?DDFDocuments/t/G/TBTN25/BDI591.DOCX", "https://docs.wto.org/imrd/directdoc.asp?DDFDocuments/t/G/TBTN25/BDI591.DOCX")</f>
        <v>https://docs.wto.org/imrd/directdoc.asp?DDFDocuments/t/G/TBTN25/BDI591.DOCX</v>
      </c>
      <c r="P106" s="3" t="str">
        <f>HYPERLINK("https://docs.wto.org/imrd/directdoc.asp?DDFDocuments/u/G/TBTN25/BDI591.DOCX", "https://docs.wto.org/imrd/directdoc.asp?DDFDocuments/u/G/TBTN25/BDI591.DOCX")</f>
        <v>https://docs.wto.org/imrd/directdoc.asp?DDFDocuments/u/G/TBTN25/BDI591.DOCX</v>
      </c>
      <c r="Q106" s="3" t="str">
        <f>HYPERLINK("https://docs.wto.org/imrd/directdoc.asp?DDFDocuments/v/G/TBTN25/BDI591.DOCX", "https://docs.wto.org/imrd/directdoc.asp?DDFDocuments/v/G/TBTN25/BDI591.DOCX")</f>
        <v>https://docs.wto.org/imrd/directdoc.asp?DDFDocuments/v/G/TBTN25/BDI591.DOCX</v>
      </c>
      <c r="R106" s="3"/>
      <c r="S106" s="3"/>
      <c r="T106" s="3"/>
      <c r="U106" s="3"/>
      <c r="V106" s="3"/>
      <c r="W106" s="3"/>
      <c r="X106" s="3"/>
    </row>
    <row r="107" spans="1:24" ht="60" x14ac:dyDescent="0.25">
      <c r="A107" s="3" t="s">
        <v>35</v>
      </c>
      <c r="B107" s="9">
        <v>45757</v>
      </c>
      <c r="C107" s="13" t="str">
        <f>HYPERLINK("https://eping.wto.org/en/Search?viewData= G/TBT/N/CHN/2038"," G/TBT/N/CHN/2038")</f>
        <v xml:space="preserve"> G/TBT/N/CHN/2038</v>
      </c>
      <c r="D107" s="1" t="s">
        <v>739</v>
      </c>
      <c r="E107" s="1" t="s">
        <v>740</v>
      </c>
      <c r="F107" s="1" t="s">
        <v>741</v>
      </c>
      <c r="G107" s="1" t="s">
        <v>742</v>
      </c>
      <c r="H107" s="1" t="s">
        <v>743</v>
      </c>
      <c r="I107" s="1" t="s">
        <v>47</v>
      </c>
      <c r="J107" s="1" t="s">
        <v>23</v>
      </c>
      <c r="K107" s="3"/>
      <c r="L107" s="9">
        <v>45817</v>
      </c>
      <c r="M107" s="3" t="s">
        <v>24</v>
      </c>
      <c r="N107" s="1" t="s">
        <v>744</v>
      </c>
      <c r="O107" s="3" t="str">
        <f>HYPERLINK("https://docs.wto.org/imrd/directdoc.asp?DDFDocuments/t/G/TBTN25/CHN2038.DOCX", "https://docs.wto.org/imrd/directdoc.asp?DDFDocuments/t/G/TBTN25/CHN2038.DOCX")</f>
        <v>https://docs.wto.org/imrd/directdoc.asp?DDFDocuments/t/G/TBTN25/CHN2038.DOCX</v>
      </c>
      <c r="P107" s="3" t="str">
        <f>HYPERLINK("https://docs.wto.org/imrd/directdoc.asp?DDFDocuments/u/G/TBTN25/CHN2038.DOCX", "https://docs.wto.org/imrd/directdoc.asp?DDFDocuments/u/G/TBTN25/CHN2038.DOCX")</f>
        <v>https://docs.wto.org/imrd/directdoc.asp?DDFDocuments/u/G/TBTN25/CHN2038.DOCX</v>
      </c>
      <c r="Q107" s="3" t="str">
        <f>HYPERLINK("https://docs.wto.org/imrd/directdoc.asp?DDFDocuments/v/G/TBTN25/CHN2038.DOCX", "https://docs.wto.org/imrd/directdoc.asp?DDFDocuments/v/G/TBTN25/CHN2038.DOCX")</f>
        <v>https://docs.wto.org/imrd/directdoc.asp?DDFDocuments/v/G/TBTN25/CHN2038.DOCX</v>
      </c>
      <c r="R107" s="3"/>
      <c r="S107" s="3"/>
      <c r="T107" s="3"/>
      <c r="U107" s="3"/>
      <c r="V107" s="3"/>
      <c r="W107" s="3"/>
      <c r="X107" s="3"/>
    </row>
    <row r="108" spans="1:24" ht="60" x14ac:dyDescent="0.25">
      <c r="A108" s="3" t="s">
        <v>141</v>
      </c>
      <c r="B108" s="9">
        <v>45757</v>
      </c>
      <c r="C108" s="13" t="str">
        <f>HYPERLINK("https://eping.wto.org/en/Search?viewData= G/TBT/N/BHR/740"," G/TBT/N/BHR/740")</f>
        <v xml:space="preserve"> G/TBT/N/BHR/740</v>
      </c>
      <c r="D108" s="1" t="s">
        <v>745</v>
      </c>
      <c r="E108" s="1" t="s">
        <v>746</v>
      </c>
      <c r="F108" s="1" t="s">
        <v>747</v>
      </c>
      <c r="G108" s="1" t="s">
        <v>748</v>
      </c>
      <c r="H108" s="1" t="s">
        <v>208</v>
      </c>
      <c r="I108" s="1" t="s">
        <v>749</v>
      </c>
      <c r="J108" s="1" t="s">
        <v>44</v>
      </c>
      <c r="K108" s="3"/>
      <c r="L108" s="9">
        <v>45817</v>
      </c>
      <c r="M108" s="3" t="s">
        <v>24</v>
      </c>
      <c r="N108" s="1" t="s">
        <v>750</v>
      </c>
      <c r="O108" s="3" t="str">
        <f>HYPERLINK("https://docs.wto.org/imrd/directdoc.asp?DDFDocuments/t/G/TBTN25/BHR740.DOCX", "https://docs.wto.org/imrd/directdoc.asp?DDFDocuments/t/G/TBTN25/BHR740.DOCX")</f>
        <v>https://docs.wto.org/imrd/directdoc.asp?DDFDocuments/t/G/TBTN25/BHR740.DOCX</v>
      </c>
      <c r="P108" s="3" t="str">
        <f>HYPERLINK("https://docs.wto.org/imrd/directdoc.asp?DDFDocuments/u/G/TBTN25/BHR740.DOCX", "https://docs.wto.org/imrd/directdoc.asp?DDFDocuments/u/G/TBTN25/BHR740.DOCX")</f>
        <v>https://docs.wto.org/imrd/directdoc.asp?DDFDocuments/u/G/TBTN25/BHR740.DOCX</v>
      </c>
      <c r="Q108" s="3" t="str">
        <f>HYPERLINK("https://docs.wto.org/imrd/directdoc.asp?DDFDocuments/v/G/TBTN25/BHR740.DOCX", "https://docs.wto.org/imrd/directdoc.asp?DDFDocuments/v/G/TBTN25/BHR740.DOCX")</f>
        <v>https://docs.wto.org/imrd/directdoc.asp?DDFDocuments/v/G/TBTN25/BHR740.DOCX</v>
      </c>
      <c r="R108" s="3"/>
      <c r="S108" s="3"/>
      <c r="T108" s="3"/>
      <c r="U108" s="3"/>
      <c r="V108" s="3"/>
      <c r="W108" s="3"/>
      <c r="X108" s="3"/>
    </row>
    <row r="109" spans="1:24" ht="120" x14ac:dyDescent="0.25">
      <c r="A109" s="3" t="s">
        <v>30</v>
      </c>
      <c r="B109" s="9">
        <v>45757</v>
      </c>
      <c r="C109" s="13" t="str">
        <f>HYPERLINK("https://eping.wto.org/en/Search?viewData= G/TBT/N/ARG/437/Add.1"," G/TBT/N/ARG/437/Add.1")</f>
        <v xml:space="preserve"> G/TBT/N/ARG/437/Add.1</v>
      </c>
      <c r="D109" s="1" t="s">
        <v>751</v>
      </c>
      <c r="E109" s="1" t="s">
        <v>752</v>
      </c>
      <c r="F109" s="1" t="s">
        <v>753</v>
      </c>
      <c r="G109" s="1" t="s">
        <v>754</v>
      </c>
      <c r="H109" s="1" t="s">
        <v>755</v>
      </c>
      <c r="I109" s="1" t="s">
        <v>756</v>
      </c>
      <c r="J109" s="1" t="s">
        <v>31</v>
      </c>
      <c r="K109" s="3"/>
      <c r="L109" s="9" t="s">
        <v>23</v>
      </c>
      <c r="M109" s="3" t="s">
        <v>39</v>
      </c>
      <c r="N109" s="1" t="s">
        <v>757</v>
      </c>
      <c r="O109" s="3" t="str">
        <f>HYPERLINK("https://docs.wto.org/imrd/directdoc.asp?DDFDocuments/t/G/TBTN22/ARG437A1.DOCX", "https://docs.wto.org/imrd/directdoc.asp?DDFDocuments/t/G/TBTN22/ARG437A1.DOCX")</f>
        <v>https://docs.wto.org/imrd/directdoc.asp?DDFDocuments/t/G/TBTN22/ARG437A1.DOCX</v>
      </c>
      <c r="P109" s="3" t="str">
        <f>HYPERLINK("https://docs.wto.org/imrd/directdoc.asp?DDFDocuments/u/G/TBTN22/ARG437A1.DOCX", "https://docs.wto.org/imrd/directdoc.asp?DDFDocuments/u/G/TBTN22/ARG437A1.DOCX")</f>
        <v>https://docs.wto.org/imrd/directdoc.asp?DDFDocuments/u/G/TBTN22/ARG437A1.DOCX</v>
      </c>
      <c r="Q109" s="3" t="str">
        <f>HYPERLINK("https://docs.wto.org/imrd/directdoc.asp?DDFDocuments/v/G/TBTN22/ARG437A1.DOCX", "https://docs.wto.org/imrd/directdoc.asp?DDFDocuments/v/G/TBTN22/ARG437A1.DOCX")</f>
        <v>https://docs.wto.org/imrd/directdoc.asp?DDFDocuments/v/G/TBTN22/ARG437A1.DOCX</v>
      </c>
      <c r="R109" s="3"/>
      <c r="S109" s="3"/>
      <c r="T109" s="3"/>
      <c r="U109" s="3"/>
      <c r="V109" s="3"/>
      <c r="W109" s="3"/>
      <c r="X109" s="3"/>
    </row>
    <row r="110" spans="1:24" ht="270" x14ac:dyDescent="0.25">
      <c r="A110" s="3" t="s">
        <v>35</v>
      </c>
      <c r="B110" s="9">
        <v>45757</v>
      </c>
      <c r="C110" s="13" t="str">
        <f>HYPERLINK("https://eping.wto.org/en/Search?viewData= G/TBT/N/CHN/2042"," G/TBT/N/CHN/2042")</f>
        <v xml:space="preserve"> G/TBT/N/CHN/2042</v>
      </c>
      <c r="D110" s="1" t="s">
        <v>758</v>
      </c>
      <c r="E110" s="1" t="s">
        <v>759</v>
      </c>
      <c r="F110" s="1" t="s">
        <v>760</v>
      </c>
      <c r="G110" s="1" t="s">
        <v>761</v>
      </c>
      <c r="H110" s="1" t="s">
        <v>659</v>
      </c>
      <c r="I110" s="1" t="s">
        <v>38</v>
      </c>
      <c r="J110" s="1" t="s">
        <v>23</v>
      </c>
      <c r="K110" s="3"/>
      <c r="L110" s="9">
        <v>45817</v>
      </c>
      <c r="M110" s="3" t="s">
        <v>24</v>
      </c>
      <c r="N110" s="1" t="s">
        <v>762</v>
      </c>
      <c r="O110" s="3" t="str">
        <f>HYPERLINK("https://docs.wto.org/imrd/directdoc.asp?DDFDocuments/t/G/TBTN25/CHN2042.DOCX", "https://docs.wto.org/imrd/directdoc.asp?DDFDocuments/t/G/TBTN25/CHN2042.DOCX")</f>
        <v>https://docs.wto.org/imrd/directdoc.asp?DDFDocuments/t/G/TBTN25/CHN2042.DOCX</v>
      </c>
      <c r="P110" s="3" t="str">
        <f>HYPERLINK("https://docs.wto.org/imrd/directdoc.asp?DDFDocuments/u/G/TBTN25/CHN2042.DOCX", "https://docs.wto.org/imrd/directdoc.asp?DDFDocuments/u/G/TBTN25/CHN2042.DOCX")</f>
        <v>https://docs.wto.org/imrd/directdoc.asp?DDFDocuments/u/G/TBTN25/CHN2042.DOCX</v>
      </c>
      <c r="Q110" s="3" t="str">
        <f>HYPERLINK("https://docs.wto.org/imrd/directdoc.asp?DDFDocuments/v/G/TBTN25/CHN2042.DOCX", "https://docs.wto.org/imrd/directdoc.asp?DDFDocuments/v/G/TBTN25/CHN2042.DOCX")</f>
        <v>https://docs.wto.org/imrd/directdoc.asp?DDFDocuments/v/G/TBTN25/CHN2042.DOCX</v>
      </c>
      <c r="R110" s="3"/>
      <c r="S110" s="3"/>
      <c r="T110" s="3"/>
      <c r="U110" s="3"/>
      <c r="V110" s="3"/>
      <c r="W110" s="3"/>
      <c r="X110" s="3"/>
    </row>
    <row r="111" spans="1:24" ht="120" x14ac:dyDescent="0.25">
      <c r="A111" s="3" t="s">
        <v>35</v>
      </c>
      <c r="B111" s="9">
        <v>45757</v>
      </c>
      <c r="C111" s="13" t="str">
        <f>HYPERLINK("https://eping.wto.org/en/Search?viewData= G/TBT/N/CHN/2049"," G/TBT/N/CHN/2049")</f>
        <v xml:space="preserve"> G/TBT/N/CHN/2049</v>
      </c>
      <c r="D111" s="1" t="s">
        <v>763</v>
      </c>
      <c r="E111" s="1" t="s">
        <v>764</v>
      </c>
      <c r="F111" s="1" t="s">
        <v>765</v>
      </c>
      <c r="G111" s="1" t="s">
        <v>766</v>
      </c>
      <c r="H111" s="1" t="s">
        <v>767</v>
      </c>
      <c r="I111" s="1" t="s">
        <v>768</v>
      </c>
      <c r="J111" s="1" t="s">
        <v>23</v>
      </c>
      <c r="K111" s="3"/>
      <c r="L111" s="9">
        <v>45817</v>
      </c>
      <c r="M111" s="3" t="s">
        <v>24</v>
      </c>
      <c r="N111" s="1" t="s">
        <v>769</v>
      </c>
      <c r="O111" s="3" t="str">
        <f>HYPERLINK("https://docs.wto.org/imrd/directdoc.asp?DDFDocuments/t/G/TBTN25/CHN2049.DOCX", "https://docs.wto.org/imrd/directdoc.asp?DDFDocuments/t/G/TBTN25/CHN2049.DOCX")</f>
        <v>https://docs.wto.org/imrd/directdoc.asp?DDFDocuments/t/G/TBTN25/CHN2049.DOCX</v>
      </c>
      <c r="P111" s="3" t="str">
        <f>HYPERLINK("https://docs.wto.org/imrd/directdoc.asp?DDFDocuments/u/G/TBTN25/CHN2049.DOCX", "https://docs.wto.org/imrd/directdoc.asp?DDFDocuments/u/G/TBTN25/CHN2049.DOCX")</f>
        <v>https://docs.wto.org/imrd/directdoc.asp?DDFDocuments/u/G/TBTN25/CHN2049.DOCX</v>
      </c>
      <c r="Q111" s="3" t="str">
        <f>HYPERLINK("https://docs.wto.org/imrd/directdoc.asp?DDFDocuments/v/G/TBTN25/CHN2049.DOCX", "https://docs.wto.org/imrd/directdoc.asp?DDFDocuments/v/G/TBTN25/CHN2049.DOCX")</f>
        <v>https://docs.wto.org/imrd/directdoc.asp?DDFDocuments/v/G/TBTN25/CHN2049.DOCX</v>
      </c>
      <c r="R111" s="3"/>
      <c r="S111" s="3"/>
      <c r="T111" s="3"/>
      <c r="U111" s="3"/>
      <c r="V111" s="3"/>
      <c r="W111" s="3"/>
      <c r="X111" s="3"/>
    </row>
    <row r="112" spans="1:24" ht="60" x14ac:dyDescent="0.25">
      <c r="A112" s="3" t="s">
        <v>35</v>
      </c>
      <c r="B112" s="9">
        <v>45757</v>
      </c>
      <c r="C112" s="13" t="str">
        <f>HYPERLINK("https://eping.wto.org/en/Search?viewData= G/TBT/N/CHN/2039"," G/TBT/N/CHN/2039")</f>
        <v xml:space="preserve"> G/TBT/N/CHN/2039</v>
      </c>
      <c r="D112" s="1" t="s">
        <v>770</v>
      </c>
      <c r="E112" s="1" t="s">
        <v>771</v>
      </c>
      <c r="F112" s="1" t="s">
        <v>772</v>
      </c>
      <c r="G112" s="1" t="s">
        <v>773</v>
      </c>
      <c r="H112" s="1" t="s">
        <v>774</v>
      </c>
      <c r="I112" s="1" t="s">
        <v>137</v>
      </c>
      <c r="J112" s="1" t="s">
        <v>23</v>
      </c>
      <c r="K112" s="3"/>
      <c r="L112" s="9">
        <v>45817</v>
      </c>
      <c r="M112" s="3" t="s">
        <v>24</v>
      </c>
      <c r="N112" s="1" t="s">
        <v>775</v>
      </c>
      <c r="O112" s="3" t="str">
        <f>HYPERLINK("https://docs.wto.org/imrd/directdoc.asp?DDFDocuments/t/G/TBTN25/CHN2039.DOCX", "https://docs.wto.org/imrd/directdoc.asp?DDFDocuments/t/G/TBTN25/CHN2039.DOCX")</f>
        <v>https://docs.wto.org/imrd/directdoc.asp?DDFDocuments/t/G/TBTN25/CHN2039.DOCX</v>
      </c>
      <c r="P112" s="3" t="str">
        <f>HYPERLINK("https://docs.wto.org/imrd/directdoc.asp?DDFDocuments/u/G/TBTN25/CHN2039.DOCX", "https://docs.wto.org/imrd/directdoc.asp?DDFDocuments/u/G/TBTN25/CHN2039.DOCX")</f>
        <v>https://docs.wto.org/imrd/directdoc.asp?DDFDocuments/u/G/TBTN25/CHN2039.DOCX</v>
      </c>
      <c r="Q112" s="3" t="str">
        <f>HYPERLINK("https://docs.wto.org/imrd/directdoc.asp?DDFDocuments/v/G/TBTN25/CHN2039.DOCX", "https://docs.wto.org/imrd/directdoc.asp?DDFDocuments/v/G/TBTN25/CHN2039.DOCX")</f>
        <v>https://docs.wto.org/imrd/directdoc.asp?DDFDocuments/v/G/TBTN25/CHN2039.DOCX</v>
      </c>
      <c r="R112" s="3"/>
      <c r="S112" s="3"/>
      <c r="T112" s="3"/>
      <c r="U112" s="3"/>
      <c r="V112" s="3"/>
      <c r="W112" s="3"/>
      <c r="X112" s="3"/>
    </row>
    <row r="113" spans="1:24" ht="120" x14ac:dyDescent="0.25">
      <c r="A113" s="3" t="s">
        <v>207</v>
      </c>
      <c r="B113" s="9">
        <v>45757</v>
      </c>
      <c r="C113" s="13" t="str">
        <f>HYPERLINK("https://eping.wto.org/en/Search?viewData= G/TBT/N/BDI/364/Rev.1, G/TBT/N/KEN/1444/Rev.1, G/TBT/N/RWA/875/Rev.1, G/TBT/N/TZA/978/Rev.1, G/TBT/N/UGA/1781/Rev.1"," G/TBT/N/BDI/364/Rev.1, G/TBT/N/KEN/1444/Rev.1, G/TBT/N/RWA/875/Rev.1, G/TBT/N/TZA/978/Rev.1, G/TBT/N/UGA/1781/Rev.1")</f>
        <v xml:space="preserve"> G/TBT/N/BDI/364/Rev.1, G/TBT/N/KEN/1444/Rev.1, G/TBT/N/RWA/875/Rev.1, G/TBT/N/TZA/978/Rev.1, G/TBT/N/UGA/1781/Rev.1</v>
      </c>
      <c r="D113" s="1" t="s">
        <v>672</v>
      </c>
      <c r="E113" s="1" t="s">
        <v>673</v>
      </c>
      <c r="F113" s="1" t="s">
        <v>674</v>
      </c>
      <c r="G113" s="1" t="s">
        <v>675</v>
      </c>
      <c r="H113" s="1" t="s">
        <v>676</v>
      </c>
      <c r="I113" s="1" t="s">
        <v>233</v>
      </c>
      <c r="J113" s="1" t="s">
        <v>23</v>
      </c>
      <c r="K113" s="3"/>
      <c r="L113" s="9">
        <v>45817</v>
      </c>
      <c r="M113" s="3" t="s">
        <v>49</v>
      </c>
      <c r="N113" s="1" t="s">
        <v>677</v>
      </c>
      <c r="O113" s="3" t="str">
        <f>HYPERLINK("https://docs.wto.org/imrd/directdoc.asp?DDFDocuments/t/G/TBTN23/BDI364R1.DOCX", "https://docs.wto.org/imrd/directdoc.asp?DDFDocuments/t/G/TBTN23/BDI364R1.DOCX")</f>
        <v>https://docs.wto.org/imrd/directdoc.asp?DDFDocuments/t/G/TBTN23/BDI364R1.DOCX</v>
      </c>
      <c r="P113" s="3" t="str">
        <f>HYPERLINK("https://docs.wto.org/imrd/directdoc.asp?DDFDocuments/u/G/TBTN23/BDI364R1.DOCX", "https://docs.wto.org/imrd/directdoc.asp?DDFDocuments/u/G/TBTN23/BDI364R1.DOCX")</f>
        <v>https://docs.wto.org/imrd/directdoc.asp?DDFDocuments/u/G/TBTN23/BDI364R1.DOCX</v>
      </c>
      <c r="Q113" s="3" t="str">
        <f>HYPERLINK("https://docs.wto.org/imrd/directdoc.asp?DDFDocuments/v/G/TBTN23/BDI364R1.DOCX", "https://docs.wto.org/imrd/directdoc.asp?DDFDocuments/v/G/TBTN23/BDI364R1.DOCX")</f>
        <v>https://docs.wto.org/imrd/directdoc.asp?DDFDocuments/v/G/TBTN23/BDI364R1.DOCX</v>
      </c>
      <c r="R113" s="3"/>
      <c r="S113" s="3"/>
      <c r="T113" s="3"/>
      <c r="U113" s="3"/>
      <c r="V113" s="3"/>
      <c r="W113" s="3"/>
      <c r="X113" s="3"/>
    </row>
    <row r="114" spans="1:24" ht="120" x14ac:dyDescent="0.25">
      <c r="A114" s="3" t="s">
        <v>124</v>
      </c>
      <c r="B114" s="9">
        <v>45757</v>
      </c>
      <c r="C114" s="13" t="str">
        <f>HYPERLINK("https://eping.wto.org/en/Search?viewData= G/TBT/N/BDI/591, G/TBT/N/KEN/1790, G/TBT/N/RWA/1188, G/TBT/N/TZA/1310, G/TBT/N/UGA/2144"," G/TBT/N/BDI/591, G/TBT/N/KEN/1790, G/TBT/N/RWA/1188, G/TBT/N/TZA/1310, G/TBT/N/UGA/2144")</f>
        <v xml:space="preserve"> G/TBT/N/BDI/591, G/TBT/N/KEN/1790, G/TBT/N/RWA/1188, G/TBT/N/TZA/1310, G/TBT/N/UGA/2144</v>
      </c>
      <c r="D114" s="1" t="s">
        <v>678</v>
      </c>
      <c r="E114" s="1" t="s">
        <v>679</v>
      </c>
      <c r="F114" s="1" t="s">
        <v>680</v>
      </c>
      <c r="G114" s="1" t="s">
        <v>461</v>
      </c>
      <c r="H114" s="1" t="s">
        <v>637</v>
      </c>
      <c r="I114" s="1" t="s">
        <v>233</v>
      </c>
      <c r="J114" s="1" t="s">
        <v>44</v>
      </c>
      <c r="K114" s="3"/>
      <c r="L114" s="9">
        <v>45817</v>
      </c>
      <c r="M114" s="3" t="s">
        <v>24</v>
      </c>
      <c r="N114" s="1" t="s">
        <v>681</v>
      </c>
      <c r="O114" s="3" t="str">
        <f>HYPERLINK("https://docs.wto.org/imrd/directdoc.asp?DDFDocuments/t/G/TBTN25/BDI591.DOCX", "https://docs.wto.org/imrd/directdoc.asp?DDFDocuments/t/G/TBTN25/BDI591.DOCX")</f>
        <v>https://docs.wto.org/imrd/directdoc.asp?DDFDocuments/t/G/TBTN25/BDI591.DOCX</v>
      </c>
      <c r="P114" s="3" t="str">
        <f>HYPERLINK("https://docs.wto.org/imrd/directdoc.asp?DDFDocuments/u/G/TBTN25/BDI591.DOCX", "https://docs.wto.org/imrd/directdoc.asp?DDFDocuments/u/G/TBTN25/BDI591.DOCX")</f>
        <v>https://docs.wto.org/imrd/directdoc.asp?DDFDocuments/u/G/TBTN25/BDI591.DOCX</v>
      </c>
      <c r="Q114" s="3" t="str">
        <f>HYPERLINK("https://docs.wto.org/imrd/directdoc.asp?DDFDocuments/v/G/TBTN25/BDI591.DOCX", "https://docs.wto.org/imrd/directdoc.asp?DDFDocuments/v/G/TBTN25/BDI591.DOCX")</f>
        <v>https://docs.wto.org/imrd/directdoc.asp?DDFDocuments/v/G/TBTN25/BDI591.DOCX</v>
      </c>
      <c r="R114" s="3"/>
      <c r="S114" s="3"/>
      <c r="T114" s="3"/>
      <c r="U114" s="3"/>
      <c r="V114" s="3"/>
      <c r="W114" s="3"/>
      <c r="X114" s="3"/>
    </row>
    <row r="115" spans="1:24" ht="90" x14ac:dyDescent="0.25">
      <c r="A115" s="3" t="s">
        <v>22</v>
      </c>
      <c r="B115" s="9">
        <v>45758</v>
      </c>
      <c r="C115" s="13" t="str">
        <f>HYPERLINK("https://eping.wto.org/en/Search?viewData= G/TBT/N/KEN/1573/Add.1"," G/TBT/N/KEN/1573/Add.1")</f>
        <v xml:space="preserve"> G/TBT/N/KEN/1573/Add.1</v>
      </c>
      <c r="D115" s="1" t="s">
        <v>776</v>
      </c>
      <c r="E115" s="1" t="s">
        <v>777</v>
      </c>
      <c r="F115" s="1" t="s">
        <v>163</v>
      </c>
      <c r="G115" s="1" t="s">
        <v>23</v>
      </c>
      <c r="H115" s="1" t="s">
        <v>67</v>
      </c>
      <c r="I115" s="1" t="s">
        <v>128</v>
      </c>
      <c r="J115" s="1" t="s">
        <v>31</v>
      </c>
      <c r="K115" s="3"/>
      <c r="L115" s="9" t="s">
        <v>23</v>
      </c>
      <c r="M115" s="3" t="s">
        <v>39</v>
      </c>
      <c r="N115" s="1" t="s">
        <v>738</v>
      </c>
      <c r="O115" s="3" t="str">
        <f>HYPERLINK("https://docs.wto.org/imrd/directdoc.asp?DDFDocuments/t/G/TBTN24/KEN1573A1.DOCX", "https://docs.wto.org/imrd/directdoc.asp?DDFDocuments/t/G/TBTN24/KEN1573A1.DOCX")</f>
        <v>https://docs.wto.org/imrd/directdoc.asp?DDFDocuments/t/G/TBTN24/KEN1573A1.DOCX</v>
      </c>
      <c r="P115" s="3" t="str">
        <f>HYPERLINK("https://docs.wto.org/imrd/directdoc.asp?DDFDocuments/u/G/TBTN24/KEN1573A1.DOCX", "https://docs.wto.org/imrd/directdoc.asp?DDFDocuments/u/G/TBTN24/KEN1573A1.DOCX")</f>
        <v>https://docs.wto.org/imrd/directdoc.asp?DDFDocuments/u/G/TBTN24/KEN1573A1.DOCX</v>
      </c>
      <c r="Q115" s="3" t="str">
        <f>HYPERLINK("https://docs.wto.org/imrd/directdoc.asp?DDFDocuments/v/G/TBTN24/KEN1573A1.DOCX", "https://docs.wto.org/imrd/directdoc.asp?DDFDocuments/v/G/TBTN24/KEN1573A1.DOCX")</f>
        <v>https://docs.wto.org/imrd/directdoc.asp?DDFDocuments/v/G/TBTN24/KEN1573A1.DOCX</v>
      </c>
      <c r="R115" s="3"/>
      <c r="S115" s="3"/>
      <c r="T115" s="3"/>
      <c r="U115" s="3"/>
      <c r="V115" s="3"/>
      <c r="W115" s="3"/>
      <c r="X115" s="3"/>
    </row>
    <row r="116" spans="1:24" ht="75" x14ac:dyDescent="0.25">
      <c r="A116" s="3" t="s">
        <v>22</v>
      </c>
      <c r="B116" s="9">
        <v>45758</v>
      </c>
      <c r="C116" s="13" t="str">
        <f>HYPERLINK("https://eping.wto.org/en/Search?viewData= G/TBT/N/KEN/1507/Add.1"," G/TBT/N/KEN/1507/Add.1")</f>
        <v xml:space="preserve"> G/TBT/N/KEN/1507/Add.1</v>
      </c>
      <c r="D116" s="1" t="s">
        <v>778</v>
      </c>
      <c r="E116" s="1" t="s">
        <v>779</v>
      </c>
      <c r="F116" s="1" t="s">
        <v>780</v>
      </c>
      <c r="G116" s="1" t="s">
        <v>781</v>
      </c>
      <c r="H116" s="1" t="s">
        <v>127</v>
      </c>
      <c r="I116" s="1" t="s">
        <v>782</v>
      </c>
      <c r="J116" s="1" t="s">
        <v>31</v>
      </c>
      <c r="K116" s="3"/>
      <c r="L116" s="9" t="s">
        <v>23</v>
      </c>
      <c r="M116" s="3" t="s">
        <v>39</v>
      </c>
      <c r="N116" s="1" t="s">
        <v>738</v>
      </c>
      <c r="O116" s="3" t="str">
        <f>HYPERLINK("https://docs.wto.org/imrd/directdoc.asp?DDFDocuments/t/G/TBTN23/KEN1507A1.DOCX", "https://docs.wto.org/imrd/directdoc.asp?DDFDocuments/t/G/TBTN23/KEN1507A1.DOCX")</f>
        <v>https://docs.wto.org/imrd/directdoc.asp?DDFDocuments/t/G/TBTN23/KEN1507A1.DOCX</v>
      </c>
      <c r="P116" s="3" t="str">
        <f>HYPERLINK("https://docs.wto.org/imrd/directdoc.asp?DDFDocuments/u/G/TBTN23/KEN1507A1.DOCX", "https://docs.wto.org/imrd/directdoc.asp?DDFDocuments/u/G/TBTN23/KEN1507A1.DOCX")</f>
        <v>https://docs.wto.org/imrd/directdoc.asp?DDFDocuments/u/G/TBTN23/KEN1507A1.DOCX</v>
      </c>
      <c r="Q116" s="3" t="str">
        <f>HYPERLINK("https://docs.wto.org/imrd/directdoc.asp?DDFDocuments/v/G/TBTN23/KEN1507A1.DOCX", "https://docs.wto.org/imrd/directdoc.asp?DDFDocuments/v/G/TBTN23/KEN1507A1.DOCX")</f>
        <v>https://docs.wto.org/imrd/directdoc.asp?DDFDocuments/v/G/TBTN23/KEN1507A1.DOCX</v>
      </c>
      <c r="R116" s="3"/>
      <c r="S116" s="3"/>
      <c r="T116" s="3"/>
      <c r="U116" s="3"/>
      <c r="V116" s="3"/>
      <c r="W116" s="3"/>
      <c r="X116" s="3"/>
    </row>
    <row r="117" spans="1:24" ht="60" x14ac:dyDescent="0.25">
      <c r="A117" s="3" t="s">
        <v>22</v>
      </c>
      <c r="B117" s="9">
        <v>45758</v>
      </c>
      <c r="C117" s="13" t="str">
        <f>HYPERLINK("https://eping.wto.org/en/Search?viewData= G/TBT/N/KEN/1601/Add.1"," G/TBT/N/KEN/1601/Add.1")</f>
        <v xml:space="preserve"> G/TBT/N/KEN/1601/Add.1</v>
      </c>
      <c r="D117" s="1" t="s">
        <v>783</v>
      </c>
      <c r="E117" s="1" t="s">
        <v>784</v>
      </c>
      <c r="F117" s="1" t="s">
        <v>785</v>
      </c>
      <c r="G117" s="1" t="s">
        <v>786</v>
      </c>
      <c r="H117" s="1" t="s">
        <v>787</v>
      </c>
      <c r="I117" s="1" t="s">
        <v>788</v>
      </c>
      <c r="J117" s="1" t="s">
        <v>23</v>
      </c>
      <c r="K117" s="3"/>
      <c r="L117" s="9" t="s">
        <v>23</v>
      </c>
      <c r="M117" s="3" t="s">
        <v>39</v>
      </c>
      <c r="N117" s="3"/>
      <c r="O117" s="3" t="str">
        <f>HYPERLINK("https://docs.wto.org/imrd/directdoc.asp?DDFDocuments/t/G/TBTN24/KEN1601A1.DOCX", "https://docs.wto.org/imrd/directdoc.asp?DDFDocuments/t/G/TBTN24/KEN1601A1.DOCX")</f>
        <v>https://docs.wto.org/imrd/directdoc.asp?DDFDocuments/t/G/TBTN24/KEN1601A1.DOCX</v>
      </c>
      <c r="P117" s="3" t="str">
        <f>HYPERLINK("https://docs.wto.org/imrd/directdoc.asp?DDFDocuments/u/G/TBTN24/KEN1601A1.DOCX", "https://docs.wto.org/imrd/directdoc.asp?DDFDocuments/u/G/TBTN24/KEN1601A1.DOCX")</f>
        <v>https://docs.wto.org/imrd/directdoc.asp?DDFDocuments/u/G/TBTN24/KEN1601A1.DOCX</v>
      </c>
      <c r="Q117" s="3" t="str">
        <f>HYPERLINK("https://docs.wto.org/imrd/directdoc.asp?DDFDocuments/v/G/TBTN24/KEN1601A1.DOCX", "https://docs.wto.org/imrd/directdoc.asp?DDFDocuments/v/G/TBTN24/KEN1601A1.DOCX")</f>
        <v>https://docs.wto.org/imrd/directdoc.asp?DDFDocuments/v/G/TBTN24/KEN1601A1.DOCX</v>
      </c>
      <c r="R117" s="3"/>
      <c r="S117" s="3"/>
      <c r="T117" s="3"/>
      <c r="U117" s="3"/>
      <c r="V117" s="3"/>
      <c r="W117" s="3"/>
      <c r="X117" s="3"/>
    </row>
    <row r="118" spans="1:24" ht="409.5" x14ac:dyDescent="0.25">
      <c r="A118" s="3" t="s">
        <v>60</v>
      </c>
      <c r="B118" s="9">
        <v>45758</v>
      </c>
      <c r="C118" s="13" t="str">
        <f>HYPERLINK("https://eping.wto.org/en/Search?viewData= G/TBT/N/IDN/13/Add.5"," G/TBT/N/IDN/13/Add.5")</f>
        <v xml:space="preserve"> G/TBT/N/IDN/13/Add.5</v>
      </c>
      <c r="D118" s="1" t="s">
        <v>789</v>
      </c>
      <c r="E118" s="1" t="s">
        <v>790</v>
      </c>
      <c r="F118" s="1" t="s">
        <v>791</v>
      </c>
      <c r="G118" s="1" t="s">
        <v>792</v>
      </c>
      <c r="H118" s="1" t="s">
        <v>793</v>
      </c>
      <c r="I118" s="1" t="s">
        <v>23</v>
      </c>
      <c r="J118" s="1" t="s">
        <v>23</v>
      </c>
      <c r="K118" s="3"/>
      <c r="L118" s="9" t="s">
        <v>23</v>
      </c>
      <c r="M118" s="3" t="s">
        <v>39</v>
      </c>
      <c r="N118" s="1" t="s">
        <v>794</v>
      </c>
      <c r="O118" s="3" t="str">
        <f>HYPERLINK("https://docs.wto.org/imrd/directdoc.asp?DDFDocuments/t/G/TBTN03/IDN13A5.DOCX", "https://docs.wto.org/imrd/directdoc.asp?DDFDocuments/t/G/TBTN03/IDN13A5.DOCX")</f>
        <v>https://docs.wto.org/imrd/directdoc.asp?DDFDocuments/t/G/TBTN03/IDN13A5.DOCX</v>
      </c>
      <c r="P118" s="3" t="str">
        <f>HYPERLINK("https://docs.wto.org/imrd/directdoc.asp?DDFDocuments/u/G/TBTN03/IDN13A5.DOCX", "https://docs.wto.org/imrd/directdoc.asp?DDFDocuments/u/G/TBTN03/IDN13A5.DOCX")</f>
        <v>https://docs.wto.org/imrd/directdoc.asp?DDFDocuments/u/G/TBTN03/IDN13A5.DOCX</v>
      </c>
      <c r="Q118" s="3" t="str">
        <f>HYPERLINK("https://docs.wto.org/imrd/directdoc.asp?DDFDocuments/v/G/TBTN03/IDN13A5.DOCX", "https://docs.wto.org/imrd/directdoc.asp?DDFDocuments/v/G/TBTN03/IDN13A5.DOCX")</f>
        <v>https://docs.wto.org/imrd/directdoc.asp?DDFDocuments/v/G/TBTN03/IDN13A5.DOCX</v>
      </c>
      <c r="R118" s="3"/>
      <c r="S118" s="3"/>
      <c r="T118" s="3"/>
      <c r="U118" s="3"/>
      <c r="V118" s="3"/>
      <c r="W118" s="3"/>
      <c r="X118" s="3"/>
    </row>
    <row r="119" spans="1:24" ht="105" x14ac:dyDescent="0.25">
      <c r="A119" s="3" t="s">
        <v>22</v>
      </c>
      <c r="B119" s="9">
        <v>45758</v>
      </c>
      <c r="C119" s="13" t="str">
        <f>HYPERLINK("https://eping.wto.org/en/Search?viewData= G/TBT/N/KEN/1498/Add.2"," G/TBT/N/KEN/1498/Add.2")</f>
        <v xml:space="preserve"> G/TBT/N/KEN/1498/Add.2</v>
      </c>
      <c r="D119" s="1" t="s">
        <v>795</v>
      </c>
      <c r="E119" s="1" t="s">
        <v>796</v>
      </c>
      <c r="F119" s="1" t="s">
        <v>797</v>
      </c>
      <c r="G119" s="1" t="s">
        <v>798</v>
      </c>
      <c r="H119" s="1" t="s">
        <v>219</v>
      </c>
      <c r="I119" s="1" t="s">
        <v>58</v>
      </c>
      <c r="J119" s="1" t="s">
        <v>31</v>
      </c>
      <c r="K119" s="3"/>
      <c r="L119" s="9" t="s">
        <v>23</v>
      </c>
      <c r="M119" s="3" t="s">
        <v>39</v>
      </c>
      <c r="N119" s="1" t="s">
        <v>738</v>
      </c>
      <c r="O119" s="3" t="str">
        <f>HYPERLINK("https://docs.wto.org/imrd/directdoc.asp?DDFDocuments/t/G/TBTN23/KEN1498A2.DOCX", "https://docs.wto.org/imrd/directdoc.asp?DDFDocuments/t/G/TBTN23/KEN1498A2.DOCX")</f>
        <v>https://docs.wto.org/imrd/directdoc.asp?DDFDocuments/t/G/TBTN23/KEN1498A2.DOCX</v>
      </c>
      <c r="P119" s="3" t="str">
        <f>HYPERLINK("https://docs.wto.org/imrd/directdoc.asp?DDFDocuments/u/G/TBTN23/KEN1498A2.DOCX", "https://docs.wto.org/imrd/directdoc.asp?DDFDocuments/u/G/TBTN23/KEN1498A2.DOCX")</f>
        <v>https://docs.wto.org/imrd/directdoc.asp?DDFDocuments/u/G/TBTN23/KEN1498A2.DOCX</v>
      </c>
      <c r="Q119" s="3" t="str">
        <f>HYPERLINK("https://docs.wto.org/imrd/directdoc.asp?DDFDocuments/v/G/TBTN23/KEN1498A2.DOCX", "https://docs.wto.org/imrd/directdoc.asp?DDFDocuments/v/G/TBTN23/KEN1498A2.DOCX")</f>
        <v>https://docs.wto.org/imrd/directdoc.asp?DDFDocuments/v/G/TBTN23/KEN1498A2.DOCX</v>
      </c>
      <c r="R119" s="3"/>
      <c r="S119" s="3"/>
      <c r="T119" s="3"/>
      <c r="U119" s="3"/>
      <c r="V119" s="3"/>
      <c r="W119" s="3"/>
      <c r="X119" s="3"/>
    </row>
    <row r="120" spans="1:24" ht="90" x14ac:dyDescent="0.25">
      <c r="A120" s="3" t="s">
        <v>22</v>
      </c>
      <c r="B120" s="9">
        <v>45758</v>
      </c>
      <c r="C120" s="13" t="str">
        <f>HYPERLINK("https://eping.wto.org/en/Search?viewData= G/TBT/N/KEN/1545/Add.1"," G/TBT/N/KEN/1545/Add.1")</f>
        <v xml:space="preserve"> G/TBT/N/KEN/1545/Add.1</v>
      </c>
      <c r="D120" s="1" t="s">
        <v>799</v>
      </c>
      <c r="E120" s="1" t="s">
        <v>800</v>
      </c>
      <c r="F120" s="1" t="s">
        <v>801</v>
      </c>
      <c r="G120" s="1" t="s">
        <v>802</v>
      </c>
      <c r="H120" s="1" t="s">
        <v>803</v>
      </c>
      <c r="I120" s="1" t="s">
        <v>804</v>
      </c>
      <c r="J120" s="1" t="s">
        <v>23</v>
      </c>
      <c r="K120" s="3"/>
      <c r="L120" s="9" t="s">
        <v>23</v>
      </c>
      <c r="M120" s="3" t="s">
        <v>39</v>
      </c>
      <c r="N120" s="1" t="s">
        <v>738</v>
      </c>
      <c r="O120" s="3" t="str">
        <f>HYPERLINK("https://docs.wto.org/imrd/directdoc.asp?DDFDocuments/t/G/TBTN24/KEN1545A1.DOCX", "https://docs.wto.org/imrd/directdoc.asp?DDFDocuments/t/G/TBTN24/KEN1545A1.DOCX")</f>
        <v>https://docs.wto.org/imrd/directdoc.asp?DDFDocuments/t/G/TBTN24/KEN1545A1.DOCX</v>
      </c>
      <c r="P120" s="3" t="str">
        <f>HYPERLINK("https://docs.wto.org/imrd/directdoc.asp?DDFDocuments/u/G/TBTN24/KEN1545A1.DOCX", "https://docs.wto.org/imrd/directdoc.asp?DDFDocuments/u/G/TBTN24/KEN1545A1.DOCX")</f>
        <v>https://docs.wto.org/imrd/directdoc.asp?DDFDocuments/u/G/TBTN24/KEN1545A1.DOCX</v>
      </c>
      <c r="Q120" s="3" t="str">
        <f>HYPERLINK("https://docs.wto.org/imrd/directdoc.asp?DDFDocuments/v/G/TBTN24/KEN1545A1.DOCX", "https://docs.wto.org/imrd/directdoc.asp?DDFDocuments/v/G/TBTN24/KEN1545A1.DOCX")</f>
        <v>https://docs.wto.org/imrd/directdoc.asp?DDFDocuments/v/G/TBTN24/KEN1545A1.DOCX</v>
      </c>
      <c r="R120" s="3"/>
      <c r="S120" s="3"/>
      <c r="T120" s="3"/>
      <c r="U120" s="3"/>
      <c r="V120" s="3"/>
      <c r="W120" s="3"/>
      <c r="X120" s="3"/>
    </row>
    <row r="121" spans="1:24" ht="75" x14ac:dyDescent="0.25">
      <c r="A121" s="3" t="s">
        <v>22</v>
      </c>
      <c r="B121" s="9">
        <v>45758</v>
      </c>
      <c r="C121" s="13" t="str">
        <f>HYPERLINK("https://eping.wto.org/en/Search?viewData= G/TBT/N/KEN/1455/Add.1"," G/TBT/N/KEN/1455/Add.1")</f>
        <v xml:space="preserve"> G/TBT/N/KEN/1455/Add.1</v>
      </c>
      <c r="D121" s="1" t="s">
        <v>805</v>
      </c>
      <c r="E121" s="1" t="s">
        <v>806</v>
      </c>
      <c r="F121" s="1" t="s">
        <v>807</v>
      </c>
      <c r="G121" s="1" t="s">
        <v>808</v>
      </c>
      <c r="H121" s="1" t="s">
        <v>809</v>
      </c>
      <c r="I121" s="1" t="s">
        <v>810</v>
      </c>
      <c r="J121" s="1" t="s">
        <v>31</v>
      </c>
      <c r="K121" s="3"/>
      <c r="L121" s="9" t="s">
        <v>23</v>
      </c>
      <c r="M121" s="3" t="s">
        <v>39</v>
      </c>
      <c r="N121" s="1" t="s">
        <v>738</v>
      </c>
      <c r="O121" s="3" t="str">
        <f>HYPERLINK("https://docs.wto.org/imrd/directdoc.asp?DDFDocuments/t/G/TBTN23/KEN1455A1.DOCX", "https://docs.wto.org/imrd/directdoc.asp?DDFDocuments/t/G/TBTN23/KEN1455A1.DOCX")</f>
        <v>https://docs.wto.org/imrd/directdoc.asp?DDFDocuments/t/G/TBTN23/KEN1455A1.DOCX</v>
      </c>
      <c r="P121" s="3" t="str">
        <f>HYPERLINK("https://docs.wto.org/imrd/directdoc.asp?DDFDocuments/u/G/TBTN23/KEN1455A1.DOCX", "https://docs.wto.org/imrd/directdoc.asp?DDFDocuments/u/G/TBTN23/KEN1455A1.DOCX")</f>
        <v>https://docs.wto.org/imrd/directdoc.asp?DDFDocuments/u/G/TBTN23/KEN1455A1.DOCX</v>
      </c>
      <c r="Q121" s="3" t="str">
        <f>HYPERLINK("https://docs.wto.org/imrd/directdoc.asp?DDFDocuments/v/G/TBTN23/KEN1455A1.DOCX", "https://docs.wto.org/imrd/directdoc.asp?DDFDocuments/v/G/TBTN23/KEN1455A1.DOCX")</f>
        <v>https://docs.wto.org/imrd/directdoc.asp?DDFDocuments/v/G/TBTN23/KEN1455A1.DOCX</v>
      </c>
      <c r="R121" s="3"/>
      <c r="S121" s="3"/>
      <c r="T121" s="3"/>
      <c r="U121" s="3"/>
      <c r="V121" s="3"/>
      <c r="W121" s="3"/>
      <c r="X121" s="3"/>
    </row>
    <row r="122" spans="1:24" ht="120" x14ac:dyDescent="0.25">
      <c r="A122" s="3" t="s">
        <v>22</v>
      </c>
      <c r="B122" s="9">
        <v>45758</v>
      </c>
      <c r="C122" s="13" t="str">
        <f>HYPERLINK("https://eping.wto.org/en/Search?viewData= G/TBT/N/KEN/1398/Add.2"," G/TBT/N/KEN/1398/Add.2")</f>
        <v xml:space="preserve"> G/TBT/N/KEN/1398/Add.2</v>
      </c>
      <c r="D122" s="1" t="s">
        <v>811</v>
      </c>
      <c r="E122" s="1" t="s">
        <v>812</v>
      </c>
      <c r="F122" s="1" t="s">
        <v>813</v>
      </c>
      <c r="G122" s="1" t="s">
        <v>814</v>
      </c>
      <c r="H122" s="1" t="s">
        <v>815</v>
      </c>
      <c r="I122" s="1" t="s">
        <v>816</v>
      </c>
      <c r="J122" s="1" t="s">
        <v>817</v>
      </c>
      <c r="K122" s="3"/>
      <c r="L122" s="9" t="s">
        <v>23</v>
      </c>
      <c r="M122" s="3" t="s">
        <v>39</v>
      </c>
      <c r="N122" s="1" t="s">
        <v>738</v>
      </c>
      <c r="O122" s="3" t="str">
        <f>HYPERLINK("https://docs.wto.org/imrd/directdoc.asp?DDFDocuments/t/G/TBTN23/KEN1398A2.DOCX", "https://docs.wto.org/imrd/directdoc.asp?DDFDocuments/t/G/TBTN23/KEN1398A2.DOCX")</f>
        <v>https://docs.wto.org/imrd/directdoc.asp?DDFDocuments/t/G/TBTN23/KEN1398A2.DOCX</v>
      </c>
      <c r="P122" s="3" t="str">
        <f>HYPERLINK("https://docs.wto.org/imrd/directdoc.asp?DDFDocuments/u/G/TBTN23/KEN1398A2.DOCX", "https://docs.wto.org/imrd/directdoc.asp?DDFDocuments/u/G/TBTN23/KEN1398A2.DOCX")</f>
        <v>https://docs.wto.org/imrd/directdoc.asp?DDFDocuments/u/G/TBTN23/KEN1398A2.DOCX</v>
      </c>
      <c r="Q122" s="3" t="str">
        <f>HYPERLINK("https://docs.wto.org/imrd/directdoc.asp?DDFDocuments/v/G/TBTN23/KEN1398A2.DOCX", "https://docs.wto.org/imrd/directdoc.asp?DDFDocuments/v/G/TBTN23/KEN1398A2.DOCX")</f>
        <v>https://docs.wto.org/imrd/directdoc.asp?DDFDocuments/v/G/TBTN23/KEN1398A2.DOCX</v>
      </c>
      <c r="R122" s="3"/>
      <c r="S122" s="3"/>
      <c r="T122" s="3"/>
      <c r="U122" s="3"/>
      <c r="V122" s="3"/>
      <c r="W122" s="3"/>
      <c r="X122" s="3"/>
    </row>
    <row r="123" spans="1:24" ht="75" x14ac:dyDescent="0.25">
      <c r="A123" s="3" t="s">
        <v>22</v>
      </c>
      <c r="B123" s="9">
        <v>45758</v>
      </c>
      <c r="C123" s="13" t="str">
        <f>HYPERLINK("https://eping.wto.org/en/Search?viewData= G/TBT/N/KEN/1599/Add.1"," G/TBT/N/KEN/1599/Add.1")</f>
        <v xml:space="preserve"> G/TBT/N/KEN/1599/Add.1</v>
      </c>
      <c r="D123" s="1" t="s">
        <v>818</v>
      </c>
      <c r="E123" s="1" t="s">
        <v>819</v>
      </c>
      <c r="F123" s="1" t="s">
        <v>223</v>
      </c>
      <c r="G123" s="1" t="s">
        <v>786</v>
      </c>
      <c r="H123" s="1" t="s">
        <v>820</v>
      </c>
      <c r="I123" s="1" t="s">
        <v>132</v>
      </c>
      <c r="J123" s="1" t="s">
        <v>23</v>
      </c>
      <c r="K123" s="3"/>
      <c r="L123" s="9" t="s">
        <v>23</v>
      </c>
      <c r="M123" s="3" t="s">
        <v>39</v>
      </c>
      <c r="N123" s="1" t="s">
        <v>738</v>
      </c>
      <c r="O123" s="3" t="str">
        <f>HYPERLINK("https://docs.wto.org/imrd/directdoc.asp?DDFDocuments/t/G/TBTN24/KEN1599A1.DOCX", "https://docs.wto.org/imrd/directdoc.asp?DDFDocuments/t/G/TBTN24/KEN1599A1.DOCX")</f>
        <v>https://docs.wto.org/imrd/directdoc.asp?DDFDocuments/t/G/TBTN24/KEN1599A1.DOCX</v>
      </c>
      <c r="P123" s="3" t="str">
        <f>HYPERLINK("https://docs.wto.org/imrd/directdoc.asp?DDFDocuments/u/G/TBTN24/KEN1599A1.DOCX", "https://docs.wto.org/imrd/directdoc.asp?DDFDocuments/u/G/TBTN24/KEN1599A1.DOCX")</f>
        <v>https://docs.wto.org/imrd/directdoc.asp?DDFDocuments/u/G/TBTN24/KEN1599A1.DOCX</v>
      </c>
      <c r="Q123" s="3" t="str">
        <f>HYPERLINK("https://docs.wto.org/imrd/directdoc.asp?DDFDocuments/v/G/TBTN24/KEN1599A1.DOCX", "https://docs.wto.org/imrd/directdoc.asp?DDFDocuments/v/G/TBTN24/KEN1599A1.DOCX")</f>
        <v>https://docs.wto.org/imrd/directdoc.asp?DDFDocuments/v/G/TBTN24/KEN1599A1.DOCX</v>
      </c>
      <c r="R123" s="3"/>
      <c r="S123" s="3"/>
      <c r="T123" s="3"/>
      <c r="U123" s="3"/>
      <c r="V123" s="3"/>
      <c r="W123" s="3"/>
      <c r="X123" s="3"/>
    </row>
    <row r="124" spans="1:24" ht="105" x14ac:dyDescent="0.25">
      <c r="A124" s="3" t="s">
        <v>22</v>
      </c>
      <c r="B124" s="9">
        <v>45758</v>
      </c>
      <c r="C124" s="13" t="str">
        <f>HYPERLINK("https://eping.wto.org/en/Search?viewData= G/TBT/N/KEN/1399/Add.2"," G/TBT/N/KEN/1399/Add.2")</f>
        <v xml:space="preserve"> G/TBT/N/KEN/1399/Add.2</v>
      </c>
      <c r="D124" s="1" t="s">
        <v>821</v>
      </c>
      <c r="E124" s="1" t="s">
        <v>822</v>
      </c>
      <c r="F124" s="1" t="s">
        <v>813</v>
      </c>
      <c r="G124" s="1" t="s">
        <v>814</v>
      </c>
      <c r="H124" s="1" t="s">
        <v>815</v>
      </c>
      <c r="I124" s="1" t="s">
        <v>185</v>
      </c>
      <c r="J124" s="1" t="s">
        <v>817</v>
      </c>
      <c r="K124" s="3"/>
      <c r="L124" s="9" t="s">
        <v>23</v>
      </c>
      <c r="M124" s="3" t="s">
        <v>39</v>
      </c>
      <c r="N124" s="1" t="s">
        <v>738</v>
      </c>
      <c r="O124" s="3" t="str">
        <f>HYPERLINK("https://docs.wto.org/imrd/directdoc.asp?DDFDocuments/t/G/TBTN23/KEN1399A2.DOCX", "https://docs.wto.org/imrd/directdoc.asp?DDFDocuments/t/G/TBTN23/KEN1399A2.DOCX")</f>
        <v>https://docs.wto.org/imrd/directdoc.asp?DDFDocuments/t/G/TBTN23/KEN1399A2.DOCX</v>
      </c>
      <c r="P124" s="3" t="str">
        <f>HYPERLINK("https://docs.wto.org/imrd/directdoc.asp?DDFDocuments/u/G/TBTN23/KEN1399A2.DOCX", "https://docs.wto.org/imrd/directdoc.asp?DDFDocuments/u/G/TBTN23/KEN1399A2.DOCX")</f>
        <v>https://docs.wto.org/imrd/directdoc.asp?DDFDocuments/u/G/TBTN23/KEN1399A2.DOCX</v>
      </c>
      <c r="Q124" s="3" t="str">
        <f>HYPERLINK("https://docs.wto.org/imrd/directdoc.asp?DDFDocuments/v/G/TBTN23/KEN1399A2.DOCX", "https://docs.wto.org/imrd/directdoc.asp?DDFDocuments/v/G/TBTN23/KEN1399A2.DOCX")</f>
        <v>https://docs.wto.org/imrd/directdoc.asp?DDFDocuments/v/G/TBTN23/KEN1399A2.DOCX</v>
      </c>
      <c r="R124" s="3"/>
      <c r="S124" s="3"/>
      <c r="T124" s="3"/>
      <c r="U124" s="3"/>
      <c r="V124" s="3"/>
      <c r="W124" s="3"/>
      <c r="X124" s="3"/>
    </row>
    <row r="125" spans="1:24" ht="60" x14ac:dyDescent="0.25">
      <c r="A125" s="3" t="s">
        <v>22</v>
      </c>
      <c r="B125" s="9">
        <v>45758</v>
      </c>
      <c r="C125" s="13" t="str">
        <f>HYPERLINK("https://eping.wto.org/en/Search?viewData= G/TBT/N/KEN/1508/Add.1"," G/TBT/N/KEN/1508/Add.1")</f>
        <v xml:space="preserve"> G/TBT/N/KEN/1508/Add.1</v>
      </c>
      <c r="D125" s="1" t="s">
        <v>823</v>
      </c>
      <c r="E125" s="1" t="s">
        <v>824</v>
      </c>
      <c r="F125" s="1" t="s">
        <v>780</v>
      </c>
      <c r="G125" s="1" t="s">
        <v>781</v>
      </c>
      <c r="H125" s="1" t="s">
        <v>127</v>
      </c>
      <c r="I125" s="1" t="s">
        <v>788</v>
      </c>
      <c r="J125" s="1" t="s">
        <v>31</v>
      </c>
      <c r="K125" s="3"/>
      <c r="L125" s="9" t="s">
        <v>23</v>
      </c>
      <c r="M125" s="3" t="s">
        <v>39</v>
      </c>
      <c r="N125" s="1" t="s">
        <v>738</v>
      </c>
      <c r="O125" s="3" t="str">
        <f>HYPERLINK("https://docs.wto.org/imrd/directdoc.asp?DDFDocuments/t/G/TBTN23/KEN1508A1.DOCX", "https://docs.wto.org/imrd/directdoc.asp?DDFDocuments/t/G/TBTN23/KEN1508A1.DOCX")</f>
        <v>https://docs.wto.org/imrd/directdoc.asp?DDFDocuments/t/G/TBTN23/KEN1508A1.DOCX</v>
      </c>
      <c r="P125" s="3" t="str">
        <f>HYPERLINK("https://docs.wto.org/imrd/directdoc.asp?DDFDocuments/u/G/TBTN23/KEN1508A1.DOCX", "https://docs.wto.org/imrd/directdoc.asp?DDFDocuments/u/G/TBTN23/KEN1508A1.DOCX")</f>
        <v>https://docs.wto.org/imrd/directdoc.asp?DDFDocuments/u/G/TBTN23/KEN1508A1.DOCX</v>
      </c>
      <c r="Q125" s="3" t="str">
        <f>HYPERLINK("https://docs.wto.org/imrd/directdoc.asp?DDFDocuments/v/G/TBTN23/KEN1508A1.DOCX", "https://docs.wto.org/imrd/directdoc.asp?DDFDocuments/v/G/TBTN23/KEN1508A1.DOCX")</f>
        <v>https://docs.wto.org/imrd/directdoc.asp?DDFDocuments/v/G/TBTN23/KEN1508A1.DOCX</v>
      </c>
      <c r="R125" s="3"/>
      <c r="S125" s="3"/>
      <c r="T125" s="3"/>
      <c r="U125" s="3"/>
      <c r="V125" s="3"/>
      <c r="W125" s="3"/>
      <c r="X125" s="3"/>
    </row>
    <row r="126" spans="1:24" ht="105" x14ac:dyDescent="0.25">
      <c r="A126" s="3" t="s">
        <v>22</v>
      </c>
      <c r="B126" s="9">
        <v>45758</v>
      </c>
      <c r="C126" s="13" t="str">
        <f>HYPERLINK("https://eping.wto.org/en/Search?viewData= G/TBT/N/KEN/1497/Add.2"," G/TBT/N/KEN/1497/Add.2")</f>
        <v xml:space="preserve"> G/TBT/N/KEN/1497/Add.2</v>
      </c>
      <c r="D126" s="1" t="s">
        <v>825</v>
      </c>
      <c r="E126" s="1" t="s">
        <v>826</v>
      </c>
      <c r="F126" s="1" t="s">
        <v>827</v>
      </c>
      <c r="G126" s="1" t="s">
        <v>828</v>
      </c>
      <c r="H126" s="1" t="s">
        <v>219</v>
      </c>
      <c r="I126" s="1" t="s">
        <v>58</v>
      </c>
      <c r="J126" s="1" t="s">
        <v>31</v>
      </c>
      <c r="K126" s="3"/>
      <c r="L126" s="9" t="s">
        <v>23</v>
      </c>
      <c r="M126" s="3" t="s">
        <v>39</v>
      </c>
      <c r="N126" s="1" t="s">
        <v>738</v>
      </c>
      <c r="O126" s="3" t="str">
        <f>HYPERLINK("https://docs.wto.org/imrd/directdoc.asp?DDFDocuments/t/G/TBTN23/KEN1497A2.DOCX", "https://docs.wto.org/imrd/directdoc.asp?DDFDocuments/t/G/TBTN23/KEN1497A2.DOCX")</f>
        <v>https://docs.wto.org/imrd/directdoc.asp?DDFDocuments/t/G/TBTN23/KEN1497A2.DOCX</v>
      </c>
      <c r="P126" s="3" t="str">
        <f>HYPERLINK("https://docs.wto.org/imrd/directdoc.asp?DDFDocuments/u/G/TBTN23/KEN1497A2.DOCX", "https://docs.wto.org/imrd/directdoc.asp?DDFDocuments/u/G/TBTN23/KEN1497A2.DOCX")</f>
        <v>https://docs.wto.org/imrd/directdoc.asp?DDFDocuments/u/G/TBTN23/KEN1497A2.DOCX</v>
      </c>
      <c r="Q126" s="3" t="str">
        <f>HYPERLINK("https://docs.wto.org/imrd/directdoc.asp?DDFDocuments/v/G/TBTN23/KEN1497A2.DOCX", "https://docs.wto.org/imrd/directdoc.asp?DDFDocuments/v/G/TBTN23/KEN1497A2.DOCX")</f>
        <v>https://docs.wto.org/imrd/directdoc.asp?DDFDocuments/v/G/TBTN23/KEN1497A2.DOCX</v>
      </c>
      <c r="R126" s="3"/>
      <c r="S126" s="3"/>
      <c r="T126" s="3"/>
      <c r="U126" s="3"/>
      <c r="V126" s="3"/>
      <c r="W126" s="3"/>
      <c r="X126" s="3"/>
    </row>
    <row r="127" spans="1:24" ht="120" x14ac:dyDescent="0.25">
      <c r="A127" s="3" t="s">
        <v>22</v>
      </c>
      <c r="B127" s="9">
        <v>45758</v>
      </c>
      <c r="C127" s="13" t="str">
        <f>HYPERLINK("https://eping.wto.org/en/Search?viewData= G/TBT/N/KEN/1440/Add.2"," G/TBT/N/KEN/1440/Add.2")</f>
        <v xml:space="preserve"> G/TBT/N/KEN/1440/Add.2</v>
      </c>
      <c r="D127" s="1" t="s">
        <v>829</v>
      </c>
      <c r="E127" s="1" t="s">
        <v>830</v>
      </c>
      <c r="F127" s="1" t="s">
        <v>831</v>
      </c>
      <c r="G127" s="1" t="s">
        <v>832</v>
      </c>
      <c r="H127" s="1" t="s">
        <v>833</v>
      </c>
      <c r="I127" s="1" t="s">
        <v>834</v>
      </c>
      <c r="J127" s="1" t="s">
        <v>23</v>
      </c>
      <c r="K127" s="3"/>
      <c r="L127" s="9" t="s">
        <v>23</v>
      </c>
      <c r="M127" s="3" t="s">
        <v>39</v>
      </c>
      <c r="N127" s="1" t="s">
        <v>738</v>
      </c>
      <c r="O127" s="3" t="str">
        <f>HYPERLINK("https://docs.wto.org/imrd/directdoc.asp?DDFDocuments/t/G/TBTN23/KEN1440A2.DOCX", "https://docs.wto.org/imrd/directdoc.asp?DDFDocuments/t/G/TBTN23/KEN1440A2.DOCX")</f>
        <v>https://docs.wto.org/imrd/directdoc.asp?DDFDocuments/t/G/TBTN23/KEN1440A2.DOCX</v>
      </c>
      <c r="P127" s="3" t="str">
        <f>HYPERLINK("https://docs.wto.org/imrd/directdoc.asp?DDFDocuments/u/G/TBTN23/KEN1440A2.DOCX", "https://docs.wto.org/imrd/directdoc.asp?DDFDocuments/u/G/TBTN23/KEN1440A2.DOCX")</f>
        <v>https://docs.wto.org/imrd/directdoc.asp?DDFDocuments/u/G/TBTN23/KEN1440A2.DOCX</v>
      </c>
      <c r="Q127" s="3" t="str">
        <f>HYPERLINK("https://docs.wto.org/imrd/directdoc.asp?DDFDocuments/v/G/TBTN23/KEN1440A2.DOCX", "https://docs.wto.org/imrd/directdoc.asp?DDFDocuments/v/G/TBTN23/KEN1440A2.DOCX")</f>
        <v>https://docs.wto.org/imrd/directdoc.asp?DDFDocuments/v/G/TBTN23/KEN1440A2.DOCX</v>
      </c>
      <c r="R127" s="3"/>
      <c r="S127" s="3"/>
      <c r="T127" s="3"/>
      <c r="U127" s="3"/>
      <c r="V127" s="3"/>
      <c r="W127" s="3"/>
      <c r="X127" s="3"/>
    </row>
    <row r="128" spans="1:24" ht="300" x14ac:dyDescent="0.25">
      <c r="A128" s="3" t="s">
        <v>22</v>
      </c>
      <c r="B128" s="9">
        <v>45758</v>
      </c>
      <c r="C128" s="13" t="str">
        <f>HYPERLINK("https://eping.wto.org/en/Search?viewData= G/TBT/N/KEN/1534/Add.1"," G/TBT/N/KEN/1534/Add.1")</f>
        <v xml:space="preserve"> G/TBT/N/KEN/1534/Add.1</v>
      </c>
      <c r="D128" s="1" t="s">
        <v>835</v>
      </c>
      <c r="E128" s="1" t="s">
        <v>836</v>
      </c>
      <c r="F128" s="1" t="s">
        <v>837</v>
      </c>
      <c r="G128" s="1" t="s">
        <v>838</v>
      </c>
      <c r="H128" s="1" t="s">
        <v>154</v>
      </c>
      <c r="I128" s="1" t="s">
        <v>61</v>
      </c>
      <c r="J128" s="1" t="s">
        <v>54</v>
      </c>
      <c r="K128" s="3"/>
      <c r="L128" s="9" t="s">
        <v>23</v>
      </c>
      <c r="M128" s="3" t="s">
        <v>39</v>
      </c>
      <c r="N128" s="1" t="s">
        <v>738</v>
      </c>
      <c r="O128" s="3" t="str">
        <f>HYPERLINK("https://docs.wto.org/imrd/directdoc.asp?DDFDocuments/t/G/TBTN23/KEN1534A1.DOCX", "https://docs.wto.org/imrd/directdoc.asp?DDFDocuments/t/G/TBTN23/KEN1534A1.DOCX")</f>
        <v>https://docs.wto.org/imrd/directdoc.asp?DDFDocuments/t/G/TBTN23/KEN1534A1.DOCX</v>
      </c>
      <c r="P128" s="3" t="str">
        <f>HYPERLINK("https://docs.wto.org/imrd/directdoc.asp?DDFDocuments/u/G/TBTN23/KEN1534A1.DOCX", "https://docs.wto.org/imrd/directdoc.asp?DDFDocuments/u/G/TBTN23/KEN1534A1.DOCX")</f>
        <v>https://docs.wto.org/imrd/directdoc.asp?DDFDocuments/u/G/TBTN23/KEN1534A1.DOCX</v>
      </c>
      <c r="Q128" s="3" t="str">
        <f>HYPERLINK("https://docs.wto.org/imrd/directdoc.asp?DDFDocuments/v/G/TBTN23/KEN1534A1.DOCX", "https://docs.wto.org/imrd/directdoc.asp?DDFDocuments/v/G/TBTN23/KEN1534A1.DOCX")</f>
        <v>https://docs.wto.org/imrd/directdoc.asp?DDFDocuments/v/G/TBTN23/KEN1534A1.DOCX</v>
      </c>
      <c r="R128" s="3"/>
      <c r="S128" s="3"/>
      <c r="T128" s="3"/>
      <c r="U128" s="3"/>
      <c r="V128" s="3"/>
      <c r="W128" s="3"/>
      <c r="X128" s="3"/>
    </row>
    <row r="129" spans="1:24" ht="90" x14ac:dyDescent="0.25">
      <c r="A129" s="3" t="s">
        <v>22</v>
      </c>
      <c r="B129" s="9">
        <v>45758</v>
      </c>
      <c r="C129" s="13" t="str">
        <f>HYPERLINK("https://eping.wto.org/en/Search?viewData= G/TBT/N/KEN/1544/Add.1"," G/TBT/N/KEN/1544/Add.1")</f>
        <v xml:space="preserve"> G/TBT/N/KEN/1544/Add.1</v>
      </c>
      <c r="D129" s="1" t="s">
        <v>839</v>
      </c>
      <c r="E129" s="1" t="s">
        <v>840</v>
      </c>
      <c r="F129" s="1" t="s">
        <v>841</v>
      </c>
      <c r="G129" s="1" t="s">
        <v>842</v>
      </c>
      <c r="H129" s="1" t="s">
        <v>843</v>
      </c>
      <c r="I129" s="1" t="s">
        <v>844</v>
      </c>
      <c r="J129" s="1" t="s">
        <v>23</v>
      </c>
      <c r="K129" s="3"/>
      <c r="L129" s="9" t="s">
        <v>23</v>
      </c>
      <c r="M129" s="3" t="s">
        <v>39</v>
      </c>
      <c r="N129" s="1" t="s">
        <v>738</v>
      </c>
      <c r="O129" s="3" t="str">
        <f>HYPERLINK("https://docs.wto.org/imrd/directdoc.asp?DDFDocuments/t/G/TBTN24/KEN1544A1.DOCX", "https://docs.wto.org/imrd/directdoc.asp?DDFDocuments/t/G/TBTN24/KEN1544A1.DOCX")</f>
        <v>https://docs.wto.org/imrd/directdoc.asp?DDFDocuments/t/G/TBTN24/KEN1544A1.DOCX</v>
      </c>
      <c r="P129" s="3" t="str">
        <f>HYPERLINK("https://docs.wto.org/imrd/directdoc.asp?DDFDocuments/u/G/TBTN24/KEN1544A1.DOCX", "https://docs.wto.org/imrd/directdoc.asp?DDFDocuments/u/G/TBTN24/KEN1544A1.DOCX")</f>
        <v>https://docs.wto.org/imrd/directdoc.asp?DDFDocuments/u/G/TBTN24/KEN1544A1.DOCX</v>
      </c>
      <c r="Q129" s="3" t="str">
        <f>HYPERLINK("https://docs.wto.org/imrd/directdoc.asp?DDFDocuments/v/G/TBTN24/KEN1544A1.DOCX", "https://docs.wto.org/imrd/directdoc.asp?DDFDocuments/v/G/TBTN24/KEN1544A1.DOCX")</f>
        <v>https://docs.wto.org/imrd/directdoc.asp?DDFDocuments/v/G/TBTN24/KEN1544A1.DOCX</v>
      </c>
      <c r="R129" s="3"/>
      <c r="S129" s="3"/>
      <c r="T129" s="3"/>
      <c r="U129" s="3"/>
      <c r="V129" s="3"/>
      <c r="W129" s="3"/>
      <c r="X129" s="3"/>
    </row>
    <row r="130" spans="1:24" ht="90" x14ac:dyDescent="0.25">
      <c r="A130" s="3" t="s">
        <v>22</v>
      </c>
      <c r="B130" s="9">
        <v>45758</v>
      </c>
      <c r="C130" s="13" t="str">
        <f>HYPERLINK("https://eping.wto.org/en/Search?viewData= G/TBT/N/KEN/1547/Add.1"," G/TBT/N/KEN/1547/Add.1")</f>
        <v xml:space="preserve"> G/TBT/N/KEN/1547/Add.1</v>
      </c>
      <c r="D130" s="1" t="s">
        <v>845</v>
      </c>
      <c r="E130" s="1" t="s">
        <v>846</v>
      </c>
      <c r="F130" s="1" t="s">
        <v>847</v>
      </c>
      <c r="G130" s="1" t="s">
        <v>802</v>
      </c>
      <c r="H130" s="1" t="s">
        <v>848</v>
      </c>
      <c r="I130" s="1" t="s">
        <v>804</v>
      </c>
      <c r="J130" s="1" t="s">
        <v>23</v>
      </c>
      <c r="K130" s="3"/>
      <c r="L130" s="9" t="s">
        <v>23</v>
      </c>
      <c r="M130" s="3" t="s">
        <v>39</v>
      </c>
      <c r="N130" s="1" t="s">
        <v>738</v>
      </c>
      <c r="O130" s="3" t="str">
        <f>HYPERLINK("https://docs.wto.org/imrd/directdoc.asp?DDFDocuments/t/G/TBTN24/KEN1547A1.DOCX", "https://docs.wto.org/imrd/directdoc.asp?DDFDocuments/t/G/TBTN24/KEN1547A1.DOCX")</f>
        <v>https://docs.wto.org/imrd/directdoc.asp?DDFDocuments/t/G/TBTN24/KEN1547A1.DOCX</v>
      </c>
      <c r="P130" s="3" t="str">
        <f>HYPERLINK("https://docs.wto.org/imrd/directdoc.asp?DDFDocuments/u/G/TBTN24/KEN1547A1.DOCX", "https://docs.wto.org/imrd/directdoc.asp?DDFDocuments/u/G/TBTN24/KEN1547A1.DOCX")</f>
        <v>https://docs.wto.org/imrd/directdoc.asp?DDFDocuments/u/G/TBTN24/KEN1547A1.DOCX</v>
      </c>
      <c r="Q130" s="3" t="str">
        <f>HYPERLINK("https://docs.wto.org/imrd/directdoc.asp?DDFDocuments/v/G/TBTN24/KEN1547A1.DOCX", "https://docs.wto.org/imrd/directdoc.asp?DDFDocuments/v/G/TBTN24/KEN1547A1.DOCX")</f>
        <v>https://docs.wto.org/imrd/directdoc.asp?DDFDocuments/v/G/TBTN24/KEN1547A1.DOCX</v>
      </c>
      <c r="R130" s="3"/>
      <c r="S130" s="3"/>
      <c r="T130" s="3"/>
      <c r="U130" s="3"/>
      <c r="V130" s="3"/>
      <c r="W130" s="3"/>
      <c r="X130" s="3"/>
    </row>
    <row r="131" spans="1:24" ht="60" x14ac:dyDescent="0.25">
      <c r="A131" s="3" t="s">
        <v>22</v>
      </c>
      <c r="B131" s="9">
        <v>45758</v>
      </c>
      <c r="C131" s="13" t="str">
        <f>HYPERLINK("https://eping.wto.org/en/Search?viewData= G/TBT/N/KEN/1607/Add.1"," G/TBT/N/KEN/1607/Add.1")</f>
        <v xml:space="preserve"> G/TBT/N/KEN/1607/Add.1</v>
      </c>
      <c r="D131" s="1" t="s">
        <v>849</v>
      </c>
      <c r="E131" s="1" t="s">
        <v>850</v>
      </c>
      <c r="F131" s="1" t="s">
        <v>163</v>
      </c>
      <c r="G131" s="1" t="s">
        <v>23</v>
      </c>
      <c r="H131" s="1" t="s">
        <v>67</v>
      </c>
      <c r="I131" s="1" t="s">
        <v>810</v>
      </c>
      <c r="J131" s="1" t="s">
        <v>31</v>
      </c>
      <c r="K131" s="3"/>
      <c r="L131" s="9" t="s">
        <v>23</v>
      </c>
      <c r="M131" s="3" t="s">
        <v>39</v>
      </c>
      <c r="N131" s="1" t="s">
        <v>738</v>
      </c>
      <c r="O131" s="3" t="str">
        <f>HYPERLINK("https://docs.wto.org/imrd/directdoc.asp?DDFDocuments/t/G/TBTN24/KEN1607A1.DOCX", "https://docs.wto.org/imrd/directdoc.asp?DDFDocuments/t/G/TBTN24/KEN1607A1.DOCX")</f>
        <v>https://docs.wto.org/imrd/directdoc.asp?DDFDocuments/t/G/TBTN24/KEN1607A1.DOCX</v>
      </c>
      <c r="P131" s="3" t="str">
        <f>HYPERLINK("https://docs.wto.org/imrd/directdoc.asp?DDFDocuments/u/G/TBTN24/KEN1607A1.DOCX", "https://docs.wto.org/imrd/directdoc.asp?DDFDocuments/u/G/TBTN24/KEN1607A1.DOCX")</f>
        <v>https://docs.wto.org/imrd/directdoc.asp?DDFDocuments/u/G/TBTN24/KEN1607A1.DOCX</v>
      </c>
      <c r="Q131" s="3" t="str">
        <f>HYPERLINK("https://docs.wto.org/imrd/directdoc.asp?DDFDocuments/v/G/TBTN24/KEN1607A1.DOCX", "https://docs.wto.org/imrd/directdoc.asp?DDFDocuments/v/G/TBTN24/KEN1607A1.DOCX")</f>
        <v>https://docs.wto.org/imrd/directdoc.asp?DDFDocuments/v/G/TBTN24/KEN1607A1.DOCX</v>
      </c>
      <c r="R131" s="3"/>
      <c r="S131" s="3"/>
      <c r="T131" s="3"/>
      <c r="U131" s="3"/>
      <c r="V131" s="3"/>
      <c r="W131" s="3"/>
      <c r="X131" s="3"/>
    </row>
    <row r="132" spans="1:24" ht="75" x14ac:dyDescent="0.25">
      <c r="A132" s="3" t="s">
        <v>22</v>
      </c>
      <c r="B132" s="9">
        <v>45758</v>
      </c>
      <c r="C132" s="13" t="str">
        <f>HYPERLINK("https://eping.wto.org/en/Search?viewData= G/TBT/N/KEN/1598/Add.1"," G/TBT/N/KEN/1598/Add.1")</f>
        <v xml:space="preserve"> G/TBT/N/KEN/1598/Add.1</v>
      </c>
      <c r="D132" s="1" t="s">
        <v>851</v>
      </c>
      <c r="E132" s="1" t="s">
        <v>852</v>
      </c>
      <c r="F132" s="1" t="s">
        <v>853</v>
      </c>
      <c r="G132" s="1" t="s">
        <v>786</v>
      </c>
      <c r="H132" s="1" t="s">
        <v>854</v>
      </c>
      <c r="I132" s="1" t="s">
        <v>132</v>
      </c>
      <c r="J132" s="1" t="s">
        <v>23</v>
      </c>
      <c r="K132" s="3"/>
      <c r="L132" s="9" t="s">
        <v>23</v>
      </c>
      <c r="M132" s="3" t="s">
        <v>39</v>
      </c>
      <c r="N132" s="1" t="s">
        <v>738</v>
      </c>
      <c r="O132" s="3" t="str">
        <f>HYPERLINK("https://docs.wto.org/imrd/directdoc.asp?DDFDocuments/t/G/TBTN24/KEN1598A1.DOCX", "https://docs.wto.org/imrd/directdoc.asp?DDFDocuments/t/G/TBTN24/KEN1598A1.DOCX")</f>
        <v>https://docs.wto.org/imrd/directdoc.asp?DDFDocuments/t/G/TBTN24/KEN1598A1.DOCX</v>
      </c>
      <c r="P132" s="3" t="str">
        <f>HYPERLINK("https://docs.wto.org/imrd/directdoc.asp?DDFDocuments/u/G/TBTN24/KEN1598A1.DOCX", "https://docs.wto.org/imrd/directdoc.asp?DDFDocuments/u/G/TBTN24/KEN1598A1.DOCX")</f>
        <v>https://docs.wto.org/imrd/directdoc.asp?DDFDocuments/u/G/TBTN24/KEN1598A1.DOCX</v>
      </c>
      <c r="Q132" s="3" t="str">
        <f>HYPERLINK("https://docs.wto.org/imrd/directdoc.asp?DDFDocuments/v/G/TBTN24/KEN1598A1.DOCX", "https://docs.wto.org/imrd/directdoc.asp?DDFDocuments/v/G/TBTN24/KEN1598A1.DOCX")</f>
        <v>https://docs.wto.org/imrd/directdoc.asp?DDFDocuments/v/G/TBTN24/KEN1598A1.DOCX</v>
      </c>
      <c r="R132" s="3"/>
      <c r="S132" s="3"/>
      <c r="T132" s="3"/>
      <c r="U132" s="3"/>
      <c r="V132" s="3"/>
      <c r="W132" s="3"/>
      <c r="X132" s="3"/>
    </row>
    <row r="133" spans="1:24" ht="105" x14ac:dyDescent="0.25">
      <c r="A133" s="3" t="s">
        <v>22</v>
      </c>
      <c r="B133" s="9">
        <v>45758</v>
      </c>
      <c r="C133" s="13" t="str">
        <f>HYPERLINK("https://eping.wto.org/en/Search?viewData= G/TBT/N/KEN/1548/Add.1"," G/TBT/N/KEN/1548/Add.1")</f>
        <v xml:space="preserve"> G/TBT/N/KEN/1548/Add.1</v>
      </c>
      <c r="D133" s="1" t="s">
        <v>855</v>
      </c>
      <c r="E133" s="1" t="s">
        <v>856</v>
      </c>
      <c r="F133" s="1" t="s">
        <v>841</v>
      </c>
      <c r="G133" s="1" t="s">
        <v>842</v>
      </c>
      <c r="H133" s="1" t="s">
        <v>843</v>
      </c>
      <c r="I133" s="1" t="s">
        <v>804</v>
      </c>
      <c r="J133" s="1" t="s">
        <v>23</v>
      </c>
      <c r="K133" s="3"/>
      <c r="L133" s="9" t="s">
        <v>23</v>
      </c>
      <c r="M133" s="3" t="s">
        <v>39</v>
      </c>
      <c r="N133" s="1" t="s">
        <v>738</v>
      </c>
      <c r="O133" s="3" t="str">
        <f>HYPERLINK("https://docs.wto.org/imrd/directdoc.asp?DDFDocuments/t/G/TBTN24/KEN1548A1.DOCX", "https://docs.wto.org/imrd/directdoc.asp?DDFDocuments/t/G/TBTN24/KEN1548A1.DOCX")</f>
        <v>https://docs.wto.org/imrd/directdoc.asp?DDFDocuments/t/G/TBTN24/KEN1548A1.DOCX</v>
      </c>
      <c r="P133" s="3" t="str">
        <f>HYPERLINK("https://docs.wto.org/imrd/directdoc.asp?DDFDocuments/u/G/TBTN24/KEN1548A1.DOCX", "https://docs.wto.org/imrd/directdoc.asp?DDFDocuments/u/G/TBTN24/KEN1548A1.DOCX")</f>
        <v>https://docs.wto.org/imrd/directdoc.asp?DDFDocuments/u/G/TBTN24/KEN1548A1.DOCX</v>
      </c>
      <c r="Q133" s="3" t="str">
        <f>HYPERLINK("https://docs.wto.org/imrd/directdoc.asp?DDFDocuments/v/G/TBTN24/KEN1548A1.DOCX", "https://docs.wto.org/imrd/directdoc.asp?DDFDocuments/v/G/TBTN24/KEN1548A1.DOCX")</f>
        <v>https://docs.wto.org/imrd/directdoc.asp?DDFDocuments/v/G/TBTN24/KEN1548A1.DOCX</v>
      </c>
      <c r="R133" s="3"/>
      <c r="S133" s="3"/>
      <c r="T133" s="3"/>
      <c r="U133" s="3"/>
      <c r="V133" s="3"/>
      <c r="W133" s="3"/>
      <c r="X133" s="3"/>
    </row>
    <row r="134" spans="1:24" ht="90" x14ac:dyDescent="0.25">
      <c r="A134" s="3" t="s">
        <v>22</v>
      </c>
      <c r="B134" s="9">
        <v>45758</v>
      </c>
      <c r="C134" s="13" t="str">
        <f>HYPERLINK("https://eping.wto.org/en/Search?viewData= G/TBT/N/KEN/1460/Add.2"," G/TBT/N/KEN/1460/Add.2")</f>
        <v xml:space="preserve"> G/TBT/N/KEN/1460/Add.2</v>
      </c>
      <c r="D134" s="1" t="s">
        <v>857</v>
      </c>
      <c r="E134" s="1" t="s">
        <v>858</v>
      </c>
      <c r="F134" s="1" t="s">
        <v>859</v>
      </c>
      <c r="G134" s="1" t="s">
        <v>860</v>
      </c>
      <c r="H134" s="1" t="s">
        <v>861</v>
      </c>
      <c r="I134" s="1" t="s">
        <v>225</v>
      </c>
      <c r="J134" s="1" t="s">
        <v>23</v>
      </c>
      <c r="K134" s="3"/>
      <c r="L134" s="9" t="s">
        <v>23</v>
      </c>
      <c r="M134" s="3" t="s">
        <v>39</v>
      </c>
      <c r="N134" s="1" t="s">
        <v>862</v>
      </c>
      <c r="O134" s="3" t="str">
        <f>HYPERLINK("https://docs.wto.org/imrd/directdoc.asp?DDFDocuments/t/G/TBTN23/KEN1460A2.DOCX", "https://docs.wto.org/imrd/directdoc.asp?DDFDocuments/t/G/TBTN23/KEN1460A2.DOCX")</f>
        <v>https://docs.wto.org/imrd/directdoc.asp?DDFDocuments/t/G/TBTN23/KEN1460A2.DOCX</v>
      </c>
      <c r="P134" s="3" t="str">
        <f>HYPERLINK("https://docs.wto.org/imrd/directdoc.asp?DDFDocuments/u/G/TBTN23/KEN1460A2.DOCX", "https://docs.wto.org/imrd/directdoc.asp?DDFDocuments/u/G/TBTN23/KEN1460A2.DOCX")</f>
        <v>https://docs.wto.org/imrd/directdoc.asp?DDFDocuments/u/G/TBTN23/KEN1460A2.DOCX</v>
      </c>
      <c r="Q134" s="3" t="str">
        <f>HYPERLINK("https://docs.wto.org/imrd/directdoc.asp?DDFDocuments/v/G/TBTN23/KEN1460A2.DOCX", "https://docs.wto.org/imrd/directdoc.asp?DDFDocuments/v/G/TBTN23/KEN1460A2.DOCX")</f>
        <v>https://docs.wto.org/imrd/directdoc.asp?DDFDocuments/v/G/TBTN23/KEN1460A2.DOCX</v>
      </c>
      <c r="R134" s="3"/>
      <c r="S134" s="3"/>
      <c r="T134" s="3"/>
      <c r="U134" s="3"/>
      <c r="V134" s="3"/>
      <c r="W134" s="3"/>
      <c r="X134" s="3"/>
    </row>
    <row r="135" spans="1:24" ht="105" x14ac:dyDescent="0.25">
      <c r="A135" s="3" t="s">
        <v>22</v>
      </c>
      <c r="B135" s="9">
        <v>45758</v>
      </c>
      <c r="C135" s="13" t="str">
        <f>HYPERLINK("https://eping.wto.org/en/Search?viewData= G/TBT/N/KEN/1543/Add.1"," G/TBT/N/KEN/1543/Add.1")</f>
        <v xml:space="preserve"> G/TBT/N/KEN/1543/Add.1</v>
      </c>
      <c r="D135" s="1" t="s">
        <v>863</v>
      </c>
      <c r="E135" s="1" t="s">
        <v>864</v>
      </c>
      <c r="F135" s="1" t="s">
        <v>841</v>
      </c>
      <c r="G135" s="1" t="s">
        <v>842</v>
      </c>
      <c r="H135" s="1" t="s">
        <v>843</v>
      </c>
      <c r="I135" s="1" t="s">
        <v>247</v>
      </c>
      <c r="J135" s="1" t="s">
        <v>23</v>
      </c>
      <c r="K135" s="3"/>
      <c r="L135" s="9" t="s">
        <v>23</v>
      </c>
      <c r="M135" s="3" t="s">
        <v>39</v>
      </c>
      <c r="N135" s="1" t="s">
        <v>738</v>
      </c>
      <c r="O135" s="3" t="str">
        <f>HYPERLINK("https://docs.wto.org/imrd/directdoc.asp?DDFDocuments/t/G/TBTN24/KEN1543A1.DOCX", "https://docs.wto.org/imrd/directdoc.asp?DDFDocuments/t/G/TBTN24/KEN1543A1.DOCX")</f>
        <v>https://docs.wto.org/imrd/directdoc.asp?DDFDocuments/t/G/TBTN24/KEN1543A1.DOCX</v>
      </c>
      <c r="P135" s="3" t="str">
        <f>HYPERLINK("https://docs.wto.org/imrd/directdoc.asp?DDFDocuments/u/G/TBTN24/KEN1543A1.DOCX", "https://docs.wto.org/imrd/directdoc.asp?DDFDocuments/u/G/TBTN24/KEN1543A1.DOCX")</f>
        <v>https://docs.wto.org/imrd/directdoc.asp?DDFDocuments/u/G/TBTN24/KEN1543A1.DOCX</v>
      </c>
      <c r="Q135" s="3" t="str">
        <f>HYPERLINK("https://docs.wto.org/imrd/directdoc.asp?DDFDocuments/v/G/TBTN24/KEN1543A1.DOCX", "https://docs.wto.org/imrd/directdoc.asp?DDFDocuments/v/G/TBTN24/KEN1543A1.DOCX")</f>
        <v>https://docs.wto.org/imrd/directdoc.asp?DDFDocuments/v/G/TBTN24/KEN1543A1.DOCX</v>
      </c>
      <c r="R135" s="3"/>
      <c r="S135" s="3"/>
      <c r="T135" s="3"/>
      <c r="U135" s="3"/>
      <c r="V135" s="3"/>
      <c r="W135" s="3"/>
      <c r="X135" s="3"/>
    </row>
    <row r="136" spans="1:24" ht="150" x14ac:dyDescent="0.25">
      <c r="A136" s="3" t="s">
        <v>22</v>
      </c>
      <c r="B136" s="9">
        <v>45758</v>
      </c>
      <c r="C136" s="13" t="str">
        <f>HYPERLINK("https://eping.wto.org/en/Search?viewData= G/TBT/N/KEN/1525/Add.1"," G/TBT/N/KEN/1525/Add.1")</f>
        <v xml:space="preserve"> G/TBT/N/KEN/1525/Add.1</v>
      </c>
      <c r="D136" s="1" t="s">
        <v>865</v>
      </c>
      <c r="E136" s="1" t="s">
        <v>866</v>
      </c>
      <c r="F136" s="1" t="s">
        <v>867</v>
      </c>
      <c r="G136" s="1" t="s">
        <v>868</v>
      </c>
      <c r="H136" s="1" t="s">
        <v>154</v>
      </c>
      <c r="I136" s="1" t="s">
        <v>61</v>
      </c>
      <c r="J136" s="1" t="s">
        <v>23</v>
      </c>
      <c r="K136" s="3"/>
      <c r="L136" s="9" t="s">
        <v>23</v>
      </c>
      <c r="M136" s="3" t="s">
        <v>39</v>
      </c>
      <c r="N136" s="1" t="s">
        <v>738</v>
      </c>
      <c r="O136" s="3" t="str">
        <f>HYPERLINK("https://docs.wto.org/imrd/directdoc.asp?DDFDocuments/t/G/TBTN23/KEN1525A1.DOCX", "https://docs.wto.org/imrd/directdoc.asp?DDFDocuments/t/G/TBTN23/KEN1525A1.DOCX")</f>
        <v>https://docs.wto.org/imrd/directdoc.asp?DDFDocuments/t/G/TBTN23/KEN1525A1.DOCX</v>
      </c>
      <c r="P136" s="3" t="str">
        <f>HYPERLINK("https://docs.wto.org/imrd/directdoc.asp?DDFDocuments/u/G/TBTN23/KEN1525A1.DOCX", "https://docs.wto.org/imrd/directdoc.asp?DDFDocuments/u/G/TBTN23/KEN1525A1.DOCX")</f>
        <v>https://docs.wto.org/imrd/directdoc.asp?DDFDocuments/u/G/TBTN23/KEN1525A1.DOCX</v>
      </c>
      <c r="Q136" s="3" t="str">
        <f>HYPERLINK("https://docs.wto.org/imrd/directdoc.asp?DDFDocuments/v/G/TBTN23/KEN1525A1.DOCX", "https://docs.wto.org/imrd/directdoc.asp?DDFDocuments/v/G/TBTN23/KEN1525A1.DOCX")</f>
        <v>https://docs.wto.org/imrd/directdoc.asp?DDFDocuments/v/G/TBTN23/KEN1525A1.DOCX</v>
      </c>
      <c r="R136" s="3"/>
      <c r="S136" s="3"/>
      <c r="T136" s="3"/>
      <c r="U136" s="3"/>
      <c r="V136" s="3"/>
      <c r="W136" s="3"/>
      <c r="X136" s="3"/>
    </row>
    <row r="137" spans="1:24" ht="105" x14ac:dyDescent="0.25">
      <c r="A137" s="3" t="s">
        <v>22</v>
      </c>
      <c r="B137" s="9">
        <v>45758</v>
      </c>
      <c r="C137" s="13" t="str">
        <f>HYPERLINK("https://eping.wto.org/en/Search?viewData= G/TBT/N/KEN/1546/Add.1"," G/TBT/N/KEN/1546/Add.1")</f>
        <v xml:space="preserve"> G/TBT/N/KEN/1546/Add.1</v>
      </c>
      <c r="D137" s="1" t="s">
        <v>869</v>
      </c>
      <c r="E137" s="1" t="s">
        <v>870</v>
      </c>
      <c r="F137" s="1" t="s">
        <v>841</v>
      </c>
      <c r="G137" s="1" t="s">
        <v>842</v>
      </c>
      <c r="H137" s="1" t="s">
        <v>843</v>
      </c>
      <c r="I137" s="1" t="s">
        <v>804</v>
      </c>
      <c r="J137" s="1" t="s">
        <v>23</v>
      </c>
      <c r="K137" s="3"/>
      <c r="L137" s="9" t="s">
        <v>23</v>
      </c>
      <c r="M137" s="3" t="s">
        <v>39</v>
      </c>
      <c r="N137" s="1" t="s">
        <v>738</v>
      </c>
      <c r="O137" s="3" t="str">
        <f>HYPERLINK("https://docs.wto.org/imrd/directdoc.asp?DDFDocuments/t/G/TBTN24/KEN1546A1.DOCX", "https://docs.wto.org/imrd/directdoc.asp?DDFDocuments/t/G/TBTN24/KEN1546A1.DOCX")</f>
        <v>https://docs.wto.org/imrd/directdoc.asp?DDFDocuments/t/G/TBTN24/KEN1546A1.DOCX</v>
      </c>
      <c r="P137" s="3" t="str">
        <f>HYPERLINK("https://docs.wto.org/imrd/directdoc.asp?DDFDocuments/u/G/TBTN24/KEN1546A1.DOCX", "https://docs.wto.org/imrd/directdoc.asp?DDFDocuments/u/G/TBTN24/KEN1546A1.DOCX")</f>
        <v>https://docs.wto.org/imrd/directdoc.asp?DDFDocuments/u/G/TBTN24/KEN1546A1.DOCX</v>
      </c>
      <c r="Q137" s="3" t="str">
        <f>HYPERLINK("https://docs.wto.org/imrd/directdoc.asp?DDFDocuments/v/G/TBTN24/KEN1546A1.DOCX", "https://docs.wto.org/imrd/directdoc.asp?DDFDocuments/v/G/TBTN24/KEN1546A1.DOCX")</f>
        <v>https://docs.wto.org/imrd/directdoc.asp?DDFDocuments/v/G/TBTN24/KEN1546A1.DOCX</v>
      </c>
      <c r="R137" s="3"/>
      <c r="S137" s="3"/>
      <c r="T137" s="3"/>
      <c r="U137" s="3"/>
      <c r="V137" s="3"/>
      <c r="W137" s="3"/>
      <c r="X137" s="3"/>
    </row>
    <row r="138" spans="1:24" ht="105" x14ac:dyDescent="0.25">
      <c r="A138" s="3" t="s">
        <v>22</v>
      </c>
      <c r="B138" s="9">
        <v>45758</v>
      </c>
      <c r="C138" s="13" t="str">
        <f>HYPERLINK("https://eping.wto.org/en/Search?viewData= G/TBT/N/KEN/1499/Add.2"," G/TBT/N/KEN/1499/Add.2")</f>
        <v xml:space="preserve"> G/TBT/N/KEN/1499/Add.2</v>
      </c>
      <c r="D138" s="1" t="s">
        <v>871</v>
      </c>
      <c r="E138" s="1" t="s">
        <v>872</v>
      </c>
      <c r="F138" s="1" t="s">
        <v>873</v>
      </c>
      <c r="G138" s="1" t="s">
        <v>874</v>
      </c>
      <c r="H138" s="1" t="s">
        <v>219</v>
      </c>
      <c r="I138" s="1" t="s">
        <v>58</v>
      </c>
      <c r="J138" s="1" t="s">
        <v>31</v>
      </c>
      <c r="K138" s="3"/>
      <c r="L138" s="9" t="s">
        <v>23</v>
      </c>
      <c r="M138" s="3" t="s">
        <v>39</v>
      </c>
      <c r="N138" s="3"/>
      <c r="O138" s="3" t="str">
        <f>HYPERLINK("https://docs.wto.org/imrd/directdoc.asp?DDFDocuments/t/G/TBTN23/KEN1499A2.DOCX", "https://docs.wto.org/imrd/directdoc.asp?DDFDocuments/t/G/TBTN23/KEN1499A2.DOCX")</f>
        <v>https://docs.wto.org/imrd/directdoc.asp?DDFDocuments/t/G/TBTN23/KEN1499A2.DOCX</v>
      </c>
      <c r="P138" s="3" t="str">
        <f>HYPERLINK("https://docs.wto.org/imrd/directdoc.asp?DDFDocuments/u/G/TBTN23/KEN1499A2.DOCX", "https://docs.wto.org/imrd/directdoc.asp?DDFDocuments/u/G/TBTN23/KEN1499A2.DOCX")</f>
        <v>https://docs.wto.org/imrd/directdoc.asp?DDFDocuments/u/G/TBTN23/KEN1499A2.DOCX</v>
      </c>
      <c r="Q138" s="3" t="str">
        <f>HYPERLINK("https://docs.wto.org/imrd/directdoc.asp?DDFDocuments/v/G/TBTN23/KEN1499A2.DOCX", "https://docs.wto.org/imrd/directdoc.asp?DDFDocuments/v/G/TBTN23/KEN1499A2.DOCX")</f>
        <v>https://docs.wto.org/imrd/directdoc.asp?DDFDocuments/v/G/TBTN23/KEN1499A2.DOCX</v>
      </c>
      <c r="R138" s="3"/>
      <c r="S138" s="3"/>
      <c r="T138" s="3"/>
      <c r="U138" s="3"/>
      <c r="V138" s="3"/>
      <c r="W138" s="3"/>
      <c r="X138" s="3"/>
    </row>
    <row r="139" spans="1:24" ht="60" x14ac:dyDescent="0.25">
      <c r="A139" s="3" t="s">
        <v>22</v>
      </c>
      <c r="B139" s="9">
        <v>45758</v>
      </c>
      <c r="C139" s="13" t="str">
        <f>HYPERLINK("https://eping.wto.org/en/Search?viewData= G/TBT/N/KEN/1602/Add.1"," G/TBT/N/KEN/1602/Add.1")</f>
        <v xml:space="preserve"> G/TBT/N/KEN/1602/Add.1</v>
      </c>
      <c r="D139" s="1" t="s">
        <v>875</v>
      </c>
      <c r="E139" s="1" t="s">
        <v>876</v>
      </c>
      <c r="F139" s="1" t="s">
        <v>877</v>
      </c>
      <c r="G139" s="1" t="s">
        <v>23</v>
      </c>
      <c r="H139" s="1" t="s">
        <v>878</v>
      </c>
      <c r="I139" s="1" t="s">
        <v>756</v>
      </c>
      <c r="J139" s="1" t="s">
        <v>23</v>
      </c>
      <c r="K139" s="3"/>
      <c r="L139" s="9" t="s">
        <v>23</v>
      </c>
      <c r="M139" s="3" t="s">
        <v>39</v>
      </c>
      <c r="N139" s="1" t="s">
        <v>738</v>
      </c>
      <c r="O139" s="3" t="str">
        <f>HYPERLINK("https://docs.wto.org/imrd/directdoc.asp?DDFDocuments/t/G/TBTN24/KEN1602A1.DOCX", "https://docs.wto.org/imrd/directdoc.asp?DDFDocuments/t/G/TBTN24/KEN1602A1.DOCX")</f>
        <v>https://docs.wto.org/imrd/directdoc.asp?DDFDocuments/t/G/TBTN24/KEN1602A1.DOCX</v>
      </c>
      <c r="P139" s="3" t="str">
        <f>HYPERLINK("https://docs.wto.org/imrd/directdoc.asp?DDFDocuments/u/G/TBTN24/KEN1602A1.DOCX", "https://docs.wto.org/imrd/directdoc.asp?DDFDocuments/u/G/TBTN24/KEN1602A1.DOCX")</f>
        <v>https://docs.wto.org/imrd/directdoc.asp?DDFDocuments/u/G/TBTN24/KEN1602A1.DOCX</v>
      </c>
      <c r="Q139" s="3" t="str">
        <f>HYPERLINK("https://docs.wto.org/imrd/directdoc.asp?DDFDocuments/v/G/TBTN24/KEN1602A1.DOCX", "https://docs.wto.org/imrd/directdoc.asp?DDFDocuments/v/G/TBTN24/KEN1602A1.DOCX")</f>
        <v>https://docs.wto.org/imrd/directdoc.asp?DDFDocuments/v/G/TBTN24/KEN1602A1.DOCX</v>
      </c>
      <c r="R139" s="3"/>
      <c r="S139" s="3"/>
      <c r="T139" s="3"/>
      <c r="U139" s="3"/>
      <c r="V139" s="3"/>
      <c r="W139" s="3"/>
      <c r="X139" s="3"/>
    </row>
    <row r="140" spans="1:24" ht="409.5" x14ac:dyDescent="0.25">
      <c r="A140" s="3" t="s">
        <v>60</v>
      </c>
      <c r="B140" s="9">
        <v>45758</v>
      </c>
      <c r="C140" s="13" t="str">
        <f>HYPERLINK("https://eping.wto.org/en/Search?viewData= G/TBT/N/IDN/122/Add.2"," G/TBT/N/IDN/122/Add.2")</f>
        <v xml:space="preserve"> G/TBT/N/IDN/122/Add.2</v>
      </c>
      <c r="D140" s="1" t="s">
        <v>879</v>
      </c>
      <c r="E140" s="1" t="s">
        <v>880</v>
      </c>
      <c r="F140" s="1" t="s">
        <v>881</v>
      </c>
      <c r="G140" s="1" t="s">
        <v>23</v>
      </c>
      <c r="H140" s="1" t="s">
        <v>882</v>
      </c>
      <c r="I140" s="1" t="s">
        <v>55</v>
      </c>
      <c r="J140" s="1" t="s">
        <v>23</v>
      </c>
      <c r="K140" s="3"/>
      <c r="L140" s="9" t="s">
        <v>23</v>
      </c>
      <c r="M140" s="3" t="s">
        <v>39</v>
      </c>
      <c r="N140" s="1" t="s">
        <v>883</v>
      </c>
      <c r="O140" s="3" t="str">
        <f>HYPERLINK("https://docs.wto.org/imrd/directdoc.asp?DDFDocuments/t/G/TBTN19/IDN122A2.DOCX", "https://docs.wto.org/imrd/directdoc.asp?DDFDocuments/t/G/TBTN19/IDN122A2.DOCX")</f>
        <v>https://docs.wto.org/imrd/directdoc.asp?DDFDocuments/t/G/TBTN19/IDN122A2.DOCX</v>
      </c>
      <c r="P140" s="3" t="str">
        <f>HYPERLINK("https://docs.wto.org/imrd/directdoc.asp?DDFDocuments/u/G/TBTN19/IDN122A2.DOCX", "https://docs.wto.org/imrd/directdoc.asp?DDFDocuments/u/G/TBTN19/IDN122A2.DOCX")</f>
        <v>https://docs.wto.org/imrd/directdoc.asp?DDFDocuments/u/G/TBTN19/IDN122A2.DOCX</v>
      </c>
      <c r="Q140" s="3" t="str">
        <f>HYPERLINK("https://docs.wto.org/imrd/directdoc.asp?DDFDocuments/v/G/TBTN19/IDN122A2.DOCX", "https://docs.wto.org/imrd/directdoc.asp?DDFDocuments/v/G/TBTN19/IDN122A2.DOCX")</f>
        <v>https://docs.wto.org/imrd/directdoc.asp?DDFDocuments/v/G/TBTN19/IDN122A2.DOCX</v>
      </c>
      <c r="R140" s="3"/>
      <c r="S140" s="3"/>
      <c r="T140" s="3"/>
      <c r="U140" s="3"/>
      <c r="V140" s="3"/>
      <c r="W140" s="3"/>
      <c r="X140" s="3"/>
    </row>
    <row r="141" spans="1:24" ht="135" x14ac:dyDescent="0.25">
      <c r="A141" s="3" t="s">
        <v>75</v>
      </c>
      <c r="B141" s="9">
        <v>45758</v>
      </c>
      <c r="C141" s="13" t="str">
        <f>HYPERLINK("https://eping.wto.org/en/Search?viewData= G/TBT/N/EU/1131"," G/TBT/N/EU/1131")</f>
        <v xml:space="preserve"> G/TBT/N/EU/1131</v>
      </c>
      <c r="D141" s="1" t="s">
        <v>884</v>
      </c>
      <c r="E141" s="1" t="s">
        <v>885</v>
      </c>
      <c r="F141" s="1" t="s">
        <v>886</v>
      </c>
      <c r="G141" s="1" t="s">
        <v>23</v>
      </c>
      <c r="H141" s="1" t="s">
        <v>887</v>
      </c>
      <c r="I141" s="1" t="s">
        <v>52</v>
      </c>
      <c r="J141" s="1" t="s">
        <v>23</v>
      </c>
      <c r="K141" s="3"/>
      <c r="L141" s="9">
        <v>45818</v>
      </c>
      <c r="M141" s="3" t="s">
        <v>24</v>
      </c>
      <c r="N141" s="1" t="s">
        <v>888</v>
      </c>
      <c r="O141" s="3" t="str">
        <f>HYPERLINK("https://docs.wto.org/imrd/directdoc.asp?DDFDocuments/t/G/TBTN25/EU1131.DOCX", "https://docs.wto.org/imrd/directdoc.asp?DDFDocuments/t/G/TBTN25/EU1131.DOCX")</f>
        <v>https://docs.wto.org/imrd/directdoc.asp?DDFDocuments/t/G/TBTN25/EU1131.DOCX</v>
      </c>
      <c r="P141" s="3" t="str">
        <f>HYPERLINK("https://docs.wto.org/imrd/directdoc.asp?DDFDocuments/u/G/TBTN25/EU1131.DOCX", "https://docs.wto.org/imrd/directdoc.asp?DDFDocuments/u/G/TBTN25/EU1131.DOCX")</f>
        <v>https://docs.wto.org/imrd/directdoc.asp?DDFDocuments/u/G/TBTN25/EU1131.DOCX</v>
      </c>
      <c r="Q141" s="3" t="str">
        <f>HYPERLINK("https://docs.wto.org/imrd/directdoc.asp?DDFDocuments/v/G/TBTN25/EU1131.DOCX", "https://docs.wto.org/imrd/directdoc.asp?DDFDocuments/v/G/TBTN25/EU1131.DOCX")</f>
        <v>https://docs.wto.org/imrd/directdoc.asp?DDFDocuments/v/G/TBTN25/EU1131.DOCX</v>
      </c>
      <c r="R141" s="3"/>
      <c r="S141" s="3"/>
      <c r="T141" s="3"/>
      <c r="U141" s="3"/>
      <c r="V141" s="3"/>
      <c r="W141" s="3"/>
      <c r="X141" s="3"/>
    </row>
    <row r="142" spans="1:24" ht="90" x14ac:dyDescent="0.25">
      <c r="A142" s="3" t="s">
        <v>22</v>
      </c>
      <c r="B142" s="9">
        <v>45758</v>
      </c>
      <c r="C142" s="13" t="str">
        <f>HYPERLINK("https://eping.wto.org/en/Search?viewData= G/TBT/N/KEN/1572/Add.1"," G/TBT/N/KEN/1572/Add.1")</f>
        <v xml:space="preserve"> G/TBT/N/KEN/1572/Add.1</v>
      </c>
      <c r="D142" s="1" t="s">
        <v>889</v>
      </c>
      <c r="E142" s="1" t="s">
        <v>890</v>
      </c>
      <c r="F142" s="1" t="s">
        <v>163</v>
      </c>
      <c r="G142" s="1" t="s">
        <v>23</v>
      </c>
      <c r="H142" s="1" t="s">
        <v>67</v>
      </c>
      <c r="I142" s="1" t="s">
        <v>128</v>
      </c>
      <c r="J142" s="1" t="s">
        <v>31</v>
      </c>
      <c r="K142" s="3"/>
      <c r="L142" s="9" t="s">
        <v>23</v>
      </c>
      <c r="M142" s="3" t="s">
        <v>39</v>
      </c>
      <c r="N142" s="1" t="s">
        <v>738</v>
      </c>
      <c r="O142" s="3" t="str">
        <f>HYPERLINK("https://docs.wto.org/imrd/directdoc.asp?DDFDocuments/t/G/TBTN24/KEN1572A1.DOCX", "https://docs.wto.org/imrd/directdoc.asp?DDFDocuments/t/G/TBTN24/KEN1572A1.DOCX")</f>
        <v>https://docs.wto.org/imrd/directdoc.asp?DDFDocuments/t/G/TBTN24/KEN1572A1.DOCX</v>
      </c>
      <c r="P142" s="3" t="str">
        <f>HYPERLINK("https://docs.wto.org/imrd/directdoc.asp?DDFDocuments/u/G/TBTN24/KEN1572A1.DOCX", "https://docs.wto.org/imrd/directdoc.asp?DDFDocuments/u/G/TBTN24/KEN1572A1.DOCX")</f>
        <v>https://docs.wto.org/imrd/directdoc.asp?DDFDocuments/u/G/TBTN24/KEN1572A1.DOCX</v>
      </c>
      <c r="Q142" s="3" t="str">
        <f>HYPERLINK("https://docs.wto.org/imrd/directdoc.asp?DDFDocuments/v/G/TBTN24/KEN1572A1.DOCX", "https://docs.wto.org/imrd/directdoc.asp?DDFDocuments/v/G/TBTN24/KEN1572A1.DOCX")</f>
        <v>https://docs.wto.org/imrd/directdoc.asp?DDFDocuments/v/G/TBTN24/KEN1572A1.DOCX</v>
      </c>
      <c r="R142" s="3"/>
      <c r="S142" s="3"/>
      <c r="T142" s="3"/>
      <c r="U142" s="3"/>
      <c r="V142" s="3"/>
      <c r="W142" s="3"/>
      <c r="X142" s="3"/>
    </row>
    <row r="143" spans="1:24" ht="75" x14ac:dyDescent="0.25">
      <c r="A143" s="3" t="s">
        <v>22</v>
      </c>
      <c r="B143" s="9">
        <v>45758</v>
      </c>
      <c r="C143" s="13" t="str">
        <f>HYPERLINK("https://eping.wto.org/en/Search?viewData= G/TBT/N/KEN/1456/Add.1"," G/TBT/N/KEN/1456/Add.1")</f>
        <v xml:space="preserve"> G/TBT/N/KEN/1456/Add.1</v>
      </c>
      <c r="D143" s="1" t="s">
        <v>891</v>
      </c>
      <c r="E143" s="1" t="s">
        <v>892</v>
      </c>
      <c r="F143" s="1" t="s">
        <v>807</v>
      </c>
      <c r="G143" s="1" t="s">
        <v>808</v>
      </c>
      <c r="H143" s="1" t="s">
        <v>809</v>
      </c>
      <c r="I143" s="1" t="s">
        <v>810</v>
      </c>
      <c r="J143" s="1" t="s">
        <v>31</v>
      </c>
      <c r="K143" s="3"/>
      <c r="L143" s="9" t="s">
        <v>23</v>
      </c>
      <c r="M143" s="3" t="s">
        <v>39</v>
      </c>
      <c r="N143" s="1" t="s">
        <v>738</v>
      </c>
      <c r="O143" s="3" t="str">
        <f>HYPERLINK("https://docs.wto.org/imrd/directdoc.asp?DDFDocuments/t/G/TBTN23/KEN1456A1.DOCX", "https://docs.wto.org/imrd/directdoc.asp?DDFDocuments/t/G/TBTN23/KEN1456A1.DOCX")</f>
        <v>https://docs.wto.org/imrd/directdoc.asp?DDFDocuments/t/G/TBTN23/KEN1456A1.DOCX</v>
      </c>
      <c r="P143" s="3" t="str">
        <f>HYPERLINK("https://docs.wto.org/imrd/directdoc.asp?DDFDocuments/u/G/TBTN23/KEN1456A1.DOCX", "https://docs.wto.org/imrd/directdoc.asp?DDFDocuments/u/G/TBTN23/KEN1456A1.DOCX")</f>
        <v>https://docs.wto.org/imrd/directdoc.asp?DDFDocuments/u/G/TBTN23/KEN1456A1.DOCX</v>
      </c>
      <c r="Q143" s="3" t="str">
        <f>HYPERLINK("https://docs.wto.org/imrd/directdoc.asp?DDFDocuments/v/G/TBTN23/KEN1456A1.DOCX", "https://docs.wto.org/imrd/directdoc.asp?DDFDocuments/v/G/TBTN23/KEN1456A1.DOCX")</f>
        <v>https://docs.wto.org/imrd/directdoc.asp?DDFDocuments/v/G/TBTN23/KEN1456A1.DOCX</v>
      </c>
      <c r="R143" s="3"/>
      <c r="S143" s="3"/>
      <c r="T143" s="3"/>
      <c r="U143" s="3"/>
      <c r="V143" s="3"/>
      <c r="W143" s="3"/>
      <c r="X143" s="3"/>
    </row>
    <row r="144" spans="1:24" ht="105" x14ac:dyDescent="0.25">
      <c r="A144" s="3" t="s">
        <v>22</v>
      </c>
      <c r="B144" s="9">
        <v>45758</v>
      </c>
      <c r="C144" s="13" t="str">
        <f>HYPERLINK("https://eping.wto.org/en/Search?viewData= G/TBT/N/KEN/1397/Add.2"," G/TBT/N/KEN/1397/Add.2")</f>
        <v xml:space="preserve"> G/TBT/N/KEN/1397/Add.2</v>
      </c>
      <c r="D144" s="1" t="s">
        <v>893</v>
      </c>
      <c r="E144" s="1" t="s">
        <v>894</v>
      </c>
      <c r="F144" s="1" t="s">
        <v>813</v>
      </c>
      <c r="G144" s="1" t="s">
        <v>814</v>
      </c>
      <c r="H144" s="1" t="s">
        <v>815</v>
      </c>
      <c r="I144" s="1" t="s">
        <v>185</v>
      </c>
      <c r="J144" s="1" t="s">
        <v>817</v>
      </c>
      <c r="K144" s="3"/>
      <c r="L144" s="9" t="s">
        <v>23</v>
      </c>
      <c r="M144" s="3" t="s">
        <v>39</v>
      </c>
      <c r="N144" s="1" t="s">
        <v>738</v>
      </c>
      <c r="O144" s="3" t="str">
        <f>HYPERLINK("https://docs.wto.org/imrd/directdoc.asp?DDFDocuments/t/G/TBTN23/KEN1397A2.DOCX", "https://docs.wto.org/imrd/directdoc.asp?DDFDocuments/t/G/TBTN23/KEN1397A2.DOCX")</f>
        <v>https://docs.wto.org/imrd/directdoc.asp?DDFDocuments/t/G/TBTN23/KEN1397A2.DOCX</v>
      </c>
      <c r="P144" s="3" t="str">
        <f>HYPERLINK("https://docs.wto.org/imrd/directdoc.asp?DDFDocuments/u/G/TBTN23/KEN1397A2.DOCX", "https://docs.wto.org/imrd/directdoc.asp?DDFDocuments/u/G/TBTN23/KEN1397A2.DOCX")</f>
        <v>https://docs.wto.org/imrd/directdoc.asp?DDFDocuments/u/G/TBTN23/KEN1397A2.DOCX</v>
      </c>
      <c r="Q144" s="3" t="str">
        <f>HYPERLINK("https://docs.wto.org/imrd/directdoc.asp?DDFDocuments/v/G/TBTN23/KEN1397A2.DOCX", "https://docs.wto.org/imrd/directdoc.asp?DDFDocuments/v/G/TBTN23/KEN1397A2.DOCX")</f>
        <v>https://docs.wto.org/imrd/directdoc.asp?DDFDocuments/v/G/TBTN23/KEN1397A2.DOCX</v>
      </c>
      <c r="R144" s="3"/>
      <c r="S144" s="3"/>
      <c r="T144" s="3"/>
      <c r="U144" s="3"/>
      <c r="V144" s="3"/>
      <c r="W144" s="3"/>
      <c r="X144" s="3"/>
    </row>
    <row r="145" spans="1:24" ht="60" x14ac:dyDescent="0.25">
      <c r="A145" s="3" t="s">
        <v>22</v>
      </c>
      <c r="B145" s="9">
        <v>45758</v>
      </c>
      <c r="C145" s="13" t="str">
        <f>HYPERLINK("https://eping.wto.org/en/Search?viewData= G/TBT/N/KEN/1600/Add.1"," G/TBT/N/KEN/1600/Add.1")</f>
        <v xml:space="preserve"> G/TBT/N/KEN/1600/Add.1</v>
      </c>
      <c r="D145" s="1" t="s">
        <v>895</v>
      </c>
      <c r="E145" s="1" t="s">
        <v>896</v>
      </c>
      <c r="F145" s="1" t="s">
        <v>897</v>
      </c>
      <c r="G145" s="1" t="s">
        <v>786</v>
      </c>
      <c r="H145" s="1" t="s">
        <v>898</v>
      </c>
      <c r="I145" s="1" t="s">
        <v>89</v>
      </c>
      <c r="J145" s="1" t="s">
        <v>23</v>
      </c>
      <c r="K145" s="3"/>
      <c r="L145" s="9" t="s">
        <v>23</v>
      </c>
      <c r="M145" s="3" t="s">
        <v>39</v>
      </c>
      <c r="N145" s="1" t="s">
        <v>738</v>
      </c>
      <c r="O145" s="3" t="str">
        <f>HYPERLINK("https://docs.wto.org/imrd/directdoc.asp?DDFDocuments/t/G/TBTN24/KEN1600A1.DOCX", "https://docs.wto.org/imrd/directdoc.asp?DDFDocuments/t/G/TBTN24/KEN1600A1.DOCX")</f>
        <v>https://docs.wto.org/imrd/directdoc.asp?DDFDocuments/t/G/TBTN24/KEN1600A1.DOCX</v>
      </c>
      <c r="P145" s="3" t="str">
        <f>HYPERLINK("https://docs.wto.org/imrd/directdoc.asp?DDFDocuments/u/G/TBTN24/KEN1600A1.DOCX", "https://docs.wto.org/imrd/directdoc.asp?DDFDocuments/u/G/TBTN24/KEN1600A1.DOCX")</f>
        <v>https://docs.wto.org/imrd/directdoc.asp?DDFDocuments/u/G/TBTN24/KEN1600A1.DOCX</v>
      </c>
      <c r="Q145" s="3" t="str">
        <f>HYPERLINK("https://docs.wto.org/imrd/directdoc.asp?DDFDocuments/v/G/TBTN24/KEN1600A1.DOCX", "https://docs.wto.org/imrd/directdoc.asp?DDFDocuments/v/G/TBTN24/KEN1600A1.DOCX")</f>
        <v>https://docs.wto.org/imrd/directdoc.asp?DDFDocuments/v/G/TBTN24/KEN1600A1.DOCX</v>
      </c>
      <c r="R145" s="3"/>
      <c r="S145" s="3"/>
      <c r="T145" s="3"/>
      <c r="U145" s="3"/>
      <c r="V145" s="3"/>
      <c r="W145" s="3"/>
      <c r="X145" s="3"/>
    </row>
    <row r="146" spans="1:24" ht="165" x14ac:dyDescent="0.25">
      <c r="A146" s="3" t="s">
        <v>22</v>
      </c>
      <c r="B146" s="9">
        <v>45758</v>
      </c>
      <c r="C146" s="13" t="str">
        <f>HYPERLINK("https://eping.wto.org/en/Search?viewData= G/TBT/N/KEN/1439/Add.2"," G/TBT/N/KEN/1439/Add.2")</f>
        <v xml:space="preserve"> G/TBT/N/KEN/1439/Add.2</v>
      </c>
      <c r="D146" s="1" t="s">
        <v>899</v>
      </c>
      <c r="E146" s="1" t="s">
        <v>900</v>
      </c>
      <c r="F146" s="1" t="s">
        <v>901</v>
      </c>
      <c r="G146" s="1" t="s">
        <v>902</v>
      </c>
      <c r="H146" s="1" t="s">
        <v>833</v>
      </c>
      <c r="I146" s="1" t="s">
        <v>903</v>
      </c>
      <c r="J146" s="1" t="s">
        <v>23</v>
      </c>
      <c r="K146" s="3"/>
      <c r="L146" s="9" t="s">
        <v>23</v>
      </c>
      <c r="M146" s="3" t="s">
        <v>39</v>
      </c>
      <c r="N146" s="1" t="s">
        <v>738</v>
      </c>
      <c r="O146" s="3" t="str">
        <f>HYPERLINK("https://docs.wto.org/imrd/directdoc.asp?DDFDocuments/t/G/TBTN23/KEN1439A2.DOCX", "https://docs.wto.org/imrd/directdoc.asp?DDFDocuments/t/G/TBTN23/KEN1439A2.DOCX")</f>
        <v>https://docs.wto.org/imrd/directdoc.asp?DDFDocuments/t/G/TBTN23/KEN1439A2.DOCX</v>
      </c>
      <c r="P146" s="3" t="str">
        <f>HYPERLINK("https://docs.wto.org/imrd/directdoc.asp?DDFDocuments/u/G/TBTN23/KEN1439A2.DOCX", "https://docs.wto.org/imrd/directdoc.asp?DDFDocuments/u/G/TBTN23/KEN1439A2.DOCX")</f>
        <v>https://docs.wto.org/imrd/directdoc.asp?DDFDocuments/u/G/TBTN23/KEN1439A2.DOCX</v>
      </c>
      <c r="Q146" s="3" t="str">
        <f>HYPERLINK("https://docs.wto.org/imrd/directdoc.asp?DDFDocuments/v/G/TBTN23/KEN1439A2.DOCX", "https://docs.wto.org/imrd/directdoc.asp?DDFDocuments/v/G/TBTN23/KEN1439A2.DOCX")</f>
        <v>https://docs.wto.org/imrd/directdoc.asp?DDFDocuments/v/G/TBTN23/KEN1439A2.DOCX</v>
      </c>
      <c r="R146" s="3"/>
      <c r="S146" s="3"/>
      <c r="T146" s="3"/>
      <c r="U146" s="3"/>
      <c r="V146" s="3"/>
      <c r="W146" s="3"/>
      <c r="X146" s="3"/>
    </row>
    <row r="147" spans="1:24" ht="105" x14ac:dyDescent="0.25">
      <c r="A147" s="3" t="s">
        <v>22</v>
      </c>
      <c r="B147" s="9">
        <v>45758</v>
      </c>
      <c r="C147" s="13" t="str">
        <f>HYPERLINK("https://eping.wto.org/en/Search?viewData= G/TBT/N/KEN/1441/Add.2"," G/TBT/N/KEN/1441/Add.2")</f>
        <v xml:space="preserve"> G/TBT/N/KEN/1441/Add.2</v>
      </c>
      <c r="D147" s="1" t="s">
        <v>904</v>
      </c>
      <c r="E147" s="1" t="s">
        <v>905</v>
      </c>
      <c r="F147" s="1" t="s">
        <v>906</v>
      </c>
      <c r="G147" s="1" t="s">
        <v>907</v>
      </c>
      <c r="H147" s="1" t="s">
        <v>908</v>
      </c>
      <c r="I147" s="1" t="s">
        <v>909</v>
      </c>
      <c r="J147" s="1" t="s">
        <v>23</v>
      </c>
      <c r="K147" s="3"/>
      <c r="L147" s="9" t="s">
        <v>23</v>
      </c>
      <c r="M147" s="3" t="s">
        <v>39</v>
      </c>
      <c r="N147" s="1" t="s">
        <v>738</v>
      </c>
      <c r="O147" s="3" t="str">
        <f>HYPERLINK("https://docs.wto.org/imrd/directdoc.asp?DDFDocuments/t/G/TBTN23/KEN1441A2.DOCX", "https://docs.wto.org/imrd/directdoc.asp?DDFDocuments/t/G/TBTN23/KEN1441A2.DOCX")</f>
        <v>https://docs.wto.org/imrd/directdoc.asp?DDFDocuments/t/G/TBTN23/KEN1441A2.DOCX</v>
      </c>
      <c r="P147" s="3" t="str">
        <f>HYPERLINK("https://docs.wto.org/imrd/directdoc.asp?DDFDocuments/u/G/TBTN23/KEN1441A2.DOCX", "https://docs.wto.org/imrd/directdoc.asp?DDFDocuments/u/G/TBTN23/KEN1441A2.DOCX")</f>
        <v>https://docs.wto.org/imrd/directdoc.asp?DDFDocuments/u/G/TBTN23/KEN1441A2.DOCX</v>
      </c>
      <c r="Q147" s="3" t="str">
        <f>HYPERLINK("https://docs.wto.org/imrd/directdoc.asp?DDFDocuments/v/G/TBTN23/KEN1441A2.DOCX", "https://docs.wto.org/imrd/directdoc.asp?DDFDocuments/v/G/TBTN23/KEN1441A2.DOCX")</f>
        <v>https://docs.wto.org/imrd/directdoc.asp?DDFDocuments/v/G/TBTN23/KEN1441A2.DOCX</v>
      </c>
      <c r="R147" s="3"/>
      <c r="S147" s="3"/>
      <c r="T147" s="3"/>
      <c r="U147" s="3"/>
      <c r="V147" s="3"/>
      <c r="W147" s="3"/>
      <c r="X147" s="3"/>
    </row>
    <row r="148" spans="1:24" ht="409.5" x14ac:dyDescent="0.25">
      <c r="A148" s="3" t="s">
        <v>60</v>
      </c>
      <c r="B148" s="9">
        <v>45758</v>
      </c>
      <c r="C148" s="13" t="str">
        <f>HYPERLINK("https://eping.wto.org/en/Search?viewData= G/TBT/N/IDN/119/Add.2"," G/TBT/N/IDN/119/Add.2")</f>
        <v xml:space="preserve"> G/TBT/N/IDN/119/Add.2</v>
      </c>
      <c r="D148" s="1" t="s">
        <v>910</v>
      </c>
      <c r="E148" s="1" t="s">
        <v>911</v>
      </c>
      <c r="F148" s="1" t="s">
        <v>912</v>
      </c>
      <c r="G148" s="1" t="s">
        <v>913</v>
      </c>
      <c r="H148" s="1" t="s">
        <v>914</v>
      </c>
      <c r="I148" s="1" t="s">
        <v>38</v>
      </c>
      <c r="J148" s="1" t="s">
        <v>23</v>
      </c>
      <c r="K148" s="3"/>
      <c r="L148" s="9" t="s">
        <v>23</v>
      </c>
      <c r="M148" s="3" t="s">
        <v>39</v>
      </c>
      <c r="N148" s="1" t="s">
        <v>915</v>
      </c>
      <c r="O148" s="3" t="str">
        <f>HYPERLINK("https://docs.wto.org/imrd/directdoc.asp?DDFDocuments/t/G/TBTN18/IDN119A2.DOCX", "https://docs.wto.org/imrd/directdoc.asp?DDFDocuments/t/G/TBTN18/IDN119A2.DOCX")</f>
        <v>https://docs.wto.org/imrd/directdoc.asp?DDFDocuments/t/G/TBTN18/IDN119A2.DOCX</v>
      </c>
      <c r="P148" s="3" t="str">
        <f>HYPERLINK("https://docs.wto.org/imrd/directdoc.asp?DDFDocuments/u/G/TBTN18/IDN119A2.DOCX", "https://docs.wto.org/imrd/directdoc.asp?DDFDocuments/u/G/TBTN18/IDN119A2.DOCX")</f>
        <v>https://docs.wto.org/imrd/directdoc.asp?DDFDocuments/u/G/TBTN18/IDN119A2.DOCX</v>
      </c>
      <c r="Q148" s="3" t="str">
        <f>HYPERLINK("https://docs.wto.org/imrd/directdoc.asp?DDFDocuments/v/G/TBTN18/IDN119A2.DOCX", "https://docs.wto.org/imrd/directdoc.asp?DDFDocuments/v/G/TBTN18/IDN119A2.DOCX")</f>
        <v>https://docs.wto.org/imrd/directdoc.asp?DDFDocuments/v/G/TBTN18/IDN119A2.DOCX</v>
      </c>
      <c r="R148" s="3"/>
      <c r="S148" s="3"/>
      <c r="T148" s="3"/>
      <c r="U148" s="3"/>
      <c r="V148" s="3"/>
      <c r="W148" s="3"/>
      <c r="X148" s="3"/>
    </row>
    <row r="149" spans="1:24" ht="105" x14ac:dyDescent="0.25">
      <c r="A149" s="3" t="s">
        <v>22</v>
      </c>
      <c r="B149" s="9">
        <v>45758</v>
      </c>
      <c r="C149" s="13" t="str">
        <f>HYPERLINK("https://eping.wto.org/en/Search?viewData= G/TBT/N/KEN/1396/Add.2"," G/TBT/N/KEN/1396/Add.2")</f>
        <v xml:space="preserve"> G/TBT/N/KEN/1396/Add.2</v>
      </c>
      <c r="D149" s="1" t="s">
        <v>916</v>
      </c>
      <c r="E149" s="1" t="s">
        <v>917</v>
      </c>
      <c r="F149" s="1" t="s">
        <v>813</v>
      </c>
      <c r="G149" s="1" t="s">
        <v>814</v>
      </c>
      <c r="H149" s="1" t="s">
        <v>815</v>
      </c>
      <c r="I149" s="1" t="s">
        <v>185</v>
      </c>
      <c r="J149" s="1" t="s">
        <v>817</v>
      </c>
      <c r="K149" s="3"/>
      <c r="L149" s="9" t="s">
        <v>23</v>
      </c>
      <c r="M149" s="3" t="s">
        <v>39</v>
      </c>
      <c r="N149" s="1" t="s">
        <v>738</v>
      </c>
      <c r="O149" s="3" t="str">
        <f>HYPERLINK("https://docs.wto.org/imrd/directdoc.asp?DDFDocuments/t/G/TBTN23/KEN1396A2.DOCX", "https://docs.wto.org/imrd/directdoc.asp?DDFDocuments/t/G/TBTN23/KEN1396A2.DOCX")</f>
        <v>https://docs.wto.org/imrd/directdoc.asp?DDFDocuments/t/G/TBTN23/KEN1396A2.DOCX</v>
      </c>
      <c r="P149" s="3" t="str">
        <f>HYPERLINK("https://docs.wto.org/imrd/directdoc.asp?DDFDocuments/u/G/TBTN23/KEN1396A2.DOCX", "https://docs.wto.org/imrd/directdoc.asp?DDFDocuments/u/G/TBTN23/KEN1396A2.DOCX")</f>
        <v>https://docs.wto.org/imrd/directdoc.asp?DDFDocuments/u/G/TBTN23/KEN1396A2.DOCX</v>
      </c>
      <c r="Q149" s="3" t="str">
        <f>HYPERLINK("https://docs.wto.org/imrd/directdoc.asp?DDFDocuments/v/G/TBTN23/KEN1396A2.DOCX", "https://docs.wto.org/imrd/directdoc.asp?DDFDocuments/v/G/TBTN23/KEN1396A2.DOCX")</f>
        <v>https://docs.wto.org/imrd/directdoc.asp?DDFDocuments/v/G/TBTN23/KEN1396A2.DOCX</v>
      </c>
      <c r="R149" s="3"/>
      <c r="S149" s="3"/>
      <c r="T149" s="3"/>
      <c r="U149" s="3"/>
      <c r="V149" s="3"/>
      <c r="W149" s="3"/>
      <c r="X149" s="3"/>
    </row>
    <row r="150" spans="1:24" ht="195" x14ac:dyDescent="0.25">
      <c r="A150" s="3" t="s">
        <v>22</v>
      </c>
      <c r="B150" s="9">
        <v>45758</v>
      </c>
      <c r="C150" s="13" t="str">
        <f>HYPERLINK("https://eping.wto.org/en/Search?viewData= G/TBT/N/KEN/1521/Add.1"," G/TBT/N/KEN/1521/Add.1")</f>
        <v xml:space="preserve"> G/TBT/N/KEN/1521/Add.1</v>
      </c>
      <c r="D150" s="1" t="s">
        <v>918</v>
      </c>
      <c r="E150" s="1" t="s">
        <v>919</v>
      </c>
      <c r="F150" s="1" t="s">
        <v>920</v>
      </c>
      <c r="G150" s="1" t="s">
        <v>921</v>
      </c>
      <c r="H150" s="1" t="s">
        <v>922</v>
      </c>
      <c r="I150" s="1" t="s">
        <v>227</v>
      </c>
      <c r="J150" s="1" t="s">
        <v>23</v>
      </c>
      <c r="K150" s="3"/>
      <c r="L150" s="9" t="s">
        <v>23</v>
      </c>
      <c r="M150" s="3" t="s">
        <v>39</v>
      </c>
      <c r="N150" s="1" t="s">
        <v>235</v>
      </c>
      <c r="O150" s="3" t="str">
        <f>HYPERLINK("https://docs.wto.org/imrd/directdoc.asp?DDFDocuments/t/G/TBTN23/KEN1521A1.DOCX", "https://docs.wto.org/imrd/directdoc.asp?DDFDocuments/t/G/TBTN23/KEN1521A1.DOCX")</f>
        <v>https://docs.wto.org/imrd/directdoc.asp?DDFDocuments/t/G/TBTN23/KEN1521A1.DOCX</v>
      </c>
      <c r="P150" s="3" t="str">
        <f>HYPERLINK("https://docs.wto.org/imrd/directdoc.asp?DDFDocuments/u/G/TBTN23/KEN1521A1.DOCX", "https://docs.wto.org/imrd/directdoc.asp?DDFDocuments/u/G/TBTN23/KEN1521A1.DOCX")</f>
        <v>https://docs.wto.org/imrd/directdoc.asp?DDFDocuments/u/G/TBTN23/KEN1521A1.DOCX</v>
      </c>
      <c r="Q150" s="3" t="str">
        <f>HYPERLINK("https://docs.wto.org/imrd/directdoc.asp?DDFDocuments/v/G/TBTN23/KEN1521A1.DOCX", "https://docs.wto.org/imrd/directdoc.asp?DDFDocuments/v/G/TBTN23/KEN1521A1.DOCX")</f>
        <v>https://docs.wto.org/imrd/directdoc.asp?DDFDocuments/v/G/TBTN23/KEN1521A1.DOCX</v>
      </c>
      <c r="R150" s="3"/>
      <c r="S150" s="3"/>
      <c r="T150" s="3"/>
      <c r="U150" s="3"/>
      <c r="V150" s="3"/>
      <c r="W150" s="3"/>
      <c r="X150" s="3"/>
    </row>
    <row r="151" spans="1:24" ht="409.5" x14ac:dyDescent="0.25">
      <c r="A151" s="3" t="s">
        <v>60</v>
      </c>
      <c r="B151" s="9">
        <v>45758</v>
      </c>
      <c r="C151" s="13" t="str">
        <f>HYPERLINK("https://eping.wto.org/en/Search?viewData= G/TBT/N/IDN/120/Add.2"," G/TBT/N/IDN/120/Add.2")</f>
        <v xml:space="preserve"> G/TBT/N/IDN/120/Add.2</v>
      </c>
      <c r="D151" s="1" t="s">
        <v>923</v>
      </c>
      <c r="E151" s="1" t="s">
        <v>924</v>
      </c>
      <c r="F151" s="1" t="s">
        <v>925</v>
      </c>
      <c r="G151" s="1" t="s">
        <v>926</v>
      </c>
      <c r="H151" s="1" t="s">
        <v>927</v>
      </c>
      <c r="I151" s="1" t="s">
        <v>183</v>
      </c>
      <c r="J151" s="1" t="s">
        <v>23</v>
      </c>
      <c r="K151" s="3"/>
      <c r="L151" s="9" t="s">
        <v>23</v>
      </c>
      <c r="M151" s="3" t="s">
        <v>39</v>
      </c>
      <c r="N151" s="1" t="s">
        <v>928</v>
      </c>
      <c r="O151" s="3" t="str">
        <f>HYPERLINK("https://docs.wto.org/imrd/directdoc.asp?DDFDocuments/t/G/TBTN18/IDN120A2.DOCX", "https://docs.wto.org/imrd/directdoc.asp?DDFDocuments/t/G/TBTN18/IDN120A2.DOCX")</f>
        <v>https://docs.wto.org/imrd/directdoc.asp?DDFDocuments/t/G/TBTN18/IDN120A2.DOCX</v>
      </c>
      <c r="P151" s="3" t="str">
        <f>HYPERLINK("https://docs.wto.org/imrd/directdoc.asp?DDFDocuments/u/G/TBTN18/IDN120A2.DOCX", "https://docs.wto.org/imrd/directdoc.asp?DDFDocuments/u/G/TBTN18/IDN120A2.DOCX")</f>
        <v>https://docs.wto.org/imrd/directdoc.asp?DDFDocuments/u/G/TBTN18/IDN120A2.DOCX</v>
      </c>
      <c r="Q151" s="3" t="str">
        <f>HYPERLINK("https://docs.wto.org/imrd/directdoc.asp?DDFDocuments/v/G/TBTN18/IDN120A2.DOCX", "https://docs.wto.org/imrd/directdoc.asp?DDFDocuments/v/G/TBTN18/IDN120A2.DOCX")</f>
        <v>https://docs.wto.org/imrd/directdoc.asp?DDFDocuments/v/G/TBTN18/IDN120A2.DOCX</v>
      </c>
      <c r="R151" s="3"/>
      <c r="S151" s="3"/>
      <c r="T151" s="3"/>
      <c r="U151" s="3"/>
      <c r="V151" s="3"/>
      <c r="W151" s="3"/>
      <c r="X151" s="3"/>
    </row>
    <row r="152" spans="1:24" ht="150" x14ac:dyDescent="0.25">
      <c r="A152" s="3" t="s">
        <v>22</v>
      </c>
      <c r="B152" s="9">
        <v>45761</v>
      </c>
      <c r="C152" s="13" t="str">
        <f>HYPERLINK("https://eping.wto.org/en/Search?viewData= G/TBT/N/KEN/1477/Add.1"," G/TBT/N/KEN/1477/Add.1")</f>
        <v xml:space="preserve"> G/TBT/N/KEN/1477/Add.1</v>
      </c>
      <c r="D152" s="1" t="s">
        <v>929</v>
      </c>
      <c r="E152" s="1" t="s">
        <v>930</v>
      </c>
      <c r="F152" s="1" t="s">
        <v>931</v>
      </c>
      <c r="G152" s="1" t="s">
        <v>868</v>
      </c>
      <c r="H152" s="1" t="s">
        <v>154</v>
      </c>
      <c r="I152" s="1" t="s">
        <v>61</v>
      </c>
      <c r="J152" s="1" t="s">
        <v>23</v>
      </c>
      <c r="K152" s="3"/>
      <c r="L152" s="9" t="s">
        <v>23</v>
      </c>
      <c r="M152" s="3" t="s">
        <v>39</v>
      </c>
      <c r="N152" s="1" t="s">
        <v>932</v>
      </c>
      <c r="O152" s="3" t="str">
        <f>HYPERLINK("https://docs.wto.org/imrd/directdoc.asp?DDFDocuments/t/G/TBTN23/KEN1477A1.DOCX", "https://docs.wto.org/imrd/directdoc.asp?DDFDocuments/t/G/TBTN23/KEN1477A1.DOCX")</f>
        <v>https://docs.wto.org/imrd/directdoc.asp?DDFDocuments/t/G/TBTN23/KEN1477A1.DOCX</v>
      </c>
      <c r="P152" s="3" t="str">
        <f>HYPERLINK("https://docs.wto.org/imrd/directdoc.asp?DDFDocuments/u/G/TBTN23/KEN1477A1.DOCX", "https://docs.wto.org/imrd/directdoc.asp?DDFDocuments/u/G/TBTN23/KEN1477A1.DOCX")</f>
        <v>https://docs.wto.org/imrd/directdoc.asp?DDFDocuments/u/G/TBTN23/KEN1477A1.DOCX</v>
      </c>
      <c r="Q152" s="3" t="str">
        <f>HYPERLINK("https://docs.wto.org/imrd/directdoc.asp?DDFDocuments/v/G/TBTN23/KEN1477A1.DOCX", "https://docs.wto.org/imrd/directdoc.asp?DDFDocuments/v/G/TBTN23/KEN1477A1.DOCX")</f>
        <v>https://docs.wto.org/imrd/directdoc.asp?DDFDocuments/v/G/TBTN23/KEN1477A1.DOCX</v>
      </c>
      <c r="R152" s="3"/>
      <c r="S152" s="3"/>
      <c r="T152" s="3"/>
      <c r="U152" s="3"/>
      <c r="V152" s="3"/>
      <c r="W152" s="3"/>
      <c r="X152" s="3"/>
    </row>
    <row r="153" spans="1:24" ht="105" x14ac:dyDescent="0.25">
      <c r="A153" s="3" t="s">
        <v>33</v>
      </c>
      <c r="B153" s="9">
        <v>45761</v>
      </c>
      <c r="C153" s="13" t="str">
        <f>HYPERLINK("https://eping.wto.org/en/Search?viewData= G/TBT/N/ECU/550"," G/TBT/N/ECU/550")</f>
        <v xml:space="preserve"> G/TBT/N/ECU/550</v>
      </c>
      <c r="D153" s="1" t="s">
        <v>933</v>
      </c>
      <c r="E153" s="1" t="s">
        <v>934</v>
      </c>
      <c r="F153" s="1" t="s">
        <v>935</v>
      </c>
      <c r="G153" s="1" t="s">
        <v>936</v>
      </c>
      <c r="H153" s="1" t="s">
        <v>211</v>
      </c>
      <c r="I153" s="1" t="s">
        <v>70</v>
      </c>
      <c r="J153" s="1" t="s">
        <v>23</v>
      </c>
      <c r="K153" s="3"/>
      <c r="L153" s="9">
        <v>45821</v>
      </c>
      <c r="M153" s="3" t="s">
        <v>24</v>
      </c>
      <c r="N153" s="1" t="s">
        <v>937</v>
      </c>
      <c r="O153" s="3" t="str">
        <f>HYPERLINK("https://docs.wto.org/imrd/directdoc.asp?DDFDocuments/t/G/TBTN25/ECU550.DOCX", "https://docs.wto.org/imrd/directdoc.asp?DDFDocuments/t/G/TBTN25/ECU550.DOCX")</f>
        <v>https://docs.wto.org/imrd/directdoc.asp?DDFDocuments/t/G/TBTN25/ECU550.DOCX</v>
      </c>
      <c r="P153" s="3" t="str">
        <f>HYPERLINK("https://docs.wto.org/imrd/directdoc.asp?DDFDocuments/u/G/TBTN25/ECU550.DOCX", "https://docs.wto.org/imrd/directdoc.asp?DDFDocuments/u/G/TBTN25/ECU550.DOCX")</f>
        <v>https://docs.wto.org/imrd/directdoc.asp?DDFDocuments/u/G/TBTN25/ECU550.DOCX</v>
      </c>
      <c r="Q153" s="3" t="str">
        <f>HYPERLINK("https://docs.wto.org/imrd/directdoc.asp?DDFDocuments/v/G/TBTN25/ECU550.DOCX", "https://docs.wto.org/imrd/directdoc.asp?DDFDocuments/v/G/TBTN25/ECU550.DOCX")</f>
        <v>https://docs.wto.org/imrd/directdoc.asp?DDFDocuments/v/G/TBTN25/ECU550.DOCX</v>
      </c>
      <c r="R153" s="3"/>
      <c r="S153" s="3"/>
      <c r="T153" s="3"/>
      <c r="U153" s="3"/>
      <c r="V153" s="3"/>
      <c r="W153" s="3"/>
      <c r="X153" s="3"/>
    </row>
    <row r="154" spans="1:24" ht="75" x14ac:dyDescent="0.25">
      <c r="A154" s="3" t="s">
        <v>209</v>
      </c>
      <c r="B154" s="9">
        <v>45761</v>
      </c>
      <c r="C154" s="13" t="str">
        <f>HYPERLINK("https://eping.wto.org/en/Search?viewData= G/TBT/N/MWI/166"," G/TBT/N/MWI/166")</f>
        <v xml:space="preserve"> G/TBT/N/MWI/166</v>
      </c>
      <c r="D154" s="1" t="s">
        <v>938</v>
      </c>
      <c r="E154" s="1" t="s">
        <v>939</v>
      </c>
      <c r="F154" s="1" t="s">
        <v>940</v>
      </c>
      <c r="G154" s="1" t="s">
        <v>941</v>
      </c>
      <c r="H154" s="1" t="s">
        <v>942</v>
      </c>
      <c r="I154" s="1" t="s">
        <v>132</v>
      </c>
      <c r="J154" s="1" t="s">
        <v>23</v>
      </c>
      <c r="K154" s="3"/>
      <c r="L154" s="9">
        <v>45821</v>
      </c>
      <c r="M154" s="3" t="s">
        <v>24</v>
      </c>
      <c r="N154" s="1" t="s">
        <v>943</v>
      </c>
      <c r="O154" s="3" t="str">
        <f>HYPERLINK("https://docs.wto.org/imrd/directdoc.asp?DDFDocuments/t/G/TBTN25/MWI166.DOCX", "https://docs.wto.org/imrd/directdoc.asp?DDFDocuments/t/G/TBTN25/MWI166.DOCX")</f>
        <v>https://docs.wto.org/imrd/directdoc.asp?DDFDocuments/t/G/TBTN25/MWI166.DOCX</v>
      </c>
      <c r="P154" s="3" t="str">
        <f>HYPERLINK("https://docs.wto.org/imrd/directdoc.asp?DDFDocuments/u/G/TBTN25/MWI166.DOCX", "https://docs.wto.org/imrd/directdoc.asp?DDFDocuments/u/G/TBTN25/MWI166.DOCX")</f>
        <v>https://docs.wto.org/imrd/directdoc.asp?DDFDocuments/u/G/TBTN25/MWI166.DOCX</v>
      </c>
      <c r="Q154" s="3" t="str">
        <f>HYPERLINK("https://docs.wto.org/imrd/directdoc.asp?DDFDocuments/v/G/TBTN25/MWI166.DOCX", "https://docs.wto.org/imrd/directdoc.asp?DDFDocuments/v/G/TBTN25/MWI166.DOCX")</f>
        <v>https://docs.wto.org/imrd/directdoc.asp?DDFDocuments/v/G/TBTN25/MWI166.DOCX</v>
      </c>
      <c r="R154" s="3"/>
      <c r="S154" s="3"/>
      <c r="T154" s="3"/>
      <c r="U154" s="3"/>
      <c r="V154" s="3"/>
      <c r="W154" s="3"/>
      <c r="X154" s="3"/>
    </row>
    <row r="155" spans="1:24" ht="75" x14ac:dyDescent="0.25">
      <c r="A155" s="3" t="s">
        <v>209</v>
      </c>
      <c r="B155" s="9">
        <v>45761</v>
      </c>
      <c r="C155" s="13" t="str">
        <f>HYPERLINK("https://eping.wto.org/en/Search?viewData= G/TBT/N/MWI/168"," G/TBT/N/MWI/168")</f>
        <v xml:space="preserve"> G/TBT/N/MWI/168</v>
      </c>
      <c r="D155" s="1" t="s">
        <v>944</v>
      </c>
      <c r="E155" s="1" t="s">
        <v>945</v>
      </c>
      <c r="F155" s="1" t="s">
        <v>946</v>
      </c>
      <c r="G155" s="1" t="s">
        <v>947</v>
      </c>
      <c r="H155" s="1" t="s">
        <v>948</v>
      </c>
      <c r="I155" s="1" t="s">
        <v>132</v>
      </c>
      <c r="J155" s="1" t="s">
        <v>23</v>
      </c>
      <c r="K155" s="3"/>
      <c r="L155" s="9">
        <v>45821</v>
      </c>
      <c r="M155" s="3" t="s">
        <v>24</v>
      </c>
      <c r="N155" s="1" t="s">
        <v>949</v>
      </c>
      <c r="O155" s="3" t="str">
        <f>HYPERLINK("https://docs.wto.org/imrd/directdoc.asp?DDFDocuments/t/G/TBTN25/MWI168.DOCX", "https://docs.wto.org/imrd/directdoc.asp?DDFDocuments/t/G/TBTN25/MWI168.DOCX")</f>
        <v>https://docs.wto.org/imrd/directdoc.asp?DDFDocuments/t/G/TBTN25/MWI168.DOCX</v>
      </c>
      <c r="P155" s="3" t="str">
        <f>HYPERLINK("https://docs.wto.org/imrd/directdoc.asp?DDFDocuments/u/G/TBTN25/MWI168.DOCX", "https://docs.wto.org/imrd/directdoc.asp?DDFDocuments/u/G/TBTN25/MWI168.DOCX")</f>
        <v>https://docs.wto.org/imrd/directdoc.asp?DDFDocuments/u/G/TBTN25/MWI168.DOCX</v>
      </c>
      <c r="Q155" s="3" t="str">
        <f>HYPERLINK("https://docs.wto.org/imrd/directdoc.asp?DDFDocuments/v/G/TBTN25/MWI168.DOCX", "https://docs.wto.org/imrd/directdoc.asp?DDFDocuments/v/G/TBTN25/MWI168.DOCX")</f>
        <v>https://docs.wto.org/imrd/directdoc.asp?DDFDocuments/v/G/TBTN25/MWI168.DOCX</v>
      </c>
      <c r="R155" s="3"/>
      <c r="S155" s="3"/>
      <c r="T155" s="3"/>
      <c r="U155" s="3"/>
      <c r="V155" s="3"/>
      <c r="W155" s="3"/>
      <c r="X155" s="3"/>
    </row>
    <row r="156" spans="1:24" ht="90" x14ac:dyDescent="0.25">
      <c r="A156" s="3" t="s">
        <v>22</v>
      </c>
      <c r="B156" s="9">
        <v>45761</v>
      </c>
      <c r="C156" s="13" t="str">
        <f>HYPERLINK("https://eping.wto.org/en/Search?viewData= G/TBT/N/KEN/1792"," G/TBT/N/KEN/1792")</f>
        <v xml:space="preserve"> G/TBT/N/KEN/1792</v>
      </c>
      <c r="D156" s="1" t="s">
        <v>950</v>
      </c>
      <c r="E156" s="1" t="s">
        <v>951</v>
      </c>
      <c r="F156" s="1" t="s">
        <v>952</v>
      </c>
      <c r="G156" s="1" t="s">
        <v>953</v>
      </c>
      <c r="H156" s="1" t="s">
        <v>954</v>
      </c>
      <c r="I156" s="1" t="s">
        <v>756</v>
      </c>
      <c r="J156" s="1" t="s">
        <v>23</v>
      </c>
      <c r="K156" s="3"/>
      <c r="L156" s="9">
        <v>45814</v>
      </c>
      <c r="M156" s="3" t="s">
        <v>24</v>
      </c>
      <c r="N156" s="1" t="s">
        <v>955</v>
      </c>
      <c r="O156" s="3" t="str">
        <f>HYPERLINK("https://docs.wto.org/imrd/directdoc.asp?DDFDocuments/t/G/TBTN25/KEN1792.DOCX", "https://docs.wto.org/imrd/directdoc.asp?DDFDocuments/t/G/TBTN25/KEN1792.DOCX")</f>
        <v>https://docs.wto.org/imrd/directdoc.asp?DDFDocuments/t/G/TBTN25/KEN1792.DOCX</v>
      </c>
      <c r="P156" s="3" t="str">
        <f>HYPERLINK("https://docs.wto.org/imrd/directdoc.asp?DDFDocuments/u/G/TBTN25/KEN1792.DOCX", "https://docs.wto.org/imrd/directdoc.asp?DDFDocuments/u/G/TBTN25/KEN1792.DOCX")</f>
        <v>https://docs.wto.org/imrd/directdoc.asp?DDFDocuments/u/G/TBTN25/KEN1792.DOCX</v>
      </c>
      <c r="Q156" s="3" t="str">
        <f>HYPERLINK("https://docs.wto.org/imrd/directdoc.asp?DDFDocuments/v/G/TBTN25/KEN1792.DOCX", "https://docs.wto.org/imrd/directdoc.asp?DDFDocuments/v/G/TBTN25/KEN1792.DOCX")</f>
        <v>https://docs.wto.org/imrd/directdoc.asp?DDFDocuments/v/G/TBTN25/KEN1792.DOCX</v>
      </c>
      <c r="R156" s="3"/>
      <c r="S156" s="3"/>
      <c r="T156" s="3"/>
      <c r="U156" s="3"/>
      <c r="V156" s="3"/>
      <c r="W156" s="3"/>
      <c r="X156" s="3"/>
    </row>
    <row r="157" spans="1:24" ht="150" x14ac:dyDescent="0.25">
      <c r="A157" s="3" t="s">
        <v>22</v>
      </c>
      <c r="B157" s="9">
        <v>45761</v>
      </c>
      <c r="C157" s="13" t="str">
        <f>HYPERLINK("https://eping.wto.org/en/Search?viewData= G/TBT/N/KEN/1461/Add.2"," G/TBT/N/KEN/1461/Add.2")</f>
        <v xml:space="preserve"> G/TBT/N/KEN/1461/Add.2</v>
      </c>
      <c r="D157" s="1" t="s">
        <v>956</v>
      </c>
      <c r="E157" s="1" t="s">
        <v>957</v>
      </c>
      <c r="F157" s="1" t="s">
        <v>958</v>
      </c>
      <c r="G157" s="1" t="s">
        <v>959</v>
      </c>
      <c r="H157" s="1" t="s">
        <v>960</v>
      </c>
      <c r="I157" s="1" t="s">
        <v>225</v>
      </c>
      <c r="J157" s="1" t="s">
        <v>23</v>
      </c>
      <c r="K157" s="3"/>
      <c r="L157" s="9" t="s">
        <v>23</v>
      </c>
      <c r="M157" s="3" t="s">
        <v>39</v>
      </c>
      <c r="N157" s="1" t="s">
        <v>738</v>
      </c>
      <c r="O157" s="3" t="str">
        <f>HYPERLINK("https://docs.wto.org/imrd/directdoc.asp?DDFDocuments/t/G/TBTN23/KEN1461A2.DOCX", "https://docs.wto.org/imrd/directdoc.asp?DDFDocuments/t/G/TBTN23/KEN1461A2.DOCX")</f>
        <v>https://docs.wto.org/imrd/directdoc.asp?DDFDocuments/t/G/TBTN23/KEN1461A2.DOCX</v>
      </c>
      <c r="P157" s="3" t="str">
        <f>HYPERLINK("https://docs.wto.org/imrd/directdoc.asp?DDFDocuments/u/G/TBTN23/KEN1461A2.DOCX", "https://docs.wto.org/imrd/directdoc.asp?DDFDocuments/u/G/TBTN23/KEN1461A2.DOCX")</f>
        <v>https://docs.wto.org/imrd/directdoc.asp?DDFDocuments/u/G/TBTN23/KEN1461A2.DOCX</v>
      </c>
      <c r="Q157" s="3" t="str">
        <f>HYPERLINK("https://docs.wto.org/imrd/directdoc.asp?DDFDocuments/v/G/TBTN23/KEN1461A2.DOCX", "https://docs.wto.org/imrd/directdoc.asp?DDFDocuments/v/G/TBTN23/KEN1461A2.DOCX")</f>
        <v>https://docs.wto.org/imrd/directdoc.asp?DDFDocuments/v/G/TBTN23/KEN1461A2.DOCX</v>
      </c>
      <c r="R157" s="3"/>
      <c r="S157" s="3"/>
      <c r="T157" s="3"/>
      <c r="U157" s="3"/>
      <c r="V157" s="3"/>
      <c r="W157" s="3"/>
      <c r="X157" s="3"/>
    </row>
    <row r="158" spans="1:24" ht="90" x14ac:dyDescent="0.25">
      <c r="A158" s="3" t="s">
        <v>25</v>
      </c>
      <c r="B158" s="9">
        <v>45761</v>
      </c>
      <c r="C158" s="13" t="str">
        <f>HYPERLINK("https://eping.wto.org/en/Search?viewData= G/TBT/N/CRI/76/Add.1"," G/TBT/N/CRI/76/Add.1")</f>
        <v xml:space="preserve"> G/TBT/N/CRI/76/Add.1</v>
      </c>
      <c r="D158" s="1" t="s">
        <v>961</v>
      </c>
      <c r="E158" s="1" t="s">
        <v>962</v>
      </c>
      <c r="F158" s="1" t="s">
        <v>963</v>
      </c>
      <c r="G158" s="1" t="s">
        <v>23</v>
      </c>
      <c r="H158" s="1" t="s">
        <v>964</v>
      </c>
      <c r="I158" s="1" t="s">
        <v>23</v>
      </c>
      <c r="J158" s="1" t="s">
        <v>31</v>
      </c>
      <c r="K158" s="3"/>
      <c r="L158" s="9" t="s">
        <v>23</v>
      </c>
      <c r="M158" s="3" t="s">
        <v>39</v>
      </c>
      <c r="N158" s="1" t="s">
        <v>965</v>
      </c>
      <c r="O158" s="3" t="str">
        <f>HYPERLINK("https://docs.wto.org/imrd/directdoc.asp?DDFDocuments/t/G/TBTN08/CRI76A1.DOCX", "https://docs.wto.org/imrd/directdoc.asp?DDFDocuments/t/G/TBTN08/CRI76A1.DOCX")</f>
        <v>https://docs.wto.org/imrd/directdoc.asp?DDFDocuments/t/G/TBTN08/CRI76A1.DOCX</v>
      </c>
      <c r="P158" s="3" t="str">
        <f>HYPERLINK("https://docs.wto.org/imrd/directdoc.asp?DDFDocuments/u/G/TBTN08/CRI76A1.DOCX", "https://docs.wto.org/imrd/directdoc.asp?DDFDocuments/u/G/TBTN08/CRI76A1.DOCX")</f>
        <v>https://docs.wto.org/imrd/directdoc.asp?DDFDocuments/u/G/TBTN08/CRI76A1.DOCX</v>
      </c>
      <c r="Q158" s="3" t="str">
        <f>HYPERLINK("https://docs.wto.org/imrd/directdoc.asp?DDFDocuments/v/G/TBTN08/CRI76A1.DOCX", "https://docs.wto.org/imrd/directdoc.asp?DDFDocuments/v/G/TBTN08/CRI76A1.DOCX")</f>
        <v>https://docs.wto.org/imrd/directdoc.asp?DDFDocuments/v/G/TBTN08/CRI76A1.DOCX</v>
      </c>
      <c r="R158" s="3"/>
      <c r="S158" s="3"/>
      <c r="T158" s="3"/>
      <c r="U158" s="3"/>
      <c r="V158" s="3"/>
      <c r="W158" s="3"/>
      <c r="X158" s="3"/>
    </row>
    <row r="159" spans="1:24" ht="150" x14ac:dyDescent="0.25">
      <c r="A159" s="3" t="s">
        <v>22</v>
      </c>
      <c r="B159" s="9">
        <v>45761</v>
      </c>
      <c r="C159" s="13" t="str">
        <f>HYPERLINK("https://eping.wto.org/en/Search?viewData= G/TBT/N/KEN/1523/Add.1"," G/TBT/N/KEN/1523/Add.1")</f>
        <v xml:space="preserve"> G/TBT/N/KEN/1523/Add.1</v>
      </c>
      <c r="D159" s="1" t="s">
        <v>966</v>
      </c>
      <c r="E159" s="1" t="s">
        <v>967</v>
      </c>
      <c r="F159" s="1" t="s">
        <v>968</v>
      </c>
      <c r="G159" s="1" t="s">
        <v>969</v>
      </c>
      <c r="H159" s="1" t="s">
        <v>922</v>
      </c>
      <c r="I159" s="1" t="s">
        <v>227</v>
      </c>
      <c r="J159" s="1" t="s">
        <v>23</v>
      </c>
      <c r="K159" s="3"/>
      <c r="L159" s="9" t="s">
        <v>23</v>
      </c>
      <c r="M159" s="3" t="s">
        <v>39</v>
      </c>
      <c r="N159" s="1" t="s">
        <v>738</v>
      </c>
      <c r="O159" s="3" t="str">
        <f>HYPERLINK("https://docs.wto.org/imrd/directdoc.asp?DDFDocuments/t/G/TBTN23/KEN1523A1.DOCX", "https://docs.wto.org/imrd/directdoc.asp?DDFDocuments/t/G/TBTN23/KEN1523A1.DOCX")</f>
        <v>https://docs.wto.org/imrd/directdoc.asp?DDFDocuments/t/G/TBTN23/KEN1523A1.DOCX</v>
      </c>
      <c r="P159" s="3" t="str">
        <f>HYPERLINK("https://docs.wto.org/imrd/directdoc.asp?DDFDocuments/u/G/TBTN23/KEN1523A1.DOCX", "https://docs.wto.org/imrd/directdoc.asp?DDFDocuments/u/G/TBTN23/KEN1523A1.DOCX")</f>
        <v>https://docs.wto.org/imrd/directdoc.asp?DDFDocuments/u/G/TBTN23/KEN1523A1.DOCX</v>
      </c>
      <c r="Q159" s="3" t="str">
        <f>HYPERLINK("https://docs.wto.org/imrd/directdoc.asp?DDFDocuments/v/G/TBTN23/KEN1523A1.DOCX", "https://docs.wto.org/imrd/directdoc.asp?DDFDocuments/v/G/TBTN23/KEN1523A1.DOCX")</f>
        <v>https://docs.wto.org/imrd/directdoc.asp?DDFDocuments/v/G/TBTN23/KEN1523A1.DOCX</v>
      </c>
      <c r="R159" s="3"/>
      <c r="S159" s="3"/>
      <c r="T159" s="3"/>
      <c r="U159" s="3"/>
      <c r="V159" s="3"/>
      <c r="W159" s="3"/>
      <c r="X159" s="3"/>
    </row>
    <row r="160" spans="1:24" ht="90" x14ac:dyDescent="0.25">
      <c r="A160" s="3" t="s">
        <v>22</v>
      </c>
      <c r="B160" s="9">
        <v>45761</v>
      </c>
      <c r="C160" s="13" t="str">
        <f>HYPERLINK("https://eping.wto.org/en/Search?viewData= G/TBT/N/KEN/1522/Add.1"," G/TBT/N/KEN/1522/Add.1")</f>
        <v xml:space="preserve"> G/TBT/N/KEN/1522/Add.1</v>
      </c>
      <c r="D160" s="1" t="s">
        <v>970</v>
      </c>
      <c r="E160" s="1" t="s">
        <v>971</v>
      </c>
      <c r="F160" s="1" t="s">
        <v>972</v>
      </c>
      <c r="G160" s="1" t="s">
        <v>973</v>
      </c>
      <c r="H160" s="1" t="s">
        <v>922</v>
      </c>
      <c r="I160" s="1" t="s">
        <v>227</v>
      </c>
      <c r="J160" s="1" t="s">
        <v>23</v>
      </c>
      <c r="K160" s="3"/>
      <c r="L160" s="9" t="s">
        <v>23</v>
      </c>
      <c r="M160" s="3" t="s">
        <v>39</v>
      </c>
      <c r="N160" s="1" t="s">
        <v>862</v>
      </c>
      <c r="O160" s="3" t="str">
        <f>HYPERLINK("https://docs.wto.org/imrd/directdoc.asp?DDFDocuments/t/G/TBTN23/KEN1522A1.DOCX", "https://docs.wto.org/imrd/directdoc.asp?DDFDocuments/t/G/TBTN23/KEN1522A1.DOCX")</f>
        <v>https://docs.wto.org/imrd/directdoc.asp?DDFDocuments/t/G/TBTN23/KEN1522A1.DOCX</v>
      </c>
      <c r="P160" s="3" t="str">
        <f>HYPERLINK("https://docs.wto.org/imrd/directdoc.asp?DDFDocuments/u/G/TBTN23/KEN1522A1.DOCX", "https://docs.wto.org/imrd/directdoc.asp?DDFDocuments/u/G/TBTN23/KEN1522A1.DOCX")</f>
        <v>https://docs.wto.org/imrd/directdoc.asp?DDFDocuments/u/G/TBTN23/KEN1522A1.DOCX</v>
      </c>
      <c r="Q160" s="3" t="str">
        <f>HYPERLINK("https://docs.wto.org/imrd/directdoc.asp?DDFDocuments/v/G/TBTN23/KEN1522A1.DOCX", "https://docs.wto.org/imrd/directdoc.asp?DDFDocuments/v/G/TBTN23/KEN1522A1.DOCX")</f>
        <v>https://docs.wto.org/imrd/directdoc.asp?DDFDocuments/v/G/TBTN23/KEN1522A1.DOCX</v>
      </c>
      <c r="R160" s="3"/>
      <c r="S160" s="3"/>
      <c r="T160" s="3"/>
      <c r="U160" s="3"/>
      <c r="V160" s="3"/>
      <c r="W160" s="3"/>
      <c r="X160" s="3"/>
    </row>
    <row r="161" spans="1:24" ht="120" x14ac:dyDescent="0.25">
      <c r="A161" s="3" t="s">
        <v>22</v>
      </c>
      <c r="B161" s="9">
        <v>45761</v>
      </c>
      <c r="C161" s="13" t="str">
        <f>HYPERLINK("https://eping.wto.org/en/Search?viewData= G/TBT/N/KEN/1412/Rev.1/Add.1"," G/TBT/N/KEN/1412/Rev.1/Add.1")</f>
        <v xml:space="preserve"> G/TBT/N/KEN/1412/Rev.1/Add.1</v>
      </c>
      <c r="D161" s="1" t="s">
        <v>974</v>
      </c>
      <c r="E161" s="1" t="s">
        <v>975</v>
      </c>
      <c r="F161" s="1" t="s">
        <v>976</v>
      </c>
      <c r="G161" s="1" t="s">
        <v>977</v>
      </c>
      <c r="H161" s="1" t="s">
        <v>922</v>
      </c>
      <c r="I161" s="1" t="s">
        <v>978</v>
      </c>
      <c r="J161" s="1" t="s">
        <v>23</v>
      </c>
      <c r="K161" s="3"/>
      <c r="L161" s="9" t="s">
        <v>23</v>
      </c>
      <c r="M161" s="3" t="s">
        <v>39</v>
      </c>
      <c r="N161" s="1" t="s">
        <v>738</v>
      </c>
      <c r="O161" s="3" t="str">
        <f>HYPERLINK("https://docs.wto.org/imrd/directdoc.asp?DDFDocuments/t/G/TBTN23/KEN1412R1A1.DOCX", "https://docs.wto.org/imrd/directdoc.asp?DDFDocuments/t/G/TBTN23/KEN1412R1A1.DOCX")</f>
        <v>https://docs.wto.org/imrd/directdoc.asp?DDFDocuments/t/G/TBTN23/KEN1412R1A1.DOCX</v>
      </c>
      <c r="P161" s="3" t="str">
        <f>HYPERLINK("https://docs.wto.org/imrd/directdoc.asp?DDFDocuments/u/G/TBTN23/KEN1412R1A1.DOCX", "https://docs.wto.org/imrd/directdoc.asp?DDFDocuments/u/G/TBTN23/KEN1412R1A1.DOCX")</f>
        <v>https://docs.wto.org/imrd/directdoc.asp?DDFDocuments/u/G/TBTN23/KEN1412R1A1.DOCX</v>
      </c>
      <c r="Q161" s="3" t="str">
        <f>HYPERLINK("https://docs.wto.org/imrd/directdoc.asp?DDFDocuments/v/G/TBTN23/KEN1412R1A1.DOCX", "https://docs.wto.org/imrd/directdoc.asp?DDFDocuments/v/G/TBTN23/KEN1412R1A1.DOCX")</f>
        <v>https://docs.wto.org/imrd/directdoc.asp?DDFDocuments/v/G/TBTN23/KEN1412R1A1.DOCX</v>
      </c>
      <c r="R161" s="3"/>
      <c r="S161" s="3"/>
      <c r="T161" s="3"/>
      <c r="U161" s="3"/>
      <c r="V161" s="3"/>
      <c r="W161" s="3"/>
      <c r="X161" s="3"/>
    </row>
    <row r="162" spans="1:24" ht="75" x14ac:dyDescent="0.25">
      <c r="A162" s="3" t="s">
        <v>209</v>
      </c>
      <c r="B162" s="9">
        <v>45761</v>
      </c>
      <c r="C162" s="13" t="str">
        <f>HYPERLINK("https://eping.wto.org/en/Search?viewData= G/TBT/N/MWI/163"," G/TBT/N/MWI/163")</f>
        <v xml:space="preserve"> G/TBT/N/MWI/163</v>
      </c>
      <c r="D162" s="1" t="s">
        <v>979</v>
      </c>
      <c r="E162" s="1" t="s">
        <v>980</v>
      </c>
      <c r="F162" s="1" t="s">
        <v>981</v>
      </c>
      <c r="G162" s="1" t="s">
        <v>982</v>
      </c>
      <c r="H162" s="1" t="s">
        <v>165</v>
      </c>
      <c r="I162" s="1" t="s">
        <v>132</v>
      </c>
      <c r="J162" s="1" t="s">
        <v>23</v>
      </c>
      <c r="K162" s="3"/>
      <c r="L162" s="9">
        <v>45821</v>
      </c>
      <c r="M162" s="3" t="s">
        <v>24</v>
      </c>
      <c r="N162" s="1" t="s">
        <v>983</v>
      </c>
      <c r="O162" s="3" t="str">
        <f>HYPERLINK("https://docs.wto.org/imrd/directdoc.asp?DDFDocuments/t/G/TBTN25/MWI163.DOCX", "https://docs.wto.org/imrd/directdoc.asp?DDFDocuments/t/G/TBTN25/MWI163.DOCX")</f>
        <v>https://docs.wto.org/imrd/directdoc.asp?DDFDocuments/t/G/TBTN25/MWI163.DOCX</v>
      </c>
      <c r="P162" s="3" t="str">
        <f>HYPERLINK("https://docs.wto.org/imrd/directdoc.asp?DDFDocuments/u/G/TBTN25/MWI163.DOCX", "https://docs.wto.org/imrd/directdoc.asp?DDFDocuments/u/G/TBTN25/MWI163.DOCX")</f>
        <v>https://docs.wto.org/imrd/directdoc.asp?DDFDocuments/u/G/TBTN25/MWI163.DOCX</v>
      </c>
      <c r="Q162" s="3" t="str">
        <f>HYPERLINK("https://docs.wto.org/imrd/directdoc.asp?DDFDocuments/v/G/TBTN25/MWI163.DOCX", "https://docs.wto.org/imrd/directdoc.asp?DDFDocuments/v/G/TBTN25/MWI163.DOCX")</f>
        <v>https://docs.wto.org/imrd/directdoc.asp?DDFDocuments/v/G/TBTN25/MWI163.DOCX</v>
      </c>
      <c r="R162" s="3"/>
      <c r="S162" s="3"/>
      <c r="T162" s="3"/>
      <c r="U162" s="3"/>
      <c r="V162" s="3"/>
      <c r="W162" s="3"/>
      <c r="X162" s="3"/>
    </row>
    <row r="163" spans="1:24" ht="195" x14ac:dyDescent="0.25">
      <c r="A163" s="3" t="s">
        <v>22</v>
      </c>
      <c r="B163" s="9">
        <v>45761</v>
      </c>
      <c r="C163" s="13" t="str">
        <f>HYPERLINK("https://eping.wto.org/en/Search?viewData= G/TBT/N/KEN/1482/Add.1"," G/TBT/N/KEN/1482/Add.1")</f>
        <v xml:space="preserve"> G/TBT/N/KEN/1482/Add.1</v>
      </c>
      <c r="D163" s="1" t="s">
        <v>984</v>
      </c>
      <c r="E163" s="1" t="s">
        <v>985</v>
      </c>
      <c r="F163" s="1" t="s">
        <v>986</v>
      </c>
      <c r="G163" s="1" t="s">
        <v>987</v>
      </c>
      <c r="H163" s="1" t="s">
        <v>154</v>
      </c>
      <c r="I163" s="1" t="s">
        <v>988</v>
      </c>
      <c r="J163" s="1" t="s">
        <v>23</v>
      </c>
      <c r="K163" s="3"/>
      <c r="L163" s="9" t="s">
        <v>23</v>
      </c>
      <c r="M163" s="3" t="s">
        <v>39</v>
      </c>
      <c r="N163" s="1" t="s">
        <v>738</v>
      </c>
      <c r="O163" s="3" t="str">
        <f>HYPERLINK("https://docs.wto.org/imrd/directdoc.asp?DDFDocuments/t/G/TBTN23/KEN1482A1.DOCX", "https://docs.wto.org/imrd/directdoc.asp?DDFDocuments/t/G/TBTN23/KEN1482A1.DOCX")</f>
        <v>https://docs.wto.org/imrd/directdoc.asp?DDFDocuments/t/G/TBTN23/KEN1482A1.DOCX</v>
      </c>
      <c r="P163" s="3" t="str">
        <f>HYPERLINK("https://docs.wto.org/imrd/directdoc.asp?DDFDocuments/u/G/TBTN23/KEN1482A1.DOCX", "https://docs.wto.org/imrd/directdoc.asp?DDFDocuments/u/G/TBTN23/KEN1482A1.DOCX")</f>
        <v>https://docs.wto.org/imrd/directdoc.asp?DDFDocuments/u/G/TBTN23/KEN1482A1.DOCX</v>
      </c>
      <c r="Q163" s="3" t="str">
        <f>HYPERLINK("https://docs.wto.org/imrd/directdoc.asp?DDFDocuments/v/G/TBTN23/KEN1482A1.DOCX", "https://docs.wto.org/imrd/directdoc.asp?DDFDocuments/v/G/TBTN23/KEN1482A1.DOCX")</f>
        <v>https://docs.wto.org/imrd/directdoc.asp?DDFDocuments/v/G/TBTN23/KEN1482A1.DOCX</v>
      </c>
      <c r="R163" s="3"/>
      <c r="S163" s="3"/>
      <c r="T163" s="3"/>
      <c r="U163" s="3"/>
      <c r="V163" s="3"/>
      <c r="W163" s="3"/>
      <c r="X163" s="3"/>
    </row>
    <row r="164" spans="1:24" ht="90" x14ac:dyDescent="0.25">
      <c r="A164" s="3" t="s">
        <v>22</v>
      </c>
      <c r="B164" s="9">
        <v>45761</v>
      </c>
      <c r="C164" s="13" t="str">
        <f>HYPERLINK("https://eping.wto.org/en/Search?viewData= G/TBT/N/KEN/1519/Add.1"," G/TBT/N/KEN/1519/Add.1")</f>
        <v xml:space="preserve"> G/TBT/N/KEN/1519/Add.1</v>
      </c>
      <c r="D164" s="1" t="s">
        <v>989</v>
      </c>
      <c r="E164" s="1" t="s">
        <v>990</v>
      </c>
      <c r="F164" s="1" t="s">
        <v>991</v>
      </c>
      <c r="G164" s="1" t="s">
        <v>992</v>
      </c>
      <c r="H164" s="1" t="s">
        <v>922</v>
      </c>
      <c r="I164" s="1" t="s">
        <v>227</v>
      </c>
      <c r="J164" s="1" t="s">
        <v>23</v>
      </c>
      <c r="K164" s="3"/>
      <c r="L164" s="9" t="s">
        <v>23</v>
      </c>
      <c r="M164" s="3" t="s">
        <v>39</v>
      </c>
      <c r="N164" s="1" t="s">
        <v>235</v>
      </c>
      <c r="O164" s="3" t="str">
        <f>HYPERLINK("https://docs.wto.org/imrd/directdoc.asp?DDFDocuments/t/G/TBTN23/KEN1519A1.DOCX", "https://docs.wto.org/imrd/directdoc.asp?DDFDocuments/t/G/TBTN23/KEN1519A1.DOCX")</f>
        <v>https://docs.wto.org/imrd/directdoc.asp?DDFDocuments/t/G/TBTN23/KEN1519A1.DOCX</v>
      </c>
      <c r="P164" s="3" t="str">
        <f>HYPERLINK("https://docs.wto.org/imrd/directdoc.asp?DDFDocuments/u/G/TBTN23/KEN1519A1.DOCX", "https://docs.wto.org/imrd/directdoc.asp?DDFDocuments/u/G/TBTN23/KEN1519A1.DOCX")</f>
        <v>https://docs.wto.org/imrd/directdoc.asp?DDFDocuments/u/G/TBTN23/KEN1519A1.DOCX</v>
      </c>
      <c r="Q164" s="3" t="str">
        <f>HYPERLINK("https://docs.wto.org/imrd/directdoc.asp?DDFDocuments/v/G/TBTN23/KEN1519A1.DOCX", "https://docs.wto.org/imrd/directdoc.asp?DDFDocuments/v/G/TBTN23/KEN1519A1.DOCX")</f>
        <v>https://docs.wto.org/imrd/directdoc.asp?DDFDocuments/v/G/TBTN23/KEN1519A1.DOCX</v>
      </c>
      <c r="R164" s="3"/>
      <c r="S164" s="3"/>
      <c r="T164" s="3"/>
      <c r="U164" s="3"/>
      <c r="V164" s="3"/>
      <c r="W164" s="3"/>
      <c r="X164" s="3"/>
    </row>
    <row r="165" spans="1:24" ht="150" x14ac:dyDescent="0.25">
      <c r="A165" s="3" t="s">
        <v>87</v>
      </c>
      <c r="B165" s="9">
        <v>45761</v>
      </c>
      <c r="C165" s="13" t="str">
        <f>HYPERLINK("https://eping.wto.org/en/Search?viewData= G/TBT/N/TZA/1317"," G/TBT/N/TZA/1317")</f>
        <v xml:space="preserve"> G/TBT/N/TZA/1317</v>
      </c>
      <c r="D165" s="1" t="s">
        <v>993</v>
      </c>
      <c r="E165" s="1" t="s">
        <v>994</v>
      </c>
      <c r="F165" s="1" t="s">
        <v>476</v>
      </c>
      <c r="G165" s="1" t="s">
        <v>477</v>
      </c>
      <c r="H165" s="1" t="s">
        <v>478</v>
      </c>
      <c r="I165" s="1" t="s">
        <v>61</v>
      </c>
      <c r="J165" s="1" t="s">
        <v>32</v>
      </c>
      <c r="K165" s="3"/>
      <c r="L165" s="9">
        <v>45821</v>
      </c>
      <c r="M165" s="3" t="s">
        <v>24</v>
      </c>
      <c r="N165" s="1" t="s">
        <v>995</v>
      </c>
      <c r="O165" s="3" t="str">
        <f>HYPERLINK("https://docs.wto.org/imrd/directdoc.asp?DDFDocuments/t/G/TBTN25/TZA1317.DOCX", "https://docs.wto.org/imrd/directdoc.asp?DDFDocuments/t/G/TBTN25/TZA1317.DOCX")</f>
        <v>https://docs.wto.org/imrd/directdoc.asp?DDFDocuments/t/G/TBTN25/TZA1317.DOCX</v>
      </c>
      <c r="P165" s="3" t="str">
        <f>HYPERLINK("https://docs.wto.org/imrd/directdoc.asp?DDFDocuments/u/G/TBTN25/TZA1317.DOCX", "https://docs.wto.org/imrd/directdoc.asp?DDFDocuments/u/G/TBTN25/TZA1317.DOCX")</f>
        <v>https://docs.wto.org/imrd/directdoc.asp?DDFDocuments/u/G/TBTN25/TZA1317.DOCX</v>
      </c>
      <c r="Q165" s="3" t="str">
        <f>HYPERLINK("https://docs.wto.org/imrd/directdoc.asp?DDFDocuments/v/G/TBTN25/TZA1317.DOCX", "https://docs.wto.org/imrd/directdoc.asp?DDFDocuments/v/G/TBTN25/TZA1317.DOCX")</f>
        <v>https://docs.wto.org/imrd/directdoc.asp?DDFDocuments/v/G/TBTN25/TZA1317.DOCX</v>
      </c>
      <c r="R165" s="3"/>
      <c r="S165" s="3"/>
      <c r="T165" s="3"/>
      <c r="U165" s="3"/>
      <c r="V165" s="3"/>
      <c r="W165" s="3"/>
      <c r="X165" s="3"/>
    </row>
    <row r="166" spans="1:24" ht="150" x14ac:dyDescent="0.25">
      <c r="A166" s="3" t="s">
        <v>87</v>
      </c>
      <c r="B166" s="9">
        <v>45761</v>
      </c>
      <c r="C166" s="13" t="str">
        <f>HYPERLINK("https://eping.wto.org/en/Search?viewData= G/TBT/N/TZA/1320"," G/TBT/N/TZA/1320")</f>
        <v xml:space="preserve"> G/TBT/N/TZA/1320</v>
      </c>
      <c r="D166" s="1" t="s">
        <v>996</v>
      </c>
      <c r="E166" s="1" t="s">
        <v>997</v>
      </c>
      <c r="F166" s="1" t="s">
        <v>217</v>
      </c>
      <c r="G166" s="1" t="s">
        <v>218</v>
      </c>
      <c r="H166" s="1" t="s">
        <v>93</v>
      </c>
      <c r="I166" s="1" t="s">
        <v>61</v>
      </c>
      <c r="J166" s="1" t="s">
        <v>162</v>
      </c>
      <c r="K166" s="3"/>
      <c r="L166" s="9">
        <v>45821</v>
      </c>
      <c r="M166" s="3" t="s">
        <v>24</v>
      </c>
      <c r="N166" s="1" t="s">
        <v>998</v>
      </c>
      <c r="O166" s="3" t="str">
        <f>HYPERLINK("https://docs.wto.org/imrd/directdoc.asp?DDFDocuments/t/G/TBTN25/TZA1320.DOCX", "https://docs.wto.org/imrd/directdoc.asp?DDFDocuments/t/G/TBTN25/TZA1320.DOCX")</f>
        <v>https://docs.wto.org/imrd/directdoc.asp?DDFDocuments/t/G/TBTN25/TZA1320.DOCX</v>
      </c>
      <c r="P166" s="3" t="str">
        <f>HYPERLINK("https://docs.wto.org/imrd/directdoc.asp?DDFDocuments/u/G/TBTN25/TZA1320.DOCX", "https://docs.wto.org/imrd/directdoc.asp?DDFDocuments/u/G/TBTN25/TZA1320.DOCX")</f>
        <v>https://docs.wto.org/imrd/directdoc.asp?DDFDocuments/u/G/TBTN25/TZA1320.DOCX</v>
      </c>
      <c r="Q166" s="3" t="str">
        <f>HYPERLINK("https://docs.wto.org/imrd/directdoc.asp?DDFDocuments/v/G/TBTN25/TZA1320.DOCX", "https://docs.wto.org/imrd/directdoc.asp?DDFDocuments/v/G/TBTN25/TZA1320.DOCX")</f>
        <v>https://docs.wto.org/imrd/directdoc.asp?DDFDocuments/v/G/TBTN25/TZA1320.DOCX</v>
      </c>
      <c r="R166" s="3"/>
      <c r="S166" s="3"/>
      <c r="T166" s="3"/>
      <c r="U166" s="3"/>
      <c r="V166" s="3"/>
      <c r="W166" s="3"/>
      <c r="X166" s="3"/>
    </row>
    <row r="167" spans="1:24" ht="150" x14ac:dyDescent="0.25">
      <c r="A167" s="3" t="s">
        <v>87</v>
      </c>
      <c r="B167" s="9">
        <v>45761</v>
      </c>
      <c r="C167" s="13" t="str">
        <f>HYPERLINK("https://eping.wto.org/en/Search?viewData= G/TBT/N/TZA/1315"," G/TBT/N/TZA/1315")</f>
        <v xml:space="preserve"> G/TBT/N/TZA/1315</v>
      </c>
      <c r="D167" s="1" t="s">
        <v>999</v>
      </c>
      <c r="E167" s="1" t="s">
        <v>1000</v>
      </c>
      <c r="F167" s="1" t="s">
        <v>1001</v>
      </c>
      <c r="G167" s="1" t="s">
        <v>1002</v>
      </c>
      <c r="H167" s="1" t="s">
        <v>1003</v>
      </c>
      <c r="I167" s="1" t="s">
        <v>61</v>
      </c>
      <c r="J167" s="1" t="s">
        <v>32</v>
      </c>
      <c r="K167" s="3"/>
      <c r="L167" s="9">
        <v>45821</v>
      </c>
      <c r="M167" s="3" t="s">
        <v>24</v>
      </c>
      <c r="N167" s="1" t="s">
        <v>1004</v>
      </c>
      <c r="O167" s="3" t="str">
        <f>HYPERLINK("https://docs.wto.org/imrd/directdoc.asp?DDFDocuments/t/G/TBTN25/TZA1315.DOCX", "https://docs.wto.org/imrd/directdoc.asp?DDFDocuments/t/G/TBTN25/TZA1315.DOCX")</f>
        <v>https://docs.wto.org/imrd/directdoc.asp?DDFDocuments/t/G/TBTN25/TZA1315.DOCX</v>
      </c>
      <c r="P167" s="3" t="str">
        <f>HYPERLINK("https://docs.wto.org/imrd/directdoc.asp?DDFDocuments/u/G/TBTN25/TZA1315.DOCX", "https://docs.wto.org/imrd/directdoc.asp?DDFDocuments/u/G/TBTN25/TZA1315.DOCX")</f>
        <v>https://docs.wto.org/imrd/directdoc.asp?DDFDocuments/u/G/TBTN25/TZA1315.DOCX</v>
      </c>
      <c r="Q167" s="3" t="str">
        <f>HYPERLINK("https://docs.wto.org/imrd/directdoc.asp?DDFDocuments/v/G/TBTN25/TZA1315.DOCX", "https://docs.wto.org/imrd/directdoc.asp?DDFDocuments/v/G/TBTN25/TZA1315.DOCX")</f>
        <v>https://docs.wto.org/imrd/directdoc.asp?DDFDocuments/v/G/TBTN25/TZA1315.DOCX</v>
      </c>
      <c r="R167" s="3"/>
      <c r="S167" s="3"/>
      <c r="T167" s="3"/>
      <c r="U167" s="3"/>
      <c r="V167" s="3"/>
      <c r="W167" s="3"/>
      <c r="X167" s="3"/>
    </row>
    <row r="168" spans="1:24" ht="90" x14ac:dyDescent="0.25">
      <c r="A168" s="3" t="s">
        <v>207</v>
      </c>
      <c r="B168" s="9">
        <v>45761</v>
      </c>
      <c r="C168" s="13" t="str">
        <f>HYPERLINK("https://eping.wto.org/en/Search?viewData= G/TBT/N/BDI/592, G/TBT/N/KEN/1791, G/TBT/N/RWA/1189, G/TBT/N/TZA/1311, G/TBT/N/UGA/2145"," G/TBT/N/BDI/592, G/TBT/N/KEN/1791, G/TBT/N/RWA/1189, G/TBT/N/TZA/1311, G/TBT/N/UGA/2145")</f>
        <v xml:space="preserve"> G/TBT/N/BDI/592, G/TBT/N/KEN/1791, G/TBT/N/RWA/1189, G/TBT/N/TZA/1311, G/TBT/N/UGA/2145</v>
      </c>
      <c r="D168" s="1" t="s">
        <v>1005</v>
      </c>
      <c r="E168" s="1" t="s">
        <v>1006</v>
      </c>
      <c r="F168" s="1" t="s">
        <v>1007</v>
      </c>
      <c r="G168" s="1" t="s">
        <v>23</v>
      </c>
      <c r="H168" s="1" t="s">
        <v>1008</v>
      </c>
      <c r="I168" s="1" t="s">
        <v>227</v>
      </c>
      <c r="J168" s="1" t="s">
        <v>23</v>
      </c>
      <c r="K168" s="3"/>
      <c r="L168" s="9">
        <v>45821</v>
      </c>
      <c r="M168" s="3" t="s">
        <v>24</v>
      </c>
      <c r="N168" s="1" t="s">
        <v>1009</v>
      </c>
      <c r="O168" s="3" t="str">
        <f>HYPERLINK("https://docs.wto.org/imrd/directdoc.asp?DDFDocuments/t/G/TBTN25/BDI592.DOCX", "https://docs.wto.org/imrd/directdoc.asp?DDFDocuments/t/G/TBTN25/BDI592.DOCX")</f>
        <v>https://docs.wto.org/imrd/directdoc.asp?DDFDocuments/t/G/TBTN25/BDI592.DOCX</v>
      </c>
      <c r="P168" s="3" t="str">
        <f>HYPERLINK("https://docs.wto.org/imrd/directdoc.asp?DDFDocuments/u/G/TBTN25/BDI592.DOCX", "https://docs.wto.org/imrd/directdoc.asp?DDFDocuments/u/G/TBTN25/BDI592.DOCX")</f>
        <v>https://docs.wto.org/imrd/directdoc.asp?DDFDocuments/u/G/TBTN25/BDI592.DOCX</v>
      </c>
      <c r="Q168" s="3" t="str">
        <f>HYPERLINK("https://docs.wto.org/imrd/directdoc.asp?DDFDocuments/v/G/TBTN25/BDI592.DOCX", "https://docs.wto.org/imrd/directdoc.asp?DDFDocuments/v/G/TBTN25/BDI592.DOCX")</f>
        <v>https://docs.wto.org/imrd/directdoc.asp?DDFDocuments/v/G/TBTN25/BDI592.DOCX</v>
      </c>
      <c r="R168" s="3"/>
      <c r="S168" s="3"/>
      <c r="T168" s="3"/>
      <c r="U168" s="3"/>
      <c r="V168" s="3"/>
      <c r="W168" s="3"/>
      <c r="X168" s="3"/>
    </row>
    <row r="169" spans="1:24" ht="150" x14ac:dyDescent="0.25">
      <c r="A169" s="3" t="s">
        <v>22</v>
      </c>
      <c r="B169" s="9">
        <v>45761</v>
      </c>
      <c r="C169" s="13" t="str">
        <f>HYPERLINK("https://eping.wto.org/en/Search?viewData= G/TBT/N/KEN/1552/Add.1"," G/TBT/N/KEN/1552/Add.1")</f>
        <v xml:space="preserve"> G/TBT/N/KEN/1552/Add.1</v>
      </c>
      <c r="D169" s="1" t="s">
        <v>1010</v>
      </c>
      <c r="E169" s="1" t="s">
        <v>1011</v>
      </c>
      <c r="F169" s="1" t="s">
        <v>1012</v>
      </c>
      <c r="G169" s="1" t="s">
        <v>1013</v>
      </c>
      <c r="H169" s="1" t="s">
        <v>193</v>
      </c>
      <c r="I169" s="1" t="s">
        <v>61</v>
      </c>
      <c r="J169" s="1" t="s">
        <v>31</v>
      </c>
      <c r="K169" s="3"/>
      <c r="L169" s="9" t="s">
        <v>23</v>
      </c>
      <c r="M169" s="3" t="s">
        <v>39</v>
      </c>
      <c r="N169" s="1" t="s">
        <v>738</v>
      </c>
      <c r="O169" s="3" t="str">
        <f>HYPERLINK("https://docs.wto.org/imrd/directdoc.asp?DDFDocuments/t/G/TBTN24/KEN1552A1.DOCX", "https://docs.wto.org/imrd/directdoc.asp?DDFDocuments/t/G/TBTN24/KEN1552A1.DOCX")</f>
        <v>https://docs.wto.org/imrd/directdoc.asp?DDFDocuments/t/G/TBTN24/KEN1552A1.DOCX</v>
      </c>
      <c r="P169" s="3" t="str">
        <f>HYPERLINK("https://docs.wto.org/imrd/directdoc.asp?DDFDocuments/u/G/TBTN24/KEN1552A1.DOCX", "https://docs.wto.org/imrd/directdoc.asp?DDFDocuments/u/G/TBTN24/KEN1552A1.DOCX")</f>
        <v>https://docs.wto.org/imrd/directdoc.asp?DDFDocuments/u/G/TBTN24/KEN1552A1.DOCX</v>
      </c>
      <c r="Q169" s="3" t="str">
        <f>HYPERLINK("https://docs.wto.org/imrd/directdoc.asp?DDFDocuments/v/G/TBTN24/KEN1552A1.DOCX", "https://docs.wto.org/imrd/directdoc.asp?DDFDocuments/v/G/TBTN24/KEN1552A1.DOCX")</f>
        <v>https://docs.wto.org/imrd/directdoc.asp?DDFDocuments/v/G/TBTN24/KEN1552A1.DOCX</v>
      </c>
      <c r="R169" s="3"/>
      <c r="S169" s="3"/>
      <c r="T169" s="3"/>
      <c r="U169" s="3"/>
      <c r="V169" s="3"/>
      <c r="W169" s="3"/>
      <c r="X169" s="3"/>
    </row>
    <row r="170" spans="1:24" ht="75" x14ac:dyDescent="0.25">
      <c r="A170" s="3" t="s">
        <v>209</v>
      </c>
      <c r="B170" s="9">
        <v>45761</v>
      </c>
      <c r="C170" s="13" t="str">
        <f>HYPERLINK("https://eping.wto.org/en/Search?viewData= G/TBT/N/MWI/164"," G/TBT/N/MWI/164")</f>
        <v xml:space="preserve"> G/TBT/N/MWI/164</v>
      </c>
      <c r="D170" s="1" t="s">
        <v>1014</v>
      </c>
      <c r="E170" s="1" t="s">
        <v>1015</v>
      </c>
      <c r="F170" s="1" t="s">
        <v>1016</v>
      </c>
      <c r="G170" s="1" t="s">
        <v>1017</v>
      </c>
      <c r="H170" s="1" t="s">
        <v>1018</v>
      </c>
      <c r="I170" s="1" t="s">
        <v>132</v>
      </c>
      <c r="J170" s="1" t="s">
        <v>23</v>
      </c>
      <c r="K170" s="3"/>
      <c r="L170" s="9">
        <v>45821</v>
      </c>
      <c r="M170" s="3" t="s">
        <v>24</v>
      </c>
      <c r="N170" s="1" t="s">
        <v>1019</v>
      </c>
      <c r="O170" s="3" t="str">
        <f>HYPERLINK("https://docs.wto.org/imrd/directdoc.asp?DDFDocuments/t/G/TBTN25/MWI164.DOCX", "https://docs.wto.org/imrd/directdoc.asp?DDFDocuments/t/G/TBTN25/MWI164.DOCX")</f>
        <v>https://docs.wto.org/imrd/directdoc.asp?DDFDocuments/t/G/TBTN25/MWI164.DOCX</v>
      </c>
      <c r="P170" s="3" t="str">
        <f>HYPERLINK("https://docs.wto.org/imrd/directdoc.asp?DDFDocuments/u/G/TBTN25/MWI164.DOCX", "https://docs.wto.org/imrd/directdoc.asp?DDFDocuments/u/G/TBTN25/MWI164.DOCX")</f>
        <v>https://docs.wto.org/imrd/directdoc.asp?DDFDocuments/u/G/TBTN25/MWI164.DOCX</v>
      </c>
      <c r="Q170" s="3" t="str">
        <f>HYPERLINK("https://docs.wto.org/imrd/directdoc.asp?DDFDocuments/v/G/TBTN25/MWI164.DOCX", "https://docs.wto.org/imrd/directdoc.asp?DDFDocuments/v/G/TBTN25/MWI164.DOCX")</f>
        <v>https://docs.wto.org/imrd/directdoc.asp?DDFDocuments/v/G/TBTN25/MWI164.DOCX</v>
      </c>
      <c r="R170" s="3"/>
      <c r="S170" s="3"/>
      <c r="T170" s="3"/>
      <c r="U170" s="3"/>
      <c r="V170" s="3"/>
      <c r="W170" s="3"/>
      <c r="X170" s="3"/>
    </row>
    <row r="171" spans="1:24" ht="150" x14ac:dyDescent="0.25">
      <c r="A171" s="3" t="s">
        <v>87</v>
      </c>
      <c r="B171" s="9">
        <v>45761</v>
      </c>
      <c r="C171" s="13" t="str">
        <f>HYPERLINK("https://eping.wto.org/en/Search?viewData= G/TBT/N/TZA/1316"," G/TBT/N/TZA/1316")</f>
        <v xml:space="preserve"> G/TBT/N/TZA/1316</v>
      </c>
      <c r="D171" s="1" t="s">
        <v>1020</v>
      </c>
      <c r="E171" s="1" t="s">
        <v>1021</v>
      </c>
      <c r="F171" s="1" t="s">
        <v>1022</v>
      </c>
      <c r="G171" s="1" t="s">
        <v>1023</v>
      </c>
      <c r="H171" s="1" t="s">
        <v>1003</v>
      </c>
      <c r="I171" s="1" t="s">
        <v>61</v>
      </c>
      <c r="J171" s="1" t="s">
        <v>32</v>
      </c>
      <c r="K171" s="3"/>
      <c r="L171" s="9">
        <v>45821</v>
      </c>
      <c r="M171" s="3" t="s">
        <v>24</v>
      </c>
      <c r="N171" s="1" t="s">
        <v>1024</v>
      </c>
      <c r="O171" s="3" t="str">
        <f>HYPERLINK("https://docs.wto.org/imrd/directdoc.asp?DDFDocuments/t/G/TBTN25/TZA1316.DOCX", "https://docs.wto.org/imrd/directdoc.asp?DDFDocuments/t/G/TBTN25/TZA1316.DOCX")</f>
        <v>https://docs.wto.org/imrd/directdoc.asp?DDFDocuments/t/G/TBTN25/TZA1316.DOCX</v>
      </c>
      <c r="P171" s="3" t="str">
        <f>HYPERLINK("https://docs.wto.org/imrd/directdoc.asp?DDFDocuments/u/G/TBTN25/TZA1316.DOCX", "https://docs.wto.org/imrd/directdoc.asp?DDFDocuments/u/G/TBTN25/TZA1316.DOCX")</f>
        <v>https://docs.wto.org/imrd/directdoc.asp?DDFDocuments/u/G/TBTN25/TZA1316.DOCX</v>
      </c>
      <c r="Q171" s="3" t="str">
        <f>HYPERLINK("https://docs.wto.org/imrd/directdoc.asp?DDFDocuments/v/G/TBTN25/TZA1316.DOCX", "https://docs.wto.org/imrd/directdoc.asp?DDFDocuments/v/G/TBTN25/TZA1316.DOCX")</f>
        <v>https://docs.wto.org/imrd/directdoc.asp?DDFDocuments/v/G/TBTN25/TZA1316.DOCX</v>
      </c>
      <c r="R171" s="3"/>
      <c r="S171" s="3"/>
      <c r="T171" s="3"/>
      <c r="U171" s="3"/>
      <c r="V171" s="3"/>
      <c r="W171" s="3"/>
      <c r="X171" s="3"/>
    </row>
    <row r="172" spans="1:24" ht="150" x14ac:dyDescent="0.25">
      <c r="A172" s="3" t="s">
        <v>22</v>
      </c>
      <c r="B172" s="9">
        <v>45761</v>
      </c>
      <c r="C172" s="13" t="str">
        <f>HYPERLINK("https://eping.wto.org/en/Search?viewData= G/TBT/N/KEN/1550/Add.1"," G/TBT/N/KEN/1550/Add.1")</f>
        <v xml:space="preserve"> G/TBT/N/KEN/1550/Add.1</v>
      </c>
      <c r="D172" s="1" t="s">
        <v>1025</v>
      </c>
      <c r="E172" s="1" t="s">
        <v>1026</v>
      </c>
      <c r="F172" s="1" t="s">
        <v>1027</v>
      </c>
      <c r="G172" s="1" t="s">
        <v>1028</v>
      </c>
      <c r="H172" s="1" t="s">
        <v>193</v>
      </c>
      <c r="I172" s="1" t="s">
        <v>61</v>
      </c>
      <c r="J172" s="1" t="s">
        <v>31</v>
      </c>
      <c r="K172" s="3"/>
      <c r="L172" s="9" t="s">
        <v>23</v>
      </c>
      <c r="M172" s="3" t="s">
        <v>39</v>
      </c>
      <c r="N172" s="1" t="s">
        <v>738</v>
      </c>
      <c r="O172" s="3" t="str">
        <f>HYPERLINK("https://docs.wto.org/imrd/directdoc.asp?DDFDocuments/t/G/TBTN24/KEN1550A1.DOCX", "https://docs.wto.org/imrd/directdoc.asp?DDFDocuments/t/G/TBTN24/KEN1550A1.DOCX")</f>
        <v>https://docs.wto.org/imrd/directdoc.asp?DDFDocuments/t/G/TBTN24/KEN1550A1.DOCX</v>
      </c>
      <c r="P172" s="3" t="str">
        <f>HYPERLINK("https://docs.wto.org/imrd/directdoc.asp?DDFDocuments/u/G/TBTN24/KEN1550A1.DOCX", "https://docs.wto.org/imrd/directdoc.asp?DDFDocuments/u/G/TBTN24/KEN1550A1.DOCX")</f>
        <v>https://docs.wto.org/imrd/directdoc.asp?DDFDocuments/u/G/TBTN24/KEN1550A1.DOCX</v>
      </c>
      <c r="Q172" s="3" t="str">
        <f>HYPERLINK("https://docs.wto.org/imrd/directdoc.asp?DDFDocuments/v/G/TBTN24/KEN1550A1.DOCX", "https://docs.wto.org/imrd/directdoc.asp?DDFDocuments/v/G/TBTN24/KEN1550A1.DOCX")</f>
        <v>https://docs.wto.org/imrd/directdoc.asp?DDFDocuments/v/G/TBTN24/KEN1550A1.DOCX</v>
      </c>
      <c r="R172" s="3"/>
      <c r="S172" s="3"/>
      <c r="T172" s="3"/>
      <c r="U172" s="3"/>
      <c r="V172" s="3"/>
      <c r="W172" s="3"/>
      <c r="X172" s="3"/>
    </row>
    <row r="173" spans="1:24" ht="255" x14ac:dyDescent="0.25">
      <c r="A173" s="3" t="s">
        <v>22</v>
      </c>
      <c r="B173" s="9">
        <v>45761</v>
      </c>
      <c r="C173" s="13" t="str">
        <f>HYPERLINK("https://eping.wto.org/en/Search?viewData= G/TBT/N/KEN/1551/Add.1"," G/TBT/N/KEN/1551/Add.1")</f>
        <v xml:space="preserve"> G/TBT/N/KEN/1551/Add.1</v>
      </c>
      <c r="D173" s="1" t="s">
        <v>1029</v>
      </c>
      <c r="E173" s="1" t="s">
        <v>1030</v>
      </c>
      <c r="F173" s="1" t="s">
        <v>1031</v>
      </c>
      <c r="G173" s="1" t="s">
        <v>1032</v>
      </c>
      <c r="H173" s="1" t="s">
        <v>193</v>
      </c>
      <c r="I173" s="1" t="s">
        <v>61</v>
      </c>
      <c r="J173" s="1" t="s">
        <v>31</v>
      </c>
      <c r="K173" s="3"/>
      <c r="L173" s="9" t="s">
        <v>23</v>
      </c>
      <c r="M173" s="3" t="s">
        <v>39</v>
      </c>
      <c r="N173" s="1" t="s">
        <v>862</v>
      </c>
      <c r="O173" s="3" t="str">
        <f>HYPERLINK("https://docs.wto.org/imrd/directdoc.asp?DDFDocuments/t/G/TBTN24/KEN1551A1.DOCX", "https://docs.wto.org/imrd/directdoc.asp?DDFDocuments/t/G/TBTN24/KEN1551A1.DOCX")</f>
        <v>https://docs.wto.org/imrd/directdoc.asp?DDFDocuments/t/G/TBTN24/KEN1551A1.DOCX</v>
      </c>
      <c r="P173" s="3" t="str">
        <f>HYPERLINK("https://docs.wto.org/imrd/directdoc.asp?DDFDocuments/u/G/TBTN24/KEN1551A1.DOCX", "https://docs.wto.org/imrd/directdoc.asp?DDFDocuments/u/G/TBTN24/KEN1551A1.DOCX")</f>
        <v>https://docs.wto.org/imrd/directdoc.asp?DDFDocuments/u/G/TBTN24/KEN1551A1.DOCX</v>
      </c>
      <c r="Q173" s="3" t="str">
        <f>HYPERLINK("https://docs.wto.org/imrd/directdoc.asp?DDFDocuments/v/G/TBTN24/KEN1551A1.DOCX", "https://docs.wto.org/imrd/directdoc.asp?DDFDocuments/v/G/TBTN24/KEN1551A1.DOCX")</f>
        <v>https://docs.wto.org/imrd/directdoc.asp?DDFDocuments/v/G/TBTN24/KEN1551A1.DOCX</v>
      </c>
      <c r="R173" s="3"/>
      <c r="S173" s="3"/>
      <c r="T173" s="3"/>
      <c r="U173" s="3"/>
      <c r="V173" s="3"/>
      <c r="W173" s="3"/>
      <c r="X173" s="3"/>
    </row>
    <row r="174" spans="1:24" ht="90" x14ac:dyDescent="0.25">
      <c r="A174" s="3" t="s">
        <v>22</v>
      </c>
      <c r="B174" s="9">
        <v>45761</v>
      </c>
      <c r="C174" s="13" t="str">
        <f>HYPERLINK("https://eping.wto.org/en/Search?viewData= G/TBT/N/KEN/1459/Add.2"," G/TBT/N/KEN/1459/Add.2")</f>
        <v xml:space="preserve"> G/TBT/N/KEN/1459/Add.2</v>
      </c>
      <c r="D174" s="1" t="s">
        <v>1033</v>
      </c>
      <c r="E174" s="1" t="s">
        <v>1034</v>
      </c>
      <c r="F174" s="1" t="s">
        <v>1035</v>
      </c>
      <c r="G174" s="1" t="s">
        <v>1036</v>
      </c>
      <c r="H174" s="1" t="s">
        <v>236</v>
      </c>
      <c r="I174" s="1" t="s">
        <v>1037</v>
      </c>
      <c r="J174" s="1" t="s">
        <v>23</v>
      </c>
      <c r="K174" s="3"/>
      <c r="L174" s="9" t="s">
        <v>23</v>
      </c>
      <c r="M174" s="3" t="s">
        <v>39</v>
      </c>
      <c r="N174" s="1" t="s">
        <v>738</v>
      </c>
      <c r="O174" s="3" t="str">
        <f>HYPERLINK("https://docs.wto.org/imrd/directdoc.asp?DDFDocuments/t/G/TBTN23/KEN1459A2.DOCX", "https://docs.wto.org/imrd/directdoc.asp?DDFDocuments/t/G/TBTN23/KEN1459A2.DOCX")</f>
        <v>https://docs.wto.org/imrd/directdoc.asp?DDFDocuments/t/G/TBTN23/KEN1459A2.DOCX</v>
      </c>
      <c r="P174" s="3" t="str">
        <f>HYPERLINK("https://docs.wto.org/imrd/directdoc.asp?DDFDocuments/u/G/TBTN23/KEN1459A2.DOCX", "https://docs.wto.org/imrd/directdoc.asp?DDFDocuments/u/G/TBTN23/KEN1459A2.DOCX")</f>
        <v>https://docs.wto.org/imrd/directdoc.asp?DDFDocuments/u/G/TBTN23/KEN1459A2.DOCX</v>
      </c>
      <c r="Q174" s="3" t="str">
        <f>HYPERLINK("https://docs.wto.org/imrd/directdoc.asp?DDFDocuments/v/G/TBTN23/KEN1459A2.DOCX", "https://docs.wto.org/imrd/directdoc.asp?DDFDocuments/v/G/TBTN23/KEN1459A2.DOCX")</f>
        <v>https://docs.wto.org/imrd/directdoc.asp?DDFDocuments/v/G/TBTN23/KEN1459A2.DOCX</v>
      </c>
      <c r="R174" s="3"/>
      <c r="S174" s="3"/>
      <c r="T174" s="3"/>
      <c r="U174" s="3"/>
      <c r="V174" s="3"/>
      <c r="W174" s="3"/>
      <c r="X174" s="3"/>
    </row>
    <row r="175" spans="1:24" ht="150" x14ac:dyDescent="0.25">
      <c r="A175" s="3" t="s">
        <v>87</v>
      </c>
      <c r="B175" s="9">
        <v>45761</v>
      </c>
      <c r="C175" s="13" t="str">
        <f>HYPERLINK("https://eping.wto.org/en/Search?viewData= G/TBT/N/TZA/1318"," G/TBT/N/TZA/1318")</f>
        <v xml:space="preserve"> G/TBT/N/TZA/1318</v>
      </c>
      <c r="D175" s="1" t="s">
        <v>1038</v>
      </c>
      <c r="E175" s="1" t="s">
        <v>1039</v>
      </c>
      <c r="F175" s="1" t="s">
        <v>217</v>
      </c>
      <c r="G175" s="1" t="s">
        <v>218</v>
      </c>
      <c r="H175" s="1" t="s">
        <v>93</v>
      </c>
      <c r="I175" s="1" t="s">
        <v>61</v>
      </c>
      <c r="J175" s="1" t="s">
        <v>162</v>
      </c>
      <c r="K175" s="3"/>
      <c r="L175" s="9">
        <v>45821</v>
      </c>
      <c r="M175" s="3" t="s">
        <v>24</v>
      </c>
      <c r="N175" s="1" t="s">
        <v>1040</v>
      </c>
      <c r="O175" s="3" t="str">
        <f>HYPERLINK("https://docs.wto.org/imrd/directdoc.asp?DDFDocuments/t/G/TBTN25/TZA1318.DOCX", "https://docs.wto.org/imrd/directdoc.asp?DDFDocuments/t/G/TBTN25/TZA1318.DOCX")</f>
        <v>https://docs.wto.org/imrd/directdoc.asp?DDFDocuments/t/G/TBTN25/TZA1318.DOCX</v>
      </c>
      <c r="P175" s="3" t="str">
        <f>HYPERLINK("https://docs.wto.org/imrd/directdoc.asp?DDFDocuments/u/G/TBTN25/TZA1318.DOCX", "https://docs.wto.org/imrd/directdoc.asp?DDFDocuments/u/G/TBTN25/TZA1318.DOCX")</f>
        <v>https://docs.wto.org/imrd/directdoc.asp?DDFDocuments/u/G/TBTN25/TZA1318.DOCX</v>
      </c>
      <c r="Q175" s="3" t="str">
        <f>HYPERLINK("https://docs.wto.org/imrd/directdoc.asp?DDFDocuments/v/G/TBTN25/TZA1318.DOCX", "https://docs.wto.org/imrd/directdoc.asp?DDFDocuments/v/G/TBTN25/TZA1318.DOCX")</f>
        <v>https://docs.wto.org/imrd/directdoc.asp?DDFDocuments/v/G/TBTN25/TZA1318.DOCX</v>
      </c>
      <c r="R175" s="3"/>
      <c r="S175" s="3"/>
      <c r="T175" s="3"/>
      <c r="U175" s="3"/>
      <c r="V175" s="3"/>
      <c r="W175" s="3"/>
      <c r="X175" s="3"/>
    </row>
    <row r="176" spans="1:24" ht="150" x14ac:dyDescent="0.25">
      <c r="A176" s="3" t="s">
        <v>87</v>
      </c>
      <c r="B176" s="9">
        <v>45761</v>
      </c>
      <c r="C176" s="13" t="str">
        <f>HYPERLINK("https://eping.wto.org/en/Search?viewData= G/TBT/N/TZA/1313"," G/TBT/N/TZA/1313")</f>
        <v xml:space="preserve"> G/TBT/N/TZA/1313</v>
      </c>
      <c r="D176" s="1" t="s">
        <v>1041</v>
      </c>
      <c r="E176" s="1" t="s">
        <v>1042</v>
      </c>
      <c r="F176" s="1" t="s">
        <v>1043</v>
      </c>
      <c r="G176" s="1" t="s">
        <v>1044</v>
      </c>
      <c r="H176" s="1" t="s">
        <v>195</v>
      </c>
      <c r="I176" s="1" t="s">
        <v>61</v>
      </c>
      <c r="J176" s="1" t="s">
        <v>32</v>
      </c>
      <c r="K176" s="3"/>
      <c r="L176" s="9">
        <v>45821</v>
      </c>
      <c r="M176" s="3" t="s">
        <v>24</v>
      </c>
      <c r="N176" s="1" t="s">
        <v>1045</v>
      </c>
      <c r="O176" s="3" t="str">
        <f>HYPERLINK("https://docs.wto.org/imrd/directdoc.asp?DDFDocuments/t/G/TBTN25/TZA1313.DOCX", "https://docs.wto.org/imrd/directdoc.asp?DDFDocuments/t/G/TBTN25/TZA1313.DOCX")</f>
        <v>https://docs.wto.org/imrd/directdoc.asp?DDFDocuments/t/G/TBTN25/TZA1313.DOCX</v>
      </c>
      <c r="P176" s="3" t="str">
        <f>HYPERLINK("https://docs.wto.org/imrd/directdoc.asp?DDFDocuments/u/G/TBTN25/TZA1313.DOCX", "https://docs.wto.org/imrd/directdoc.asp?DDFDocuments/u/G/TBTN25/TZA1313.DOCX")</f>
        <v>https://docs.wto.org/imrd/directdoc.asp?DDFDocuments/u/G/TBTN25/TZA1313.DOCX</v>
      </c>
      <c r="Q176" s="3" t="str">
        <f>HYPERLINK("https://docs.wto.org/imrd/directdoc.asp?DDFDocuments/v/G/TBTN25/TZA1313.DOCX", "https://docs.wto.org/imrd/directdoc.asp?DDFDocuments/v/G/TBTN25/TZA1313.DOCX")</f>
        <v>https://docs.wto.org/imrd/directdoc.asp?DDFDocuments/v/G/TBTN25/TZA1313.DOCX</v>
      </c>
      <c r="R176" s="3"/>
      <c r="S176" s="3"/>
      <c r="T176" s="3"/>
      <c r="U176" s="3"/>
      <c r="V176" s="3"/>
      <c r="W176" s="3"/>
      <c r="X176" s="3"/>
    </row>
    <row r="177" spans="1:24" ht="90" x14ac:dyDescent="0.25">
      <c r="A177" s="3" t="s">
        <v>87</v>
      </c>
      <c r="B177" s="9">
        <v>45761</v>
      </c>
      <c r="C177" s="13" t="str">
        <f>HYPERLINK("https://eping.wto.org/en/Search?viewData= G/TBT/N/BDI/592, G/TBT/N/KEN/1791, G/TBT/N/RWA/1189, G/TBT/N/TZA/1311, G/TBT/N/UGA/2145"," G/TBT/N/BDI/592, G/TBT/N/KEN/1791, G/TBT/N/RWA/1189, G/TBT/N/TZA/1311, G/TBT/N/UGA/2145")</f>
        <v xml:space="preserve"> G/TBT/N/BDI/592, G/TBT/N/KEN/1791, G/TBT/N/RWA/1189, G/TBT/N/TZA/1311, G/TBT/N/UGA/2145</v>
      </c>
      <c r="D177" s="1" t="s">
        <v>1005</v>
      </c>
      <c r="E177" s="1" t="s">
        <v>1006</v>
      </c>
      <c r="F177" s="1" t="s">
        <v>1007</v>
      </c>
      <c r="G177" s="1" t="s">
        <v>23</v>
      </c>
      <c r="H177" s="1" t="s">
        <v>1008</v>
      </c>
      <c r="I177" s="1" t="s">
        <v>227</v>
      </c>
      <c r="J177" s="1" t="s">
        <v>23</v>
      </c>
      <c r="K177" s="3"/>
      <c r="L177" s="9">
        <v>45821</v>
      </c>
      <c r="M177" s="3" t="s">
        <v>24</v>
      </c>
      <c r="N177" s="1" t="s">
        <v>1009</v>
      </c>
      <c r="O177" s="3" t="str">
        <f>HYPERLINK("https://docs.wto.org/imrd/directdoc.asp?DDFDocuments/t/G/TBTN25/BDI592.DOCX", "https://docs.wto.org/imrd/directdoc.asp?DDFDocuments/t/G/TBTN25/BDI592.DOCX")</f>
        <v>https://docs.wto.org/imrd/directdoc.asp?DDFDocuments/t/G/TBTN25/BDI592.DOCX</v>
      </c>
      <c r="P177" s="3" t="str">
        <f>HYPERLINK("https://docs.wto.org/imrd/directdoc.asp?DDFDocuments/u/G/TBTN25/BDI592.DOCX", "https://docs.wto.org/imrd/directdoc.asp?DDFDocuments/u/G/TBTN25/BDI592.DOCX")</f>
        <v>https://docs.wto.org/imrd/directdoc.asp?DDFDocuments/u/G/TBTN25/BDI592.DOCX</v>
      </c>
      <c r="Q177" s="3" t="str">
        <f>HYPERLINK("https://docs.wto.org/imrd/directdoc.asp?DDFDocuments/v/G/TBTN25/BDI592.DOCX", "https://docs.wto.org/imrd/directdoc.asp?DDFDocuments/v/G/TBTN25/BDI592.DOCX")</f>
        <v>https://docs.wto.org/imrd/directdoc.asp?DDFDocuments/v/G/TBTN25/BDI592.DOCX</v>
      </c>
      <c r="R177" s="3"/>
      <c r="S177" s="3"/>
      <c r="T177" s="3"/>
      <c r="U177" s="3"/>
      <c r="V177" s="3"/>
      <c r="W177" s="3"/>
      <c r="X177" s="3"/>
    </row>
    <row r="178" spans="1:24" ht="409.5" x14ac:dyDescent="0.25">
      <c r="A178" s="3" t="s">
        <v>22</v>
      </c>
      <c r="B178" s="9">
        <v>45761</v>
      </c>
      <c r="C178" s="13" t="str">
        <f>HYPERLINK("https://eping.wto.org/en/Search?viewData= G/TBT/N/KEN/1554/Add.1"," G/TBT/N/KEN/1554/Add.1")</f>
        <v xml:space="preserve"> G/TBT/N/KEN/1554/Add.1</v>
      </c>
      <c r="D178" s="1" t="s">
        <v>1046</v>
      </c>
      <c r="E178" s="1" t="s">
        <v>1047</v>
      </c>
      <c r="F178" s="1" t="s">
        <v>1048</v>
      </c>
      <c r="G178" s="1" t="s">
        <v>1049</v>
      </c>
      <c r="H178" s="1" t="s">
        <v>193</v>
      </c>
      <c r="I178" s="1" t="s">
        <v>61</v>
      </c>
      <c r="J178" s="1" t="s">
        <v>31</v>
      </c>
      <c r="K178" s="3"/>
      <c r="L178" s="9" t="s">
        <v>23</v>
      </c>
      <c r="M178" s="3" t="s">
        <v>39</v>
      </c>
      <c r="N178" s="1" t="s">
        <v>738</v>
      </c>
      <c r="O178" s="3" t="str">
        <f>HYPERLINK("https://docs.wto.org/imrd/directdoc.asp?DDFDocuments/t/G/TBTN24/KEN1554A1.DOCX", "https://docs.wto.org/imrd/directdoc.asp?DDFDocuments/t/G/TBTN24/KEN1554A1.DOCX")</f>
        <v>https://docs.wto.org/imrd/directdoc.asp?DDFDocuments/t/G/TBTN24/KEN1554A1.DOCX</v>
      </c>
      <c r="P178" s="3" t="str">
        <f>HYPERLINK("https://docs.wto.org/imrd/directdoc.asp?DDFDocuments/u/G/TBTN24/KEN1554A1.DOCX", "https://docs.wto.org/imrd/directdoc.asp?DDFDocuments/u/G/TBTN24/KEN1554A1.DOCX")</f>
        <v>https://docs.wto.org/imrd/directdoc.asp?DDFDocuments/u/G/TBTN24/KEN1554A1.DOCX</v>
      </c>
      <c r="Q178" s="3" t="str">
        <f>HYPERLINK("https://docs.wto.org/imrd/directdoc.asp?DDFDocuments/v/G/TBTN24/KEN1554A1.DOCX", "https://docs.wto.org/imrd/directdoc.asp?DDFDocuments/v/G/TBTN24/KEN1554A1.DOCX")</f>
        <v>https://docs.wto.org/imrd/directdoc.asp?DDFDocuments/v/G/TBTN24/KEN1554A1.DOCX</v>
      </c>
      <c r="R178" s="3"/>
      <c r="S178" s="3"/>
      <c r="T178" s="3"/>
      <c r="U178" s="3"/>
      <c r="V178" s="3"/>
      <c r="W178" s="3"/>
      <c r="X178" s="3"/>
    </row>
    <row r="179" spans="1:24" ht="105" x14ac:dyDescent="0.25">
      <c r="A179" s="3" t="s">
        <v>22</v>
      </c>
      <c r="B179" s="9">
        <v>45761</v>
      </c>
      <c r="C179" s="13" t="str">
        <f>HYPERLINK("https://eping.wto.org/en/Search?viewData= G/TBT/N/KEN/1462/Add.2"," G/TBT/N/KEN/1462/Add.2")</f>
        <v xml:space="preserve"> G/TBT/N/KEN/1462/Add.2</v>
      </c>
      <c r="D179" s="1" t="s">
        <v>1050</v>
      </c>
      <c r="E179" s="1" t="s">
        <v>1051</v>
      </c>
      <c r="F179" s="1" t="s">
        <v>1052</v>
      </c>
      <c r="G179" s="1" t="s">
        <v>1053</v>
      </c>
      <c r="H179" s="1" t="s">
        <v>1054</v>
      </c>
      <c r="I179" s="1" t="s">
        <v>225</v>
      </c>
      <c r="J179" s="1" t="s">
        <v>23</v>
      </c>
      <c r="K179" s="3"/>
      <c r="L179" s="9" t="s">
        <v>23</v>
      </c>
      <c r="M179" s="3" t="s">
        <v>39</v>
      </c>
      <c r="N179" s="1" t="s">
        <v>862</v>
      </c>
      <c r="O179" s="3" t="str">
        <f>HYPERLINK("https://docs.wto.org/imrd/directdoc.asp?DDFDocuments/t/G/TBTN23/KEN1462A2.DOCX", "https://docs.wto.org/imrd/directdoc.asp?DDFDocuments/t/G/TBTN23/KEN1462A2.DOCX")</f>
        <v>https://docs.wto.org/imrd/directdoc.asp?DDFDocuments/t/G/TBTN23/KEN1462A2.DOCX</v>
      </c>
      <c r="P179" s="3" t="str">
        <f>HYPERLINK("https://docs.wto.org/imrd/directdoc.asp?DDFDocuments/u/G/TBTN23/KEN1462A2.DOCX", "https://docs.wto.org/imrd/directdoc.asp?DDFDocuments/u/G/TBTN23/KEN1462A2.DOCX")</f>
        <v>https://docs.wto.org/imrd/directdoc.asp?DDFDocuments/u/G/TBTN23/KEN1462A2.DOCX</v>
      </c>
      <c r="Q179" s="3" t="str">
        <f>HYPERLINK("https://docs.wto.org/imrd/directdoc.asp?DDFDocuments/v/G/TBTN23/KEN1462A2.DOCX", "https://docs.wto.org/imrd/directdoc.asp?DDFDocuments/v/G/TBTN23/KEN1462A2.DOCX")</f>
        <v>https://docs.wto.org/imrd/directdoc.asp?DDFDocuments/v/G/TBTN23/KEN1462A2.DOCX</v>
      </c>
      <c r="R179" s="3"/>
      <c r="S179" s="3"/>
      <c r="T179" s="3"/>
      <c r="U179" s="3"/>
      <c r="V179" s="3"/>
      <c r="W179" s="3"/>
      <c r="X179" s="3"/>
    </row>
    <row r="180" spans="1:24" ht="120" x14ac:dyDescent="0.25">
      <c r="A180" s="3" t="s">
        <v>22</v>
      </c>
      <c r="B180" s="9">
        <v>45761</v>
      </c>
      <c r="C180" s="13" t="str">
        <f>HYPERLINK("https://eping.wto.org/en/Search?viewData= G/TBT/N/KEN/1347/Add.2"," G/TBT/N/KEN/1347/Add.2")</f>
        <v xml:space="preserve"> G/TBT/N/KEN/1347/Add.2</v>
      </c>
      <c r="D180" s="1" t="s">
        <v>1055</v>
      </c>
      <c r="E180" s="1" t="s">
        <v>1056</v>
      </c>
      <c r="F180" s="1" t="s">
        <v>204</v>
      </c>
      <c r="G180" s="1" t="s">
        <v>240</v>
      </c>
      <c r="H180" s="1" t="s">
        <v>241</v>
      </c>
      <c r="I180" s="1" t="s">
        <v>233</v>
      </c>
      <c r="J180" s="1" t="s">
        <v>23</v>
      </c>
      <c r="K180" s="3"/>
      <c r="L180" s="9" t="s">
        <v>23</v>
      </c>
      <c r="M180" s="3" t="s">
        <v>39</v>
      </c>
      <c r="N180" s="1" t="s">
        <v>738</v>
      </c>
      <c r="O180" s="3" t="str">
        <f>HYPERLINK("https://docs.wto.org/imrd/directdoc.asp?DDFDocuments/t/G/TBTN22/KEN1347A2.DOCX", "https://docs.wto.org/imrd/directdoc.asp?DDFDocuments/t/G/TBTN22/KEN1347A2.DOCX")</f>
        <v>https://docs.wto.org/imrd/directdoc.asp?DDFDocuments/t/G/TBTN22/KEN1347A2.DOCX</v>
      </c>
      <c r="P180" s="3" t="str">
        <f>HYPERLINK("https://docs.wto.org/imrd/directdoc.asp?DDFDocuments/u/G/TBTN22/KEN1347A2.DOCX", "https://docs.wto.org/imrd/directdoc.asp?DDFDocuments/u/G/TBTN22/KEN1347A2.DOCX")</f>
        <v>https://docs.wto.org/imrd/directdoc.asp?DDFDocuments/u/G/TBTN22/KEN1347A2.DOCX</v>
      </c>
      <c r="Q180" s="3" t="str">
        <f>HYPERLINK("https://docs.wto.org/imrd/directdoc.asp?DDFDocuments/v/G/TBTN22/KEN1347A2.DOCX", "https://docs.wto.org/imrd/directdoc.asp?DDFDocuments/v/G/TBTN22/KEN1347A2.DOCX")</f>
        <v>https://docs.wto.org/imrd/directdoc.asp?DDFDocuments/v/G/TBTN22/KEN1347A2.DOCX</v>
      </c>
      <c r="R180" s="3"/>
      <c r="S180" s="3"/>
      <c r="T180" s="3"/>
      <c r="U180" s="3"/>
      <c r="V180" s="3"/>
      <c r="W180" s="3"/>
      <c r="X180" s="3"/>
    </row>
    <row r="181" spans="1:24" ht="75" x14ac:dyDescent="0.25">
      <c r="A181" s="3" t="s">
        <v>209</v>
      </c>
      <c r="B181" s="9">
        <v>45761</v>
      </c>
      <c r="C181" s="13" t="str">
        <f>HYPERLINK("https://eping.wto.org/en/Search?viewData= G/TBT/N/MWI/162"," G/TBT/N/MWI/162")</f>
        <v xml:space="preserve"> G/TBT/N/MWI/162</v>
      </c>
      <c r="D181" s="1" t="s">
        <v>1057</v>
      </c>
      <c r="E181" s="1" t="s">
        <v>1058</v>
      </c>
      <c r="F181" s="1" t="s">
        <v>1059</v>
      </c>
      <c r="G181" s="1" t="s">
        <v>1060</v>
      </c>
      <c r="H181" s="1" t="s">
        <v>1061</v>
      </c>
      <c r="I181" s="1" t="s">
        <v>132</v>
      </c>
      <c r="J181" s="1" t="s">
        <v>23</v>
      </c>
      <c r="K181" s="3"/>
      <c r="L181" s="9">
        <v>45821</v>
      </c>
      <c r="M181" s="3" t="s">
        <v>24</v>
      </c>
      <c r="N181" s="1" t="s">
        <v>1062</v>
      </c>
      <c r="O181" s="3" t="str">
        <f>HYPERLINK("https://docs.wto.org/imrd/directdoc.asp?DDFDocuments/t/G/TBTN25/MWI162.DOCX", "https://docs.wto.org/imrd/directdoc.asp?DDFDocuments/t/G/TBTN25/MWI162.DOCX")</f>
        <v>https://docs.wto.org/imrd/directdoc.asp?DDFDocuments/t/G/TBTN25/MWI162.DOCX</v>
      </c>
      <c r="P181" s="3" t="str">
        <f>HYPERLINK("https://docs.wto.org/imrd/directdoc.asp?DDFDocuments/u/G/TBTN25/MWI162.DOCX", "https://docs.wto.org/imrd/directdoc.asp?DDFDocuments/u/G/TBTN25/MWI162.DOCX")</f>
        <v>https://docs.wto.org/imrd/directdoc.asp?DDFDocuments/u/G/TBTN25/MWI162.DOCX</v>
      </c>
      <c r="Q181" s="3" t="str">
        <f>HYPERLINK("https://docs.wto.org/imrd/directdoc.asp?DDFDocuments/v/G/TBTN25/MWI162.DOCX", "https://docs.wto.org/imrd/directdoc.asp?DDFDocuments/v/G/TBTN25/MWI162.DOCX")</f>
        <v>https://docs.wto.org/imrd/directdoc.asp?DDFDocuments/v/G/TBTN25/MWI162.DOCX</v>
      </c>
      <c r="R181" s="3"/>
      <c r="S181" s="3"/>
      <c r="T181" s="3"/>
      <c r="U181" s="3"/>
      <c r="V181" s="3"/>
      <c r="W181" s="3"/>
      <c r="X181" s="3"/>
    </row>
    <row r="182" spans="1:24" ht="75" x14ac:dyDescent="0.25">
      <c r="A182" s="3" t="s">
        <v>209</v>
      </c>
      <c r="B182" s="9">
        <v>45761</v>
      </c>
      <c r="C182" s="13" t="str">
        <f>HYPERLINK("https://eping.wto.org/en/Search?viewData= G/TBT/N/MWI/165"," G/TBT/N/MWI/165")</f>
        <v xml:space="preserve"> G/TBT/N/MWI/165</v>
      </c>
      <c r="D182" s="1" t="s">
        <v>1063</v>
      </c>
      <c r="E182" s="1" t="s">
        <v>1064</v>
      </c>
      <c r="F182" s="1" t="s">
        <v>1065</v>
      </c>
      <c r="G182" s="1" t="s">
        <v>1066</v>
      </c>
      <c r="H182" s="1" t="s">
        <v>1067</v>
      </c>
      <c r="I182" s="1" t="s">
        <v>132</v>
      </c>
      <c r="J182" s="1" t="s">
        <v>23</v>
      </c>
      <c r="K182" s="3"/>
      <c r="L182" s="9">
        <v>45821</v>
      </c>
      <c r="M182" s="3" t="s">
        <v>24</v>
      </c>
      <c r="N182" s="1" t="s">
        <v>1068</v>
      </c>
      <c r="O182" s="3" t="str">
        <f>HYPERLINK("https://docs.wto.org/imrd/directdoc.asp?DDFDocuments/t/G/TBTN25/MWI165.DOCX", "https://docs.wto.org/imrd/directdoc.asp?DDFDocuments/t/G/TBTN25/MWI165.DOCX")</f>
        <v>https://docs.wto.org/imrd/directdoc.asp?DDFDocuments/t/G/TBTN25/MWI165.DOCX</v>
      </c>
      <c r="P182" s="3" t="str">
        <f>HYPERLINK("https://docs.wto.org/imrd/directdoc.asp?DDFDocuments/u/G/TBTN25/MWI165.DOCX", "https://docs.wto.org/imrd/directdoc.asp?DDFDocuments/u/G/TBTN25/MWI165.DOCX")</f>
        <v>https://docs.wto.org/imrd/directdoc.asp?DDFDocuments/u/G/TBTN25/MWI165.DOCX</v>
      </c>
      <c r="Q182" s="3" t="str">
        <f>HYPERLINK("https://docs.wto.org/imrd/directdoc.asp?DDFDocuments/v/G/TBTN25/MWI165.DOCX", "https://docs.wto.org/imrd/directdoc.asp?DDFDocuments/v/G/TBTN25/MWI165.DOCX")</f>
        <v>https://docs.wto.org/imrd/directdoc.asp?DDFDocuments/v/G/TBTN25/MWI165.DOCX</v>
      </c>
      <c r="R182" s="3"/>
      <c r="S182" s="3"/>
      <c r="T182" s="3"/>
      <c r="U182" s="3"/>
      <c r="V182" s="3"/>
      <c r="W182" s="3"/>
      <c r="X182" s="3"/>
    </row>
    <row r="183" spans="1:24" ht="90" x14ac:dyDescent="0.25">
      <c r="A183" s="3" t="s">
        <v>22</v>
      </c>
      <c r="B183" s="9">
        <v>45761</v>
      </c>
      <c r="C183" s="13" t="str">
        <f>HYPERLINK("https://eping.wto.org/en/Search?viewData= G/TBT/N/KEN/1570/Add.1"," G/TBT/N/KEN/1570/Add.1")</f>
        <v xml:space="preserve"> G/TBT/N/KEN/1570/Add.1</v>
      </c>
      <c r="D183" s="1" t="s">
        <v>1069</v>
      </c>
      <c r="E183" s="1" t="s">
        <v>1070</v>
      </c>
      <c r="F183" s="1" t="s">
        <v>163</v>
      </c>
      <c r="G183" s="1" t="s">
        <v>23</v>
      </c>
      <c r="H183" s="1" t="s">
        <v>67</v>
      </c>
      <c r="I183" s="1" t="s">
        <v>128</v>
      </c>
      <c r="J183" s="1" t="s">
        <v>31</v>
      </c>
      <c r="K183" s="3"/>
      <c r="L183" s="9" t="s">
        <v>23</v>
      </c>
      <c r="M183" s="3" t="s">
        <v>39</v>
      </c>
      <c r="N183" s="1" t="s">
        <v>738</v>
      </c>
      <c r="O183" s="3" t="str">
        <f>HYPERLINK("https://docs.wto.org/imrd/directdoc.asp?DDFDocuments/t/G/TBTN24/KEN1570A1.DOCX", "https://docs.wto.org/imrd/directdoc.asp?DDFDocuments/t/G/TBTN24/KEN1570A1.DOCX")</f>
        <v>https://docs.wto.org/imrd/directdoc.asp?DDFDocuments/t/G/TBTN24/KEN1570A1.DOCX</v>
      </c>
      <c r="P183" s="3" t="str">
        <f>HYPERLINK("https://docs.wto.org/imrd/directdoc.asp?DDFDocuments/u/G/TBTN24/KEN1570A1.DOCX", "https://docs.wto.org/imrd/directdoc.asp?DDFDocuments/u/G/TBTN24/KEN1570A1.DOCX")</f>
        <v>https://docs.wto.org/imrd/directdoc.asp?DDFDocuments/u/G/TBTN24/KEN1570A1.DOCX</v>
      </c>
      <c r="Q183" s="3" t="str">
        <f>HYPERLINK("https://docs.wto.org/imrd/directdoc.asp?DDFDocuments/v/G/TBTN24/KEN1570A1.DOCX", "https://docs.wto.org/imrd/directdoc.asp?DDFDocuments/v/G/TBTN24/KEN1570A1.DOCX")</f>
        <v>https://docs.wto.org/imrd/directdoc.asp?DDFDocuments/v/G/TBTN24/KEN1570A1.DOCX</v>
      </c>
      <c r="R183" s="3"/>
      <c r="S183" s="3"/>
      <c r="T183" s="3"/>
      <c r="U183" s="3"/>
      <c r="V183" s="3"/>
      <c r="W183" s="3"/>
      <c r="X183" s="3"/>
    </row>
    <row r="184" spans="1:24" ht="165" x14ac:dyDescent="0.25">
      <c r="A184" s="3" t="s">
        <v>22</v>
      </c>
      <c r="B184" s="9">
        <v>45761</v>
      </c>
      <c r="C184" s="13" t="str">
        <f>HYPERLINK("https://eping.wto.org/en/Search?viewData= G/TBT/N/KEN/1481/Add.1"," G/TBT/N/KEN/1481/Add.1")</f>
        <v xml:space="preserve"> G/TBT/N/KEN/1481/Add.1</v>
      </c>
      <c r="D184" s="1" t="s">
        <v>1071</v>
      </c>
      <c r="E184" s="1" t="s">
        <v>1072</v>
      </c>
      <c r="F184" s="1" t="s">
        <v>1073</v>
      </c>
      <c r="G184" s="1" t="s">
        <v>1074</v>
      </c>
      <c r="H184" s="1" t="s">
        <v>154</v>
      </c>
      <c r="I184" s="1" t="s">
        <v>988</v>
      </c>
      <c r="J184" s="1" t="s">
        <v>23</v>
      </c>
      <c r="K184" s="3"/>
      <c r="L184" s="9" t="s">
        <v>23</v>
      </c>
      <c r="M184" s="3" t="s">
        <v>39</v>
      </c>
      <c r="N184" s="1" t="s">
        <v>738</v>
      </c>
      <c r="O184" s="3" t="str">
        <f>HYPERLINK("https://docs.wto.org/imrd/directdoc.asp?DDFDocuments/t/G/TBTN23/KEN1481A1.DOCX", "https://docs.wto.org/imrd/directdoc.asp?DDFDocuments/t/G/TBTN23/KEN1481A1.DOCX")</f>
        <v>https://docs.wto.org/imrd/directdoc.asp?DDFDocuments/t/G/TBTN23/KEN1481A1.DOCX</v>
      </c>
      <c r="P184" s="3" t="str">
        <f>HYPERLINK("https://docs.wto.org/imrd/directdoc.asp?DDFDocuments/u/G/TBTN23/KEN1481A1.DOCX", "https://docs.wto.org/imrd/directdoc.asp?DDFDocuments/u/G/TBTN23/KEN1481A1.DOCX")</f>
        <v>https://docs.wto.org/imrd/directdoc.asp?DDFDocuments/u/G/TBTN23/KEN1481A1.DOCX</v>
      </c>
      <c r="Q184" s="3" t="str">
        <f>HYPERLINK("https://docs.wto.org/imrd/directdoc.asp?DDFDocuments/v/G/TBTN23/KEN1481A1.DOCX", "https://docs.wto.org/imrd/directdoc.asp?DDFDocuments/v/G/TBTN23/KEN1481A1.DOCX")</f>
        <v>https://docs.wto.org/imrd/directdoc.asp?DDFDocuments/v/G/TBTN23/KEN1481A1.DOCX</v>
      </c>
      <c r="R184" s="3"/>
      <c r="S184" s="3"/>
      <c r="T184" s="3"/>
      <c r="U184" s="3"/>
      <c r="V184" s="3"/>
      <c r="W184" s="3"/>
      <c r="X184" s="3"/>
    </row>
    <row r="185" spans="1:24" ht="150" x14ac:dyDescent="0.25">
      <c r="A185" s="3" t="s">
        <v>22</v>
      </c>
      <c r="B185" s="9">
        <v>45761</v>
      </c>
      <c r="C185" s="13" t="str">
        <f>HYPERLINK("https://eping.wto.org/en/Search?viewData= G/TBT/N/KEN/1531/Add.1"," G/TBT/N/KEN/1531/Add.1")</f>
        <v xml:space="preserve"> G/TBT/N/KEN/1531/Add.1</v>
      </c>
      <c r="D185" s="1" t="s">
        <v>1075</v>
      </c>
      <c r="E185" s="1" t="s">
        <v>1076</v>
      </c>
      <c r="F185" s="1" t="s">
        <v>1077</v>
      </c>
      <c r="G185" s="1" t="s">
        <v>1078</v>
      </c>
      <c r="H185" s="1" t="s">
        <v>154</v>
      </c>
      <c r="I185" s="1" t="s">
        <v>61</v>
      </c>
      <c r="J185" s="1" t="s">
        <v>54</v>
      </c>
      <c r="K185" s="3"/>
      <c r="L185" s="9" t="s">
        <v>23</v>
      </c>
      <c r="M185" s="3" t="s">
        <v>39</v>
      </c>
      <c r="N185" s="1" t="s">
        <v>738</v>
      </c>
      <c r="O185" s="3" t="str">
        <f>HYPERLINK("https://docs.wto.org/imrd/directdoc.asp?DDFDocuments/t/G/TBTN23/KEN1531A1.DOCX", "https://docs.wto.org/imrd/directdoc.asp?DDFDocuments/t/G/TBTN23/KEN1531A1.DOCX")</f>
        <v>https://docs.wto.org/imrd/directdoc.asp?DDFDocuments/t/G/TBTN23/KEN1531A1.DOCX</v>
      </c>
      <c r="P185" s="3" t="str">
        <f>HYPERLINK("https://docs.wto.org/imrd/directdoc.asp?DDFDocuments/u/G/TBTN23/KEN1531A1.DOCX", "https://docs.wto.org/imrd/directdoc.asp?DDFDocuments/u/G/TBTN23/KEN1531A1.DOCX")</f>
        <v>https://docs.wto.org/imrd/directdoc.asp?DDFDocuments/u/G/TBTN23/KEN1531A1.DOCX</v>
      </c>
      <c r="Q185" s="3" t="str">
        <f>HYPERLINK("https://docs.wto.org/imrd/directdoc.asp?DDFDocuments/v/G/TBTN23/KEN1531A1.DOCX", "https://docs.wto.org/imrd/directdoc.asp?DDFDocuments/v/G/TBTN23/KEN1531A1.DOCX")</f>
        <v>https://docs.wto.org/imrd/directdoc.asp?DDFDocuments/v/G/TBTN23/KEN1531A1.DOCX</v>
      </c>
      <c r="R185" s="3"/>
      <c r="S185" s="3"/>
      <c r="T185" s="3"/>
      <c r="U185" s="3"/>
      <c r="V185" s="3"/>
      <c r="W185" s="3"/>
      <c r="X185" s="3"/>
    </row>
    <row r="186" spans="1:24" ht="90" x14ac:dyDescent="0.25">
      <c r="A186" s="3" t="s">
        <v>124</v>
      </c>
      <c r="B186" s="9">
        <v>45761</v>
      </c>
      <c r="C186" s="13" t="str">
        <f>HYPERLINK("https://eping.wto.org/en/Search?viewData= G/TBT/N/BDI/592, G/TBT/N/KEN/1791, G/TBT/N/RWA/1189, G/TBT/N/TZA/1311, G/TBT/N/UGA/2145"," G/TBT/N/BDI/592, G/TBT/N/KEN/1791, G/TBT/N/RWA/1189, G/TBT/N/TZA/1311, G/TBT/N/UGA/2145")</f>
        <v xml:space="preserve"> G/TBT/N/BDI/592, G/TBT/N/KEN/1791, G/TBT/N/RWA/1189, G/TBT/N/TZA/1311, G/TBT/N/UGA/2145</v>
      </c>
      <c r="D186" s="1" t="s">
        <v>1005</v>
      </c>
      <c r="E186" s="1" t="s">
        <v>1006</v>
      </c>
      <c r="F186" s="1" t="s">
        <v>1007</v>
      </c>
      <c r="G186" s="1" t="s">
        <v>23</v>
      </c>
      <c r="H186" s="1" t="s">
        <v>1008</v>
      </c>
      <c r="I186" s="1" t="s">
        <v>227</v>
      </c>
      <c r="J186" s="1" t="s">
        <v>23</v>
      </c>
      <c r="K186" s="3"/>
      <c r="L186" s="9">
        <v>45821</v>
      </c>
      <c r="M186" s="3" t="s">
        <v>24</v>
      </c>
      <c r="N186" s="1" t="s">
        <v>1009</v>
      </c>
      <c r="O186" s="3" t="str">
        <f>HYPERLINK("https://docs.wto.org/imrd/directdoc.asp?DDFDocuments/t/G/TBTN25/BDI592.DOCX", "https://docs.wto.org/imrd/directdoc.asp?DDFDocuments/t/G/TBTN25/BDI592.DOCX")</f>
        <v>https://docs.wto.org/imrd/directdoc.asp?DDFDocuments/t/G/TBTN25/BDI592.DOCX</v>
      </c>
      <c r="P186" s="3" t="str">
        <f>HYPERLINK("https://docs.wto.org/imrd/directdoc.asp?DDFDocuments/u/G/TBTN25/BDI592.DOCX", "https://docs.wto.org/imrd/directdoc.asp?DDFDocuments/u/G/TBTN25/BDI592.DOCX")</f>
        <v>https://docs.wto.org/imrd/directdoc.asp?DDFDocuments/u/G/TBTN25/BDI592.DOCX</v>
      </c>
      <c r="Q186" s="3" t="str">
        <f>HYPERLINK("https://docs.wto.org/imrd/directdoc.asp?DDFDocuments/v/G/TBTN25/BDI592.DOCX", "https://docs.wto.org/imrd/directdoc.asp?DDFDocuments/v/G/TBTN25/BDI592.DOCX")</f>
        <v>https://docs.wto.org/imrd/directdoc.asp?DDFDocuments/v/G/TBTN25/BDI592.DOCX</v>
      </c>
      <c r="R186" s="3"/>
      <c r="S186" s="3"/>
      <c r="T186" s="3"/>
      <c r="U186" s="3"/>
      <c r="V186" s="3"/>
      <c r="W186" s="3"/>
      <c r="X186" s="3"/>
    </row>
    <row r="187" spans="1:24" ht="60" x14ac:dyDescent="0.25">
      <c r="A187" s="3" t="s">
        <v>35</v>
      </c>
      <c r="B187" s="9">
        <v>45761</v>
      </c>
      <c r="C187" s="13" t="str">
        <f>HYPERLINK("https://eping.wto.org/en/Search?viewData= G/TBT/N/CHN/2050"," G/TBT/N/CHN/2050")</f>
        <v xml:space="preserve"> G/TBT/N/CHN/2050</v>
      </c>
      <c r="D187" s="1" t="s">
        <v>1079</v>
      </c>
      <c r="E187" s="1" t="s">
        <v>1080</v>
      </c>
      <c r="F187" s="1" t="s">
        <v>1081</v>
      </c>
      <c r="G187" s="1" t="s">
        <v>718</v>
      </c>
      <c r="H187" s="1" t="s">
        <v>659</v>
      </c>
      <c r="I187" s="1" t="s">
        <v>38</v>
      </c>
      <c r="J187" s="1" t="s">
        <v>23</v>
      </c>
      <c r="K187" s="3"/>
      <c r="L187" s="9">
        <v>45821</v>
      </c>
      <c r="M187" s="3" t="s">
        <v>24</v>
      </c>
      <c r="N187" s="1" t="s">
        <v>1082</v>
      </c>
      <c r="O187" s="3" t="str">
        <f>HYPERLINK("https://docs.wto.org/imrd/directdoc.asp?DDFDocuments/t/G/TBTN25/CHN2050.DOCX", "https://docs.wto.org/imrd/directdoc.asp?DDFDocuments/t/G/TBTN25/CHN2050.DOCX")</f>
        <v>https://docs.wto.org/imrd/directdoc.asp?DDFDocuments/t/G/TBTN25/CHN2050.DOCX</v>
      </c>
      <c r="P187" s="3" t="str">
        <f>HYPERLINK("https://docs.wto.org/imrd/directdoc.asp?DDFDocuments/u/G/TBTN25/CHN2050.DOCX", "https://docs.wto.org/imrd/directdoc.asp?DDFDocuments/u/G/TBTN25/CHN2050.DOCX")</f>
        <v>https://docs.wto.org/imrd/directdoc.asp?DDFDocuments/u/G/TBTN25/CHN2050.DOCX</v>
      </c>
      <c r="Q187" s="3" t="str">
        <f>HYPERLINK("https://docs.wto.org/imrd/directdoc.asp?DDFDocuments/v/G/TBTN25/CHN2050.DOCX", "https://docs.wto.org/imrd/directdoc.asp?DDFDocuments/v/G/TBTN25/CHN2050.DOCX")</f>
        <v>https://docs.wto.org/imrd/directdoc.asp?DDFDocuments/v/G/TBTN25/CHN2050.DOCX</v>
      </c>
      <c r="R187" s="3"/>
      <c r="S187" s="3"/>
      <c r="T187" s="3"/>
      <c r="U187" s="3"/>
      <c r="V187" s="3"/>
      <c r="W187" s="3"/>
      <c r="X187" s="3"/>
    </row>
    <row r="188" spans="1:24" ht="105" x14ac:dyDescent="0.25">
      <c r="A188" s="3" t="s">
        <v>22</v>
      </c>
      <c r="B188" s="9">
        <v>45761</v>
      </c>
      <c r="C188" s="13" t="str">
        <f>HYPERLINK("https://eping.wto.org/en/Search?viewData= G/TBT/N/KEN/1385/Add.1"," G/TBT/N/KEN/1385/Add.1")</f>
        <v xml:space="preserve"> G/TBT/N/KEN/1385/Add.1</v>
      </c>
      <c r="D188" s="1" t="s">
        <v>1083</v>
      </c>
      <c r="E188" s="1" t="s">
        <v>1084</v>
      </c>
      <c r="F188" s="1" t="s">
        <v>221</v>
      </c>
      <c r="G188" s="1" t="s">
        <v>23</v>
      </c>
      <c r="H188" s="1" t="s">
        <v>1085</v>
      </c>
      <c r="I188" s="1" t="s">
        <v>1086</v>
      </c>
      <c r="J188" s="1" t="s">
        <v>54</v>
      </c>
      <c r="K188" s="3"/>
      <c r="L188" s="9" t="s">
        <v>23</v>
      </c>
      <c r="M188" s="3" t="s">
        <v>39</v>
      </c>
      <c r="N188" s="1" t="s">
        <v>738</v>
      </c>
      <c r="O188" s="3" t="str">
        <f>HYPERLINK("https://docs.wto.org/imrd/directdoc.asp?DDFDocuments/t/G/TBTN23/KEN1385A1.DOCX", "https://docs.wto.org/imrd/directdoc.asp?DDFDocuments/t/G/TBTN23/KEN1385A1.DOCX")</f>
        <v>https://docs.wto.org/imrd/directdoc.asp?DDFDocuments/t/G/TBTN23/KEN1385A1.DOCX</v>
      </c>
      <c r="P188" s="3" t="str">
        <f>HYPERLINK("https://docs.wto.org/imrd/directdoc.asp?DDFDocuments/u/G/TBTN23/KEN1385A1.DOCX", "https://docs.wto.org/imrd/directdoc.asp?DDFDocuments/u/G/TBTN23/KEN1385A1.DOCX")</f>
        <v>https://docs.wto.org/imrd/directdoc.asp?DDFDocuments/u/G/TBTN23/KEN1385A1.DOCX</v>
      </c>
      <c r="Q188" s="3" t="str">
        <f>HYPERLINK("https://docs.wto.org/imrd/directdoc.asp?DDFDocuments/v/G/TBTN23/KEN1385A1.DOCX", "https://docs.wto.org/imrd/directdoc.asp?DDFDocuments/v/G/TBTN23/KEN1385A1.DOCX")</f>
        <v>https://docs.wto.org/imrd/directdoc.asp?DDFDocuments/v/G/TBTN23/KEN1385A1.DOCX</v>
      </c>
      <c r="R188" s="3"/>
      <c r="S188" s="3"/>
      <c r="T188" s="3"/>
      <c r="U188" s="3"/>
      <c r="V188" s="3"/>
      <c r="W188" s="3"/>
      <c r="X188" s="3"/>
    </row>
    <row r="189" spans="1:24" ht="90" x14ac:dyDescent="0.25">
      <c r="A189" s="3" t="s">
        <v>29</v>
      </c>
      <c r="B189" s="9">
        <v>45761</v>
      </c>
      <c r="C189" s="13" t="str">
        <f>HYPERLINK("https://eping.wto.org/en/Search?viewData= G/TBT/N/BDI/592, G/TBT/N/KEN/1791, G/TBT/N/RWA/1189, G/TBT/N/TZA/1311, G/TBT/N/UGA/2145"," G/TBT/N/BDI/592, G/TBT/N/KEN/1791, G/TBT/N/RWA/1189, G/TBT/N/TZA/1311, G/TBT/N/UGA/2145")</f>
        <v xml:space="preserve"> G/TBT/N/BDI/592, G/TBT/N/KEN/1791, G/TBT/N/RWA/1189, G/TBT/N/TZA/1311, G/TBT/N/UGA/2145</v>
      </c>
      <c r="D189" s="1" t="s">
        <v>1005</v>
      </c>
      <c r="E189" s="1" t="s">
        <v>1006</v>
      </c>
      <c r="F189" s="1" t="s">
        <v>1007</v>
      </c>
      <c r="G189" s="1" t="s">
        <v>23</v>
      </c>
      <c r="H189" s="1" t="s">
        <v>1008</v>
      </c>
      <c r="I189" s="1" t="s">
        <v>227</v>
      </c>
      <c r="J189" s="1" t="s">
        <v>23</v>
      </c>
      <c r="K189" s="3"/>
      <c r="L189" s="9">
        <v>45821</v>
      </c>
      <c r="M189" s="3" t="s">
        <v>24</v>
      </c>
      <c r="N189" s="1" t="s">
        <v>1009</v>
      </c>
      <c r="O189" s="3" t="str">
        <f>HYPERLINK("https://docs.wto.org/imrd/directdoc.asp?DDFDocuments/t/G/TBTN25/BDI592.DOCX", "https://docs.wto.org/imrd/directdoc.asp?DDFDocuments/t/G/TBTN25/BDI592.DOCX")</f>
        <v>https://docs.wto.org/imrd/directdoc.asp?DDFDocuments/t/G/TBTN25/BDI592.DOCX</v>
      </c>
      <c r="P189" s="3" t="str">
        <f>HYPERLINK("https://docs.wto.org/imrd/directdoc.asp?DDFDocuments/u/G/TBTN25/BDI592.DOCX", "https://docs.wto.org/imrd/directdoc.asp?DDFDocuments/u/G/TBTN25/BDI592.DOCX")</f>
        <v>https://docs.wto.org/imrd/directdoc.asp?DDFDocuments/u/G/TBTN25/BDI592.DOCX</v>
      </c>
      <c r="Q189" s="3" t="str">
        <f>HYPERLINK("https://docs.wto.org/imrd/directdoc.asp?DDFDocuments/v/G/TBTN25/BDI592.DOCX", "https://docs.wto.org/imrd/directdoc.asp?DDFDocuments/v/G/TBTN25/BDI592.DOCX")</f>
        <v>https://docs.wto.org/imrd/directdoc.asp?DDFDocuments/v/G/TBTN25/BDI592.DOCX</v>
      </c>
      <c r="R189" s="3"/>
      <c r="S189" s="3"/>
      <c r="T189" s="3"/>
      <c r="U189" s="3"/>
      <c r="V189" s="3"/>
      <c r="W189" s="3"/>
      <c r="X189" s="3"/>
    </row>
    <row r="190" spans="1:24" ht="150" x14ac:dyDescent="0.25">
      <c r="A190" s="3" t="s">
        <v>22</v>
      </c>
      <c r="B190" s="9">
        <v>45761</v>
      </c>
      <c r="C190" s="13" t="str">
        <f>HYPERLINK("https://eping.wto.org/en/Search?viewData= G/TBT/N/KEN/1549/Add.1"," G/TBT/N/KEN/1549/Add.1")</f>
        <v xml:space="preserve"> G/TBT/N/KEN/1549/Add.1</v>
      </c>
      <c r="D190" s="1" t="s">
        <v>1087</v>
      </c>
      <c r="E190" s="1" t="s">
        <v>1088</v>
      </c>
      <c r="F190" s="1" t="s">
        <v>1089</v>
      </c>
      <c r="G190" s="1" t="s">
        <v>1090</v>
      </c>
      <c r="H190" s="1" t="s">
        <v>239</v>
      </c>
      <c r="I190" s="1" t="s">
        <v>61</v>
      </c>
      <c r="J190" s="1" t="s">
        <v>31</v>
      </c>
      <c r="K190" s="3"/>
      <c r="L190" s="9" t="s">
        <v>23</v>
      </c>
      <c r="M190" s="3" t="s">
        <v>39</v>
      </c>
      <c r="N190" s="1" t="s">
        <v>862</v>
      </c>
      <c r="O190" s="3" t="str">
        <f>HYPERLINK("https://docs.wto.org/imrd/directdoc.asp?DDFDocuments/t/G/TBTN24/KEN1549A1.DOCX", "https://docs.wto.org/imrd/directdoc.asp?DDFDocuments/t/G/TBTN24/KEN1549A1.DOCX")</f>
        <v>https://docs.wto.org/imrd/directdoc.asp?DDFDocuments/t/G/TBTN24/KEN1549A1.DOCX</v>
      </c>
      <c r="P190" s="3" t="str">
        <f>HYPERLINK("https://docs.wto.org/imrd/directdoc.asp?DDFDocuments/u/G/TBTN24/KEN1549A1.DOCX", "https://docs.wto.org/imrd/directdoc.asp?DDFDocuments/u/G/TBTN24/KEN1549A1.DOCX")</f>
        <v>https://docs.wto.org/imrd/directdoc.asp?DDFDocuments/u/G/TBTN24/KEN1549A1.DOCX</v>
      </c>
      <c r="Q190" s="3" t="str">
        <f>HYPERLINK("https://docs.wto.org/imrd/directdoc.asp?DDFDocuments/v/G/TBTN24/KEN1549A1.DOCX", "https://docs.wto.org/imrd/directdoc.asp?DDFDocuments/v/G/TBTN24/KEN1549A1.DOCX")</f>
        <v>https://docs.wto.org/imrd/directdoc.asp?DDFDocuments/v/G/TBTN24/KEN1549A1.DOCX</v>
      </c>
      <c r="R190" s="3"/>
      <c r="S190" s="3"/>
      <c r="T190" s="3"/>
      <c r="U190" s="3"/>
      <c r="V190" s="3"/>
      <c r="W190" s="3"/>
      <c r="X190" s="3"/>
    </row>
    <row r="191" spans="1:24" ht="105" x14ac:dyDescent="0.25">
      <c r="A191" s="3" t="s">
        <v>22</v>
      </c>
      <c r="B191" s="9">
        <v>45761</v>
      </c>
      <c r="C191" s="13" t="str">
        <f>HYPERLINK("https://eping.wto.org/en/Search?viewData= G/TBT/N/KEN/1553/Add.1"," G/TBT/N/KEN/1553/Add.1")</f>
        <v xml:space="preserve"> G/TBT/N/KEN/1553/Add.1</v>
      </c>
      <c r="D191" s="1" t="s">
        <v>1091</v>
      </c>
      <c r="E191" s="1" t="s">
        <v>1092</v>
      </c>
      <c r="F191" s="1" t="s">
        <v>246</v>
      </c>
      <c r="G191" s="1" t="s">
        <v>23</v>
      </c>
      <c r="H191" s="1" t="s">
        <v>193</v>
      </c>
      <c r="I191" s="1" t="s">
        <v>1093</v>
      </c>
      <c r="J191" s="1" t="s">
        <v>31</v>
      </c>
      <c r="K191" s="3"/>
      <c r="L191" s="9" t="s">
        <v>23</v>
      </c>
      <c r="M191" s="3" t="s">
        <v>39</v>
      </c>
      <c r="N191" s="1" t="s">
        <v>738</v>
      </c>
      <c r="O191" s="3" t="str">
        <f>HYPERLINK("https://docs.wto.org/imrd/directdoc.asp?DDFDocuments/t/G/TBTN24/KEN1553A1.DOCX", "https://docs.wto.org/imrd/directdoc.asp?DDFDocuments/t/G/TBTN24/KEN1553A1.DOCX")</f>
        <v>https://docs.wto.org/imrd/directdoc.asp?DDFDocuments/t/G/TBTN24/KEN1553A1.DOCX</v>
      </c>
      <c r="P191" s="3" t="str">
        <f>HYPERLINK("https://docs.wto.org/imrd/directdoc.asp?DDFDocuments/u/G/TBTN24/KEN1553A1.DOCX", "https://docs.wto.org/imrd/directdoc.asp?DDFDocuments/u/G/TBTN24/KEN1553A1.DOCX")</f>
        <v>https://docs.wto.org/imrd/directdoc.asp?DDFDocuments/u/G/TBTN24/KEN1553A1.DOCX</v>
      </c>
      <c r="Q191" s="3" t="str">
        <f>HYPERLINK("https://docs.wto.org/imrd/directdoc.asp?DDFDocuments/v/G/TBTN24/KEN1553A1.DOCX", "https://docs.wto.org/imrd/directdoc.asp?DDFDocuments/v/G/TBTN24/KEN1553A1.DOCX")</f>
        <v>https://docs.wto.org/imrd/directdoc.asp?DDFDocuments/v/G/TBTN24/KEN1553A1.DOCX</v>
      </c>
      <c r="R191" s="3"/>
      <c r="S191" s="3"/>
      <c r="T191" s="3"/>
      <c r="U191" s="3"/>
      <c r="V191" s="3"/>
      <c r="W191" s="3"/>
      <c r="X191" s="3"/>
    </row>
    <row r="192" spans="1:24" ht="150" x14ac:dyDescent="0.25">
      <c r="A192" s="3" t="s">
        <v>22</v>
      </c>
      <c r="B192" s="9">
        <v>45761</v>
      </c>
      <c r="C192" s="13" t="str">
        <f>HYPERLINK("https://eping.wto.org/en/Search?viewData= G/TBT/N/KEN/1479/Add.1"," G/TBT/N/KEN/1479/Add.1")</f>
        <v xml:space="preserve"> G/TBT/N/KEN/1479/Add.1</v>
      </c>
      <c r="D192" s="1" t="s">
        <v>1094</v>
      </c>
      <c r="E192" s="1" t="s">
        <v>1095</v>
      </c>
      <c r="F192" s="1" t="s">
        <v>1096</v>
      </c>
      <c r="G192" s="1" t="s">
        <v>868</v>
      </c>
      <c r="H192" s="1" t="s">
        <v>154</v>
      </c>
      <c r="I192" s="1" t="s">
        <v>61</v>
      </c>
      <c r="J192" s="1" t="s">
        <v>23</v>
      </c>
      <c r="K192" s="3"/>
      <c r="L192" s="9" t="s">
        <v>23</v>
      </c>
      <c r="M192" s="3" t="s">
        <v>39</v>
      </c>
      <c r="N192" s="1" t="s">
        <v>738</v>
      </c>
      <c r="O192" s="3" t="str">
        <f>HYPERLINK("https://docs.wto.org/imrd/directdoc.asp?DDFDocuments/t/G/TBTN23/KEN1479A1.DOCX", "https://docs.wto.org/imrd/directdoc.asp?DDFDocuments/t/G/TBTN23/KEN1479A1.DOCX")</f>
        <v>https://docs.wto.org/imrd/directdoc.asp?DDFDocuments/t/G/TBTN23/KEN1479A1.DOCX</v>
      </c>
      <c r="P192" s="3" t="str">
        <f>HYPERLINK("https://docs.wto.org/imrd/directdoc.asp?DDFDocuments/u/G/TBTN23/KEN1479A1.DOCX", "https://docs.wto.org/imrd/directdoc.asp?DDFDocuments/u/G/TBTN23/KEN1479A1.DOCX")</f>
        <v>https://docs.wto.org/imrd/directdoc.asp?DDFDocuments/u/G/TBTN23/KEN1479A1.DOCX</v>
      </c>
      <c r="Q192" s="3" t="str">
        <f>HYPERLINK("https://docs.wto.org/imrd/directdoc.asp?DDFDocuments/v/G/TBTN23/KEN1479A1.DOCX", "https://docs.wto.org/imrd/directdoc.asp?DDFDocuments/v/G/TBTN23/KEN1479A1.DOCX")</f>
        <v>https://docs.wto.org/imrd/directdoc.asp?DDFDocuments/v/G/TBTN23/KEN1479A1.DOCX</v>
      </c>
      <c r="R192" s="3"/>
      <c r="S192" s="3"/>
      <c r="T192" s="3"/>
      <c r="U192" s="3"/>
      <c r="V192" s="3"/>
      <c r="W192" s="3"/>
      <c r="X192" s="3"/>
    </row>
    <row r="193" spans="1:24" ht="105" x14ac:dyDescent="0.25">
      <c r="A193" s="3" t="s">
        <v>209</v>
      </c>
      <c r="B193" s="9">
        <v>45761</v>
      </c>
      <c r="C193" s="13" t="str">
        <f>HYPERLINK("https://eping.wto.org/en/Search?viewData= G/TBT/N/MWI/167"," G/TBT/N/MWI/167")</f>
        <v xml:space="preserve"> G/TBT/N/MWI/167</v>
      </c>
      <c r="D193" s="1" t="s">
        <v>1097</v>
      </c>
      <c r="E193" s="1" t="s">
        <v>1098</v>
      </c>
      <c r="F193" s="1" t="s">
        <v>1099</v>
      </c>
      <c r="G193" s="1" t="s">
        <v>1100</v>
      </c>
      <c r="H193" s="1" t="s">
        <v>210</v>
      </c>
      <c r="I193" s="1" t="s">
        <v>132</v>
      </c>
      <c r="J193" s="1" t="s">
        <v>43</v>
      </c>
      <c r="K193" s="3"/>
      <c r="L193" s="9">
        <v>45821</v>
      </c>
      <c r="M193" s="3" t="s">
        <v>24</v>
      </c>
      <c r="N193" s="1" t="s">
        <v>1101</v>
      </c>
      <c r="O193" s="3" t="str">
        <f>HYPERLINK("https://docs.wto.org/imrd/directdoc.asp?DDFDocuments/t/G/TBTN25/MWI167.DOCX", "https://docs.wto.org/imrd/directdoc.asp?DDFDocuments/t/G/TBTN25/MWI167.DOCX")</f>
        <v>https://docs.wto.org/imrd/directdoc.asp?DDFDocuments/t/G/TBTN25/MWI167.DOCX</v>
      </c>
      <c r="P193" s="3" t="str">
        <f>HYPERLINK("https://docs.wto.org/imrd/directdoc.asp?DDFDocuments/u/G/TBTN25/MWI167.DOCX", "https://docs.wto.org/imrd/directdoc.asp?DDFDocuments/u/G/TBTN25/MWI167.DOCX")</f>
        <v>https://docs.wto.org/imrd/directdoc.asp?DDFDocuments/u/G/TBTN25/MWI167.DOCX</v>
      </c>
      <c r="Q193" s="3" t="str">
        <f>HYPERLINK("https://docs.wto.org/imrd/directdoc.asp?DDFDocuments/v/G/TBTN25/MWI167.DOCX", "https://docs.wto.org/imrd/directdoc.asp?DDFDocuments/v/G/TBTN25/MWI167.DOCX")</f>
        <v>https://docs.wto.org/imrd/directdoc.asp?DDFDocuments/v/G/TBTN25/MWI167.DOCX</v>
      </c>
      <c r="R193" s="3"/>
      <c r="S193" s="3"/>
      <c r="T193" s="3"/>
      <c r="U193" s="3"/>
      <c r="V193" s="3"/>
      <c r="W193" s="3"/>
      <c r="X193" s="3"/>
    </row>
    <row r="194" spans="1:24" ht="105" x14ac:dyDescent="0.25">
      <c r="A194" s="3" t="s">
        <v>22</v>
      </c>
      <c r="B194" s="9">
        <v>45761</v>
      </c>
      <c r="C194" s="13" t="str">
        <f>HYPERLINK("https://eping.wto.org/en/Search?viewData= G/TBT/N/KEN/1332/Add.1"," G/TBT/N/KEN/1332/Add.1")</f>
        <v xml:space="preserve"> G/TBT/N/KEN/1332/Add.1</v>
      </c>
      <c r="D194" s="1" t="s">
        <v>1102</v>
      </c>
      <c r="E194" s="1" t="s">
        <v>1103</v>
      </c>
      <c r="F194" s="1" t="s">
        <v>1104</v>
      </c>
      <c r="G194" s="1" t="s">
        <v>228</v>
      </c>
      <c r="H194" s="1" t="s">
        <v>229</v>
      </c>
      <c r="I194" s="1" t="s">
        <v>225</v>
      </c>
      <c r="J194" s="1" t="s">
        <v>23</v>
      </c>
      <c r="K194" s="3"/>
      <c r="L194" s="9" t="s">
        <v>23</v>
      </c>
      <c r="M194" s="3" t="s">
        <v>39</v>
      </c>
      <c r="N194" s="1" t="s">
        <v>862</v>
      </c>
      <c r="O194" s="3" t="str">
        <f>HYPERLINK("https://docs.wto.org/imrd/directdoc.asp?DDFDocuments/t/G/TBTN22/KEN1332A1.DOCX", "https://docs.wto.org/imrd/directdoc.asp?DDFDocuments/t/G/TBTN22/KEN1332A1.DOCX")</f>
        <v>https://docs.wto.org/imrd/directdoc.asp?DDFDocuments/t/G/TBTN22/KEN1332A1.DOCX</v>
      </c>
      <c r="P194" s="3" t="str">
        <f>HYPERLINK("https://docs.wto.org/imrd/directdoc.asp?DDFDocuments/u/G/TBTN22/KEN1332A1.DOCX", "https://docs.wto.org/imrd/directdoc.asp?DDFDocuments/u/G/TBTN22/KEN1332A1.DOCX")</f>
        <v>https://docs.wto.org/imrd/directdoc.asp?DDFDocuments/u/G/TBTN22/KEN1332A1.DOCX</v>
      </c>
      <c r="Q194" s="3" t="str">
        <f>HYPERLINK("https://docs.wto.org/imrd/directdoc.asp?DDFDocuments/v/G/TBTN22/KEN1332A1.DOCX", "https://docs.wto.org/imrd/directdoc.asp?DDFDocuments/v/G/TBTN22/KEN1332A1.DOCX")</f>
        <v>https://docs.wto.org/imrd/directdoc.asp?DDFDocuments/v/G/TBTN22/KEN1332A1.DOCX</v>
      </c>
      <c r="R194" s="3"/>
      <c r="S194" s="3"/>
      <c r="T194" s="3"/>
      <c r="U194" s="3"/>
      <c r="V194" s="3"/>
      <c r="W194" s="3"/>
      <c r="X194" s="3"/>
    </row>
    <row r="195" spans="1:24" ht="165" x14ac:dyDescent="0.25">
      <c r="A195" s="3" t="s">
        <v>197</v>
      </c>
      <c r="B195" s="9">
        <v>45761</v>
      </c>
      <c r="C195" s="13" t="str">
        <f>HYPERLINK("https://eping.wto.org/en/Search?viewData= G/TBT/N/CHE/293"," G/TBT/N/CHE/293")</f>
        <v xml:space="preserve"> G/TBT/N/CHE/293</v>
      </c>
      <c r="D195" s="1" t="s">
        <v>1105</v>
      </c>
      <c r="E195" s="1" t="s">
        <v>1106</v>
      </c>
      <c r="F195" s="1" t="s">
        <v>1107</v>
      </c>
      <c r="G195" s="1" t="s">
        <v>1108</v>
      </c>
      <c r="H195" s="1" t="s">
        <v>1109</v>
      </c>
      <c r="I195" s="1" t="s">
        <v>1110</v>
      </c>
      <c r="J195" s="1" t="s">
        <v>44</v>
      </c>
      <c r="K195" s="3"/>
      <c r="L195" s="9">
        <v>45821</v>
      </c>
      <c r="M195" s="3" t="s">
        <v>24</v>
      </c>
      <c r="N195" s="1" t="s">
        <v>1111</v>
      </c>
      <c r="O195" s="3" t="str">
        <f>HYPERLINK("https://docs.wto.org/imrd/directdoc.asp?DDFDocuments/t/G/TBTN25/CHE293.DOCX", "https://docs.wto.org/imrd/directdoc.asp?DDFDocuments/t/G/TBTN25/CHE293.DOCX")</f>
        <v>https://docs.wto.org/imrd/directdoc.asp?DDFDocuments/t/G/TBTN25/CHE293.DOCX</v>
      </c>
      <c r="P195" s="3" t="str">
        <f>HYPERLINK("https://docs.wto.org/imrd/directdoc.asp?DDFDocuments/u/G/TBTN25/CHE293.DOCX", "https://docs.wto.org/imrd/directdoc.asp?DDFDocuments/u/G/TBTN25/CHE293.DOCX")</f>
        <v>https://docs.wto.org/imrd/directdoc.asp?DDFDocuments/u/G/TBTN25/CHE293.DOCX</v>
      </c>
      <c r="Q195" s="3" t="str">
        <f>HYPERLINK("https://docs.wto.org/imrd/directdoc.asp?DDFDocuments/v/G/TBTN25/CHE293.DOCX", "https://docs.wto.org/imrd/directdoc.asp?DDFDocuments/v/G/TBTN25/CHE293.DOCX")</f>
        <v>https://docs.wto.org/imrd/directdoc.asp?DDFDocuments/v/G/TBTN25/CHE293.DOCX</v>
      </c>
      <c r="R195" s="3"/>
      <c r="S195" s="3"/>
      <c r="T195" s="3"/>
      <c r="U195" s="3"/>
      <c r="V195" s="3"/>
      <c r="W195" s="3"/>
      <c r="X195" s="3"/>
    </row>
    <row r="196" spans="1:24" ht="45" x14ac:dyDescent="0.25">
      <c r="A196" s="3" t="s">
        <v>28</v>
      </c>
      <c r="B196" s="9">
        <v>45761</v>
      </c>
      <c r="C196" s="13" t="str">
        <f>HYPERLINK("https://eping.wto.org/en/Search?viewData= G/TBT/N/CHL/672/Add.1"," G/TBT/N/CHL/672/Add.1")</f>
        <v xml:space="preserve"> G/TBT/N/CHL/672/Add.1</v>
      </c>
      <c r="D196" s="1" t="s">
        <v>1112</v>
      </c>
      <c r="E196" s="1" t="s">
        <v>1113</v>
      </c>
      <c r="F196" s="1" t="s">
        <v>1114</v>
      </c>
      <c r="G196" s="1" t="s">
        <v>23</v>
      </c>
      <c r="H196" s="1" t="s">
        <v>251</v>
      </c>
      <c r="I196" s="1" t="s">
        <v>40</v>
      </c>
      <c r="J196" s="1" t="s">
        <v>23</v>
      </c>
      <c r="K196" s="3"/>
      <c r="L196" s="9" t="s">
        <v>23</v>
      </c>
      <c r="M196" s="3" t="s">
        <v>39</v>
      </c>
      <c r="N196" s="3"/>
      <c r="O196" s="3" t="str">
        <f>HYPERLINK("https://docs.wto.org/imrd/directdoc.asp?DDFDocuments/t/G/TBTN24/CHL672A1.DOCX", "https://docs.wto.org/imrd/directdoc.asp?DDFDocuments/t/G/TBTN24/CHL672A1.DOCX")</f>
        <v>https://docs.wto.org/imrd/directdoc.asp?DDFDocuments/t/G/TBTN24/CHL672A1.DOCX</v>
      </c>
      <c r="P196" s="3" t="str">
        <f>HYPERLINK("https://docs.wto.org/imrd/directdoc.asp?DDFDocuments/u/G/TBTN24/CHL672A1.DOCX", "https://docs.wto.org/imrd/directdoc.asp?DDFDocuments/u/G/TBTN24/CHL672A1.DOCX")</f>
        <v>https://docs.wto.org/imrd/directdoc.asp?DDFDocuments/u/G/TBTN24/CHL672A1.DOCX</v>
      </c>
      <c r="Q196" s="3" t="str">
        <f>HYPERLINK("https://docs.wto.org/imrd/directdoc.asp?DDFDocuments/v/G/TBTN24/CHL672A1.DOCX", "https://docs.wto.org/imrd/directdoc.asp?DDFDocuments/v/G/TBTN24/CHL672A1.DOCX")</f>
        <v>https://docs.wto.org/imrd/directdoc.asp?DDFDocuments/v/G/TBTN24/CHL672A1.DOCX</v>
      </c>
      <c r="R196" s="3"/>
      <c r="S196" s="3"/>
      <c r="T196" s="3"/>
      <c r="U196" s="3"/>
      <c r="V196" s="3"/>
      <c r="W196" s="3"/>
      <c r="X196" s="3"/>
    </row>
    <row r="197" spans="1:24" ht="165" x14ac:dyDescent="0.25">
      <c r="A197" s="3" t="s">
        <v>80</v>
      </c>
      <c r="B197" s="9">
        <v>45761</v>
      </c>
      <c r="C197" s="13" t="str">
        <f>HYPERLINK("https://eping.wto.org/en/Search?viewData= G/TBT/N/UKR/335"," G/TBT/N/UKR/335")</f>
        <v xml:space="preserve"> G/TBT/N/UKR/335</v>
      </c>
      <c r="D197" s="1" t="s">
        <v>1115</v>
      </c>
      <c r="E197" s="1" t="s">
        <v>1116</v>
      </c>
      <c r="F197" s="1" t="s">
        <v>1117</v>
      </c>
      <c r="G197" s="1" t="s">
        <v>23</v>
      </c>
      <c r="H197" s="1" t="s">
        <v>65</v>
      </c>
      <c r="I197" s="1" t="s">
        <v>38</v>
      </c>
      <c r="J197" s="1" t="s">
        <v>44</v>
      </c>
      <c r="K197" s="3"/>
      <c r="L197" s="9">
        <v>45821</v>
      </c>
      <c r="M197" s="3" t="s">
        <v>24</v>
      </c>
      <c r="N197" s="1" t="s">
        <v>1118</v>
      </c>
      <c r="O197" s="3" t="str">
        <f>HYPERLINK("https://docs.wto.org/imrd/directdoc.asp?DDFDocuments/t/G/TBTN25/UKR335.DOCX", "https://docs.wto.org/imrd/directdoc.asp?DDFDocuments/t/G/TBTN25/UKR335.DOCX")</f>
        <v>https://docs.wto.org/imrd/directdoc.asp?DDFDocuments/t/G/TBTN25/UKR335.DOCX</v>
      </c>
      <c r="P197" s="3" t="str">
        <f>HYPERLINK("https://docs.wto.org/imrd/directdoc.asp?DDFDocuments/u/G/TBTN25/UKR335.DOCX", "https://docs.wto.org/imrd/directdoc.asp?DDFDocuments/u/G/TBTN25/UKR335.DOCX")</f>
        <v>https://docs.wto.org/imrd/directdoc.asp?DDFDocuments/u/G/TBTN25/UKR335.DOCX</v>
      </c>
      <c r="Q197" s="3" t="str">
        <f>HYPERLINK("https://docs.wto.org/imrd/directdoc.asp?DDFDocuments/v/G/TBTN25/UKR335.DOCX", "https://docs.wto.org/imrd/directdoc.asp?DDFDocuments/v/G/TBTN25/UKR335.DOCX")</f>
        <v>https://docs.wto.org/imrd/directdoc.asp?DDFDocuments/v/G/TBTN25/UKR335.DOCX</v>
      </c>
      <c r="R197" s="3"/>
      <c r="S197" s="3"/>
      <c r="T197" s="3"/>
      <c r="U197" s="3"/>
      <c r="V197" s="3"/>
      <c r="W197" s="3"/>
      <c r="X197" s="3"/>
    </row>
    <row r="198" spans="1:24" ht="150" x14ac:dyDescent="0.25">
      <c r="A198" s="3" t="s">
        <v>22</v>
      </c>
      <c r="B198" s="9">
        <v>45761</v>
      </c>
      <c r="C198" s="13" t="str">
        <f>HYPERLINK("https://eping.wto.org/en/Search?viewData= G/TBT/N/KEN/1529/Add.1"," G/TBT/N/KEN/1529/Add.1")</f>
        <v xml:space="preserve"> G/TBT/N/KEN/1529/Add.1</v>
      </c>
      <c r="D198" s="1" t="s">
        <v>1119</v>
      </c>
      <c r="E198" s="1" t="s">
        <v>1120</v>
      </c>
      <c r="F198" s="1" t="s">
        <v>1121</v>
      </c>
      <c r="G198" s="1" t="s">
        <v>1122</v>
      </c>
      <c r="H198" s="1" t="s">
        <v>154</v>
      </c>
      <c r="I198" s="1" t="s">
        <v>61</v>
      </c>
      <c r="J198" s="1" t="s">
        <v>54</v>
      </c>
      <c r="K198" s="3"/>
      <c r="L198" s="9" t="s">
        <v>23</v>
      </c>
      <c r="M198" s="3" t="s">
        <v>39</v>
      </c>
      <c r="N198" s="1" t="s">
        <v>1123</v>
      </c>
      <c r="O198" s="3" t="str">
        <f>HYPERLINK("https://docs.wto.org/imrd/directdoc.asp?DDFDocuments/t/G/TBTN23/KEN1529A1.DOCX", "https://docs.wto.org/imrd/directdoc.asp?DDFDocuments/t/G/TBTN23/KEN1529A1.DOCX")</f>
        <v>https://docs.wto.org/imrd/directdoc.asp?DDFDocuments/t/G/TBTN23/KEN1529A1.DOCX</v>
      </c>
      <c r="P198" s="3" t="str">
        <f>HYPERLINK("https://docs.wto.org/imrd/directdoc.asp?DDFDocuments/u/G/TBTN23/KEN1529A1.DOCX", "https://docs.wto.org/imrd/directdoc.asp?DDFDocuments/u/G/TBTN23/KEN1529A1.DOCX")</f>
        <v>https://docs.wto.org/imrd/directdoc.asp?DDFDocuments/u/G/TBTN23/KEN1529A1.DOCX</v>
      </c>
      <c r="Q198" s="3" t="str">
        <f>HYPERLINK("https://docs.wto.org/imrd/directdoc.asp?DDFDocuments/v/G/TBTN23/KEN1529A1.DOCX", "https://docs.wto.org/imrd/directdoc.asp?DDFDocuments/v/G/TBTN23/KEN1529A1.DOCX")</f>
        <v>https://docs.wto.org/imrd/directdoc.asp?DDFDocuments/v/G/TBTN23/KEN1529A1.DOCX</v>
      </c>
      <c r="R198" s="3"/>
      <c r="S198" s="3"/>
      <c r="T198" s="3"/>
      <c r="U198" s="3"/>
      <c r="V198" s="3"/>
      <c r="W198" s="3"/>
      <c r="X198" s="3"/>
    </row>
    <row r="199" spans="1:24" ht="90" x14ac:dyDescent="0.25">
      <c r="A199" s="3" t="s">
        <v>22</v>
      </c>
      <c r="B199" s="9">
        <v>45761</v>
      </c>
      <c r="C199" s="13" t="str">
        <f>HYPERLINK("https://eping.wto.org/en/Search?viewData= G/TBT/N/BDI/592, G/TBT/N/KEN/1791, G/TBT/N/RWA/1189, G/TBT/N/TZA/1311, G/TBT/N/UGA/2145"," G/TBT/N/BDI/592, G/TBT/N/KEN/1791, G/TBT/N/RWA/1189, G/TBT/N/TZA/1311, G/TBT/N/UGA/2145")</f>
        <v xml:space="preserve"> G/TBT/N/BDI/592, G/TBT/N/KEN/1791, G/TBT/N/RWA/1189, G/TBT/N/TZA/1311, G/TBT/N/UGA/2145</v>
      </c>
      <c r="D199" s="1" t="s">
        <v>1005</v>
      </c>
      <c r="E199" s="1" t="s">
        <v>1006</v>
      </c>
      <c r="F199" s="1" t="s">
        <v>1007</v>
      </c>
      <c r="G199" s="1" t="s">
        <v>23</v>
      </c>
      <c r="H199" s="1" t="s">
        <v>1008</v>
      </c>
      <c r="I199" s="1" t="s">
        <v>227</v>
      </c>
      <c r="J199" s="1" t="s">
        <v>23</v>
      </c>
      <c r="K199" s="3"/>
      <c r="L199" s="9">
        <v>45821</v>
      </c>
      <c r="M199" s="3" t="s">
        <v>24</v>
      </c>
      <c r="N199" s="1" t="s">
        <v>1009</v>
      </c>
      <c r="O199" s="3" t="str">
        <f>HYPERLINK("https://docs.wto.org/imrd/directdoc.asp?DDFDocuments/t/G/TBTN25/BDI592.DOCX", "https://docs.wto.org/imrd/directdoc.asp?DDFDocuments/t/G/TBTN25/BDI592.DOCX")</f>
        <v>https://docs.wto.org/imrd/directdoc.asp?DDFDocuments/t/G/TBTN25/BDI592.DOCX</v>
      </c>
      <c r="P199" s="3" t="str">
        <f>HYPERLINK("https://docs.wto.org/imrd/directdoc.asp?DDFDocuments/u/G/TBTN25/BDI592.DOCX", "https://docs.wto.org/imrd/directdoc.asp?DDFDocuments/u/G/TBTN25/BDI592.DOCX")</f>
        <v>https://docs.wto.org/imrd/directdoc.asp?DDFDocuments/u/G/TBTN25/BDI592.DOCX</v>
      </c>
      <c r="Q199" s="3" t="str">
        <f>HYPERLINK("https://docs.wto.org/imrd/directdoc.asp?DDFDocuments/v/G/TBTN25/BDI592.DOCX", "https://docs.wto.org/imrd/directdoc.asp?DDFDocuments/v/G/TBTN25/BDI592.DOCX")</f>
        <v>https://docs.wto.org/imrd/directdoc.asp?DDFDocuments/v/G/TBTN25/BDI592.DOCX</v>
      </c>
      <c r="R199" s="3"/>
      <c r="S199" s="3"/>
      <c r="T199" s="3"/>
      <c r="U199" s="3"/>
      <c r="V199" s="3"/>
      <c r="W199" s="3"/>
      <c r="X199" s="3"/>
    </row>
    <row r="200" spans="1:24" ht="345" x14ac:dyDescent="0.25">
      <c r="A200" s="3" t="s">
        <v>22</v>
      </c>
      <c r="B200" s="9">
        <v>45761</v>
      </c>
      <c r="C200" s="13" t="str">
        <f>HYPERLINK("https://eping.wto.org/en/Search?viewData= G/TBT/N/KEN/1520/Add.1"," G/TBT/N/KEN/1520/Add.1")</f>
        <v xml:space="preserve"> G/TBT/N/KEN/1520/Add.1</v>
      </c>
      <c r="D200" s="1" t="s">
        <v>1124</v>
      </c>
      <c r="E200" s="1" t="s">
        <v>1125</v>
      </c>
      <c r="F200" s="1" t="s">
        <v>1126</v>
      </c>
      <c r="G200" s="1" t="s">
        <v>1127</v>
      </c>
      <c r="H200" s="1" t="s">
        <v>922</v>
      </c>
      <c r="I200" s="1" t="s">
        <v>227</v>
      </c>
      <c r="J200" s="1" t="s">
        <v>23</v>
      </c>
      <c r="K200" s="3"/>
      <c r="L200" s="9" t="s">
        <v>23</v>
      </c>
      <c r="M200" s="3" t="s">
        <v>39</v>
      </c>
      <c r="N200" s="1" t="s">
        <v>862</v>
      </c>
      <c r="O200" s="3" t="str">
        <f>HYPERLINK("https://docs.wto.org/imrd/directdoc.asp?DDFDocuments/t/G/TBTN23/KEN1520A1.DOCX", "https://docs.wto.org/imrd/directdoc.asp?DDFDocuments/t/G/TBTN23/KEN1520A1.DOCX")</f>
        <v>https://docs.wto.org/imrd/directdoc.asp?DDFDocuments/t/G/TBTN23/KEN1520A1.DOCX</v>
      </c>
      <c r="P200" s="3" t="str">
        <f>HYPERLINK("https://docs.wto.org/imrd/directdoc.asp?DDFDocuments/u/G/TBTN23/KEN1520A1.DOCX", "https://docs.wto.org/imrd/directdoc.asp?DDFDocuments/u/G/TBTN23/KEN1520A1.DOCX")</f>
        <v>https://docs.wto.org/imrd/directdoc.asp?DDFDocuments/u/G/TBTN23/KEN1520A1.DOCX</v>
      </c>
      <c r="Q200" s="3" t="str">
        <f>HYPERLINK("https://docs.wto.org/imrd/directdoc.asp?DDFDocuments/v/G/TBTN23/KEN1520A1.DOCX", "https://docs.wto.org/imrd/directdoc.asp?DDFDocuments/v/G/TBTN23/KEN1520A1.DOCX")</f>
        <v>https://docs.wto.org/imrd/directdoc.asp?DDFDocuments/v/G/TBTN23/KEN1520A1.DOCX</v>
      </c>
      <c r="R200" s="3"/>
      <c r="S200" s="3"/>
      <c r="T200" s="3"/>
      <c r="U200" s="3"/>
      <c r="V200" s="3"/>
      <c r="W200" s="3"/>
      <c r="X200" s="3"/>
    </row>
    <row r="201" spans="1:24" ht="150" x14ac:dyDescent="0.25">
      <c r="A201" s="3" t="s">
        <v>87</v>
      </c>
      <c r="B201" s="9">
        <v>45761</v>
      </c>
      <c r="C201" s="13" t="str">
        <f>HYPERLINK("https://eping.wto.org/en/Search?viewData= G/TBT/N/TZA/1314"," G/TBT/N/TZA/1314")</f>
        <v xml:space="preserve"> G/TBT/N/TZA/1314</v>
      </c>
      <c r="D201" s="1" t="s">
        <v>1128</v>
      </c>
      <c r="E201" s="1" t="s">
        <v>1129</v>
      </c>
      <c r="F201" s="1" t="s">
        <v>1130</v>
      </c>
      <c r="G201" s="1" t="s">
        <v>1131</v>
      </c>
      <c r="H201" s="1" t="s">
        <v>129</v>
      </c>
      <c r="I201" s="1" t="s">
        <v>61</v>
      </c>
      <c r="J201" s="1" t="s">
        <v>32</v>
      </c>
      <c r="K201" s="3"/>
      <c r="L201" s="9">
        <v>45821</v>
      </c>
      <c r="M201" s="3" t="s">
        <v>24</v>
      </c>
      <c r="N201" s="1" t="s">
        <v>1132</v>
      </c>
      <c r="O201" s="3" t="str">
        <f>HYPERLINK("https://docs.wto.org/imrd/directdoc.asp?DDFDocuments/t/G/TBTN25/TZA1314.DOCX", "https://docs.wto.org/imrd/directdoc.asp?DDFDocuments/t/G/TBTN25/TZA1314.DOCX")</f>
        <v>https://docs.wto.org/imrd/directdoc.asp?DDFDocuments/t/G/TBTN25/TZA1314.DOCX</v>
      </c>
      <c r="P201" s="3" t="str">
        <f>HYPERLINK("https://docs.wto.org/imrd/directdoc.asp?DDFDocuments/u/G/TBTN25/TZA1314.DOCX", "https://docs.wto.org/imrd/directdoc.asp?DDFDocuments/u/G/TBTN25/TZA1314.DOCX")</f>
        <v>https://docs.wto.org/imrd/directdoc.asp?DDFDocuments/u/G/TBTN25/TZA1314.DOCX</v>
      </c>
      <c r="Q201" s="3" t="str">
        <f>HYPERLINK("https://docs.wto.org/imrd/directdoc.asp?DDFDocuments/v/G/TBTN25/TZA1314.DOCX", "https://docs.wto.org/imrd/directdoc.asp?DDFDocuments/v/G/TBTN25/TZA1314.DOCX")</f>
        <v>https://docs.wto.org/imrd/directdoc.asp?DDFDocuments/v/G/TBTN25/TZA1314.DOCX</v>
      </c>
      <c r="R201" s="3"/>
      <c r="S201" s="3"/>
      <c r="T201" s="3"/>
      <c r="U201" s="3"/>
      <c r="V201" s="3"/>
      <c r="W201" s="3"/>
      <c r="X201" s="3"/>
    </row>
    <row r="202" spans="1:24" ht="150" x14ac:dyDescent="0.25">
      <c r="A202" s="3" t="s">
        <v>22</v>
      </c>
      <c r="B202" s="9">
        <v>45761</v>
      </c>
      <c r="C202" s="13" t="str">
        <f>HYPERLINK("https://eping.wto.org/en/Search?viewData= G/TBT/N/KEN/1480/Add.1"," G/TBT/N/KEN/1480/Add.1")</f>
        <v xml:space="preserve"> G/TBT/N/KEN/1480/Add.1</v>
      </c>
      <c r="D202" s="1" t="s">
        <v>1133</v>
      </c>
      <c r="E202" s="1" t="s">
        <v>1134</v>
      </c>
      <c r="F202" s="1" t="s">
        <v>1135</v>
      </c>
      <c r="G202" s="1" t="s">
        <v>1136</v>
      </c>
      <c r="H202" s="1" t="s">
        <v>154</v>
      </c>
      <c r="I202" s="1" t="s">
        <v>61</v>
      </c>
      <c r="J202" s="1" t="s">
        <v>23</v>
      </c>
      <c r="K202" s="3"/>
      <c r="L202" s="9" t="s">
        <v>23</v>
      </c>
      <c r="M202" s="3" t="s">
        <v>39</v>
      </c>
      <c r="N202" s="1" t="s">
        <v>738</v>
      </c>
      <c r="O202" s="3" t="str">
        <f>HYPERLINK("https://docs.wto.org/imrd/directdoc.asp?DDFDocuments/t/G/TBTN23/KEN1480A1.DOCX", "https://docs.wto.org/imrd/directdoc.asp?DDFDocuments/t/G/TBTN23/KEN1480A1.DOCX")</f>
        <v>https://docs.wto.org/imrd/directdoc.asp?DDFDocuments/t/G/TBTN23/KEN1480A1.DOCX</v>
      </c>
      <c r="P202" s="3" t="str">
        <f>HYPERLINK("https://docs.wto.org/imrd/directdoc.asp?DDFDocuments/u/G/TBTN23/KEN1480A1.DOCX", "https://docs.wto.org/imrd/directdoc.asp?DDFDocuments/u/G/TBTN23/KEN1480A1.DOCX")</f>
        <v>https://docs.wto.org/imrd/directdoc.asp?DDFDocuments/u/G/TBTN23/KEN1480A1.DOCX</v>
      </c>
      <c r="Q202" s="3" t="str">
        <f>HYPERLINK("https://docs.wto.org/imrd/directdoc.asp?DDFDocuments/v/G/TBTN23/KEN1480A1.DOCX", "https://docs.wto.org/imrd/directdoc.asp?DDFDocuments/v/G/TBTN23/KEN1480A1.DOCX")</f>
        <v>https://docs.wto.org/imrd/directdoc.asp?DDFDocuments/v/G/TBTN23/KEN1480A1.DOCX</v>
      </c>
      <c r="R202" s="3"/>
      <c r="S202" s="3"/>
      <c r="T202" s="3"/>
      <c r="U202" s="3"/>
      <c r="V202" s="3"/>
      <c r="W202" s="3"/>
      <c r="X202" s="3"/>
    </row>
    <row r="203" spans="1:24" ht="150" x14ac:dyDescent="0.25">
      <c r="A203" s="3" t="s">
        <v>22</v>
      </c>
      <c r="B203" s="9">
        <v>45761</v>
      </c>
      <c r="C203" s="13" t="str">
        <f>HYPERLINK("https://eping.wto.org/en/Search?viewData= G/TBT/N/KEN/1478/Add.1"," G/TBT/N/KEN/1478/Add.1")</f>
        <v xml:space="preserve"> G/TBT/N/KEN/1478/Add.1</v>
      </c>
      <c r="D203" s="1" t="s">
        <v>1137</v>
      </c>
      <c r="E203" s="1" t="s">
        <v>1138</v>
      </c>
      <c r="F203" s="1" t="s">
        <v>1139</v>
      </c>
      <c r="G203" s="1" t="s">
        <v>1140</v>
      </c>
      <c r="H203" s="1" t="s">
        <v>154</v>
      </c>
      <c r="I203" s="1" t="s">
        <v>61</v>
      </c>
      <c r="J203" s="1" t="s">
        <v>23</v>
      </c>
      <c r="K203" s="3"/>
      <c r="L203" s="9" t="s">
        <v>23</v>
      </c>
      <c r="M203" s="3" t="s">
        <v>39</v>
      </c>
      <c r="N203" s="1" t="s">
        <v>738</v>
      </c>
      <c r="O203" s="3" t="str">
        <f>HYPERLINK("https://docs.wto.org/imrd/directdoc.asp?DDFDocuments/t/G/TBTN23/KEN1478A1.DOCX", "https://docs.wto.org/imrd/directdoc.asp?DDFDocuments/t/G/TBTN23/KEN1478A1.DOCX")</f>
        <v>https://docs.wto.org/imrd/directdoc.asp?DDFDocuments/t/G/TBTN23/KEN1478A1.DOCX</v>
      </c>
      <c r="P203" s="3" t="str">
        <f>HYPERLINK("https://docs.wto.org/imrd/directdoc.asp?DDFDocuments/u/G/TBTN23/KEN1478A1.DOCX", "https://docs.wto.org/imrd/directdoc.asp?DDFDocuments/u/G/TBTN23/KEN1478A1.DOCX")</f>
        <v>https://docs.wto.org/imrd/directdoc.asp?DDFDocuments/u/G/TBTN23/KEN1478A1.DOCX</v>
      </c>
      <c r="Q203" s="3" t="str">
        <f>HYPERLINK("https://docs.wto.org/imrd/directdoc.asp?DDFDocuments/v/G/TBTN23/KEN1478A1.DOCX", "https://docs.wto.org/imrd/directdoc.asp?DDFDocuments/v/G/TBTN23/KEN1478A1.DOCX")</f>
        <v>https://docs.wto.org/imrd/directdoc.asp?DDFDocuments/v/G/TBTN23/KEN1478A1.DOCX</v>
      </c>
      <c r="R203" s="3"/>
      <c r="S203" s="3"/>
      <c r="T203" s="3"/>
      <c r="U203" s="3"/>
      <c r="V203" s="3"/>
      <c r="W203" s="3"/>
      <c r="X203" s="3"/>
    </row>
    <row r="204" spans="1:24" ht="150" x14ac:dyDescent="0.25">
      <c r="A204" s="3" t="s">
        <v>22</v>
      </c>
      <c r="B204" s="9">
        <v>45761</v>
      </c>
      <c r="C204" s="13" t="str">
        <f>HYPERLINK("https://eping.wto.org/en/Search?viewData= G/TBT/N/KEN/1528/Add.1"," G/TBT/N/KEN/1528/Add.1")</f>
        <v xml:space="preserve"> G/TBT/N/KEN/1528/Add.1</v>
      </c>
      <c r="D204" s="1" t="s">
        <v>1141</v>
      </c>
      <c r="E204" s="1" t="s">
        <v>1142</v>
      </c>
      <c r="F204" s="1" t="s">
        <v>1143</v>
      </c>
      <c r="G204" s="1" t="s">
        <v>1136</v>
      </c>
      <c r="H204" s="1" t="s">
        <v>154</v>
      </c>
      <c r="I204" s="1" t="s">
        <v>61</v>
      </c>
      <c r="J204" s="1" t="s">
        <v>23</v>
      </c>
      <c r="K204" s="3"/>
      <c r="L204" s="9" t="s">
        <v>23</v>
      </c>
      <c r="M204" s="3" t="s">
        <v>39</v>
      </c>
      <c r="N204" s="1" t="s">
        <v>738</v>
      </c>
      <c r="O204" s="3" t="str">
        <f>HYPERLINK("https://docs.wto.org/imrd/directdoc.asp?DDFDocuments/t/G/TBTN23/KEN1528A1.DOCX", "https://docs.wto.org/imrd/directdoc.asp?DDFDocuments/t/G/TBTN23/KEN1528A1.DOCX")</f>
        <v>https://docs.wto.org/imrd/directdoc.asp?DDFDocuments/t/G/TBTN23/KEN1528A1.DOCX</v>
      </c>
      <c r="P204" s="3" t="str">
        <f>HYPERLINK("https://docs.wto.org/imrd/directdoc.asp?DDFDocuments/u/G/TBTN23/KEN1528A1.DOCX", "https://docs.wto.org/imrd/directdoc.asp?DDFDocuments/u/G/TBTN23/KEN1528A1.DOCX")</f>
        <v>https://docs.wto.org/imrd/directdoc.asp?DDFDocuments/u/G/TBTN23/KEN1528A1.DOCX</v>
      </c>
      <c r="Q204" s="3" t="str">
        <f>HYPERLINK("https://docs.wto.org/imrd/directdoc.asp?DDFDocuments/v/G/TBTN23/KEN1528A1.DOCX", "https://docs.wto.org/imrd/directdoc.asp?DDFDocuments/v/G/TBTN23/KEN1528A1.DOCX")</f>
        <v>https://docs.wto.org/imrd/directdoc.asp?DDFDocuments/v/G/TBTN23/KEN1528A1.DOCX</v>
      </c>
      <c r="R204" s="3"/>
      <c r="S204" s="3"/>
      <c r="T204" s="3"/>
      <c r="U204" s="3"/>
      <c r="V204" s="3"/>
      <c r="W204" s="3"/>
      <c r="X204" s="3"/>
    </row>
    <row r="205" spans="1:24" ht="150" x14ac:dyDescent="0.25">
      <c r="A205" s="3" t="s">
        <v>22</v>
      </c>
      <c r="B205" s="9">
        <v>45761</v>
      </c>
      <c r="C205" s="13" t="str">
        <f>HYPERLINK("https://eping.wto.org/en/Search?viewData= G/TBT/N/KEN/1530/Add.1"," G/TBT/N/KEN/1530/Add.1")</f>
        <v xml:space="preserve"> G/TBT/N/KEN/1530/Add.1</v>
      </c>
      <c r="D205" s="1" t="s">
        <v>1144</v>
      </c>
      <c r="E205" s="1" t="s">
        <v>1145</v>
      </c>
      <c r="F205" s="1" t="s">
        <v>1146</v>
      </c>
      <c r="G205" s="1" t="s">
        <v>1147</v>
      </c>
      <c r="H205" s="1" t="s">
        <v>154</v>
      </c>
      <c r="I205" s="1" t="s">
        <v>61</v>
      </c>
      <c r="J205" s="1" t="s">
        <v>54</v>
      </c>
      <c r="K205" s="3"/>
      <c r="L205" s="9" t="s">
        <v>23</v>
      </c>
      <c r="M205" s="3" t="s">
        <v>39</v>
      </c>
      <c r="N205" s="1" t="s">
        <v>738</v>
      </c>
      <c r="O205" s="3" t="str">
        <f>HYPERLINK("https://docs.wto.org/imrd/directdoc.asp?DDFDocuments/t/G/TBTN23/KEN1530A1.DOCX", "https://docs.wto.org/imrd/directdoc.asp?DDFDocuments/t/G/TBTN23/KEN1530A1.DOCX")</f>
        <v>https://docs.wto.org/imrd/directdoc.asp?DDFDocuments/t/G/TBTN23/KEN1530A1.DOCX</v>
      </c>
      <c r="P205" s="3" t="str">
        <f>HYPERLINK("https://docs.wto.org/imrd/directdoc.asp?DDFDocuments/u/G/TBTN23/KEN1530A1.DOCX", "https://docs.wto.org/imrd/directdoc.asp?DDFDocuments/u/G/TBTN23/KEN1530A1.DOCX")</f>
        <v>https://docs.wto.org/imrd/directdoc.asp?DDFDocuments/u/G/TBTN23/KEN1530A1.DOCX</v>
      </c>
      <c r="Q205" s="3" t="str">
        <f>HYPERLINK("https://docs.wto.org/imrd/directdoc.asp?DDFDocuments/v/G/TBTN23/KEN1530A1.DOCX", "https://docs.wto.org/imrd/directdoc.asp?DDFDocuments/v/G/TBTN23/KEN1530A1.DOCX")</f>
        <v>https://docs.wto.org/imrd/directdoc.asp?DDFDocuments/v/G/TBTN23/KEN1530A1.DOCX</v>
      </c>
      <c r="R205" s="3"/>
      <c r="S205" s="3"/>
      <c r="T205" s="3"/>
      <c r="U205" s="3"/>
      <c r="V205" s="3"/>
      <c r="W205" s="3"/>
      <c r="X205" s="3"/>
    </row>
    <row r="206" spans="1:24" ht="90" x14ac:dyDescent="0.25">
      <c r="A206" s="3" t="s">
        <v>22</v>
      </c>
      <c r="B206" s="9">
        <v>45761</v>
      </c>
      <c r="C206" s="13" t="str">
        <f>HYPERLINK("https://eping.wto.org/en/Search?viewData= G/TBT/N/KEN/1571/Add.1"," G/TBT/N/KEN/1571/Add.1")</f>
        <v xml:space="preserve"> G/TBT/N/KEN/1571/Add.1</v>
      </c>
      <c r="D206" s="1" t="s">
        <v>1148</v>
      </c>
      <c r="E206" s="1" t="s">
        <v>1149</v>
      </c>
      <c r="F206" s="1" t="s">
        <v>163</v>
      </c>
      <c r="G206" s="1" t="s">
        <v>23</v>
      </c>
      <c r="H206" s="1" t="s">
        <v>67</v>
      </c>
      <c r="I206" s="1" t="s">
        <v>128</v>
      </c>
      <c r="J206" s="1" t="s">
        <v>31</v>
      </c>
      <c r="K206" s="3"/>
      <c r="L206" s="9" t="s">
        <v>23</v>
      </c>
      <c r="M206" s="3" t="s">
        <v>39</v>
      </c>
      <c r="N206" s="1" t="s">
        <v>738</v>
      </c>
      <c r="O206" s="3" t="str">
        <f>HYPERLINK("https://docs.wto.org/imrd/directdoc.asp?DDFDocuments/t/G/TBTN24/KEN1571A1.DOCX", "https://docs.wto.org/imrd/directdoc.asp?DDFDocuments/t/G/TBTN24/KEN1571A1.DOCX")</f>
        <v>https://docs.wto.org/imrd/directdoc.asp?DDFDocuments/t/G/TBTN24/KEN1571A1.DOCX</v>
      </c>
      <c r="P206" s="3" t="str">
        <f>HYPERLINK("https://docs.wto.org/imrd/directdoc.asp?DDFDocuments/u/G/TBTN24/KEN1571A1.DOCX", "https://docs.wto.org/imrd/directdoc.asp?DDFDocuments/u/G/TBTN24/KEN1571A1.DOCX")</f>
        <v>https://docs.wto.org/imrd/directdoc.asp?DDFDocuments/u/G/TBTN24/KEN1571A1.DOCX</v>
      </c>
      <c r="Q206" s="3" t="str">
        <f>HYPERLINK("https://docs.wto.org/imrd/directdoc.asp?DDFDocuments/v/G/TBTN24/KEN1571A1.DOCX", "https://docs.wto.org/imrd/directdoc.asp?DDFDocuments/v/G/TBTN24/KEN1571A1.DOCX")</f>
        <v>https://docs.wto.org/imrd/directdoc.asp?DDFDocuments/v/G/TBTN24/KEN1571A1.DOCX</v>
      </c>
      <c r="R206" s="3"/>
      <c r="S206" s="3"/>
      <c r="T206" s="3"/>
      <c r="U206" s="3"/>
      <c r="V206" s="3"/>
      <c r="W206" s="3"/>
      <c r="X206" s="3"/>
    </row>
    <row r="207" spans="1:24" ht="60" x14ac:dyDescent="0.25">
      <c r="A207" s="3" t="s">
        <v>85</v>
      </c>
      <c r="B207" s="9">
        <v>45761</v>
      </c>
      <c r="C207" s="13" t="str">
        <f>HYPERLINK("https://eping.wto.org/en/Search?viewData= G/TBT/N/JPN/846/Add.1"," G/TBT/N/JPN/846/Add.1")</f>
        <v xml:space="preserve"> G/TBT/N/JPN/846/Add.1</v>
      </c>
      <c r="D207" s="1" t="s">
        <v>1150</v>
      </c>
      <c r="E207" s="1" t="s">
        <v>1151</v>
      </c>
      <c r="F207" s="1" t="s">
        <v>1152</v>
      </c>
      <c r="G207" s="1" t="s">
        <v>23</v>
      </c>
      <c r="H207" s="1" t="s">
        <v>1153</v>
      </c>
      <c r="I207" s="1" t="s">
        <v>41</v>
      </c>
      <c r="J207" s="1" t="s">
        <v>23</v>
      </c>
      <c r="K207" s="3"/>
      <c r="L207" s="9" t="s">
        <v>23</v>
      </c>
      <c r="M207" s="3" t="s">
        <v>39</v>
      </c>
      <c r="N207" s="1" t="s">
        <v>226</v>
      </c>
      <c r="O207" s="3" t="str">
        <f>HYPERLINK("https://docs.wto.org/imrd/directdoc.asp?DDFDocuments/t/G/TBTN24/JPN846A1.DOCX", "https://docs.wto.org/imrd/directdoc.asp?DDFDocuments/t/G/TBTN24/JPN846A1.DOCX")</f>
        <v>https://docs.wto.org/imrd/directdoc.asp?DDFDocuments/t/G/TBTN24/JPN846A1.DOCX</v>
      </c>
      <c r="P207" s="3" t="str">
        <f>HYPERLINK("https://docs.wto.org/imrd/directdoc.asp?DDFDocuments/u/G/TBTN24/JPN846A1.DOCX", "https://docs.wto.org/imrd/directdoc.asp?DDFDocuments/u/G/TBTN24/JPN846A1.DOCX")</f>
        <v>https://docs.wto.org/imrd/directdoc.asp?DDFDocuments/u/G/TBTN24/JPN846A1.DOCX</v>
      </c>
      <c r="Q207" s="3" t="str">
        <f>HYPERLINK("https://docs.wto.org/imrd/directdoc.asp?DDFDocuments/v/G/TBTN24/JPN846A1.DOCX", "https://docs.wto.org/imrd/directdoc.asp?DDFDocuments/v/G/TBTN24/JPN846A1.DOCX")</f>
        <v>https://docs.wto.org/imrd/directdoc.asp?DDFDocuments/v/G/TBTN24/JPN846A1.DOCX</v>
      </c>
      <c r="R207" s="3"/>
      <c r="S207" s="3"/>
      <c r="T207" s="3"/>
      <c r="U207" s="3"/>
      <c r="V207" s="3"/>
      <c r="W207" s="3"/>
      <c r="X207" s="3"/>
    </row>
    <row r="208" spans="1:24" ht="105" x14ac:dyDescent="0.25">
      <c r="A208" s="3" t="s">
        <v>197</v>
      </c>
      <c r="B208" s="9">
        <v>45761</v>
      </c>
      <c r="C208" s="13" t="str">
        <f>HYPERLINK("https://eping.wto.org/en/Search?viewData= G/TBT/N/CHE/292"," G/TBT/N/CHE/292")</f>
        <v xml:space="preserve"> G/TBT/N/CHE/292</v>
      </c>
      <c r="D208" s="1" t="s">
        <v>1154</v>
      </c>
      <c r="E208" s="1" t="s">
        <v>1155</v>
      </c>
      <c r="F208" s="1" t="s">
        <v>1156</v>
      </c>
      <c r="G208" s="1" t="s">
        <v>1108</v>
      </c>
      <c r="H208" s="1" t="s">
        <v>1157</v>
      </c>
      <c r="I208" s="1" t="s">
        <v>250</v>
      </c>
      <c r="J208" s="1" t="s">
        <v>44</v>
      </c>
      <c r="K208" s="3"/>
      <c r="L208" s="9">
        <v>45821</v>
      </c>
      <c r="M208" s="3" t="s">
        <v>24</v>
      </c>
      <c r="N208" s="1" t="s">
        <v>1158</v>
      </c>
      <c r="O208" s="3" t="str">
        <f>HYPERLINK("https://docs.wto.org/imrd/directdoc.asp?DDFDocuments/t/G/TBTN25/CHE292.DOCX", "https://docs.wto.org/imrd/directdoc.asp?DDFDocuments/t/G/TBTN25/CHE292.DOCX")</f>
        <v>https://docs.wto.org/imrd/directdoc.asp?DDFDocuments/t/G/TBTN25/CHE292.DOCX</v>
      </c>
      <c r="P208" s="3" t="str">
        <f>HYPERLINK("https://docs.wto.org/imrd/directdoc.asp?DDFDocuments/u/G/TBTN25/CHE292.DOCX", "https://docs.wto.org/imrd/directdoc.asp?DDFDocuments/u/G/TBTN25/CHE292.DOCX")</f>
        <v>https://docs.wto.org/imrd/directdoc.asp?DDFDocuments/u/G/TBTN25/CHE292.DOCX</v>
      </c>
      <c r="Q208" s="3" t="str">
        <f>HYPERLINK("https://docs.wto.org/imrd/directdoc.asp?DDFDocuments/v/G/TBTN25/CHE292.DOCX", "https://docs.wto.org/imrd/directdoc.asp?DDFDocuments/v/G/TBTN25/CHE292.DOCX")</f>
        <v>https://docs.wto.org/imrd/directdoc.asp?DDFDocuments/v/G/TBTN25/CHE292.DOCX</v>
      </c>
      <c r="R208" s="3"/>
      <c r="S208" s="3"/>
      <c r="T208" s="3"/>
      <c r="U208" s="3"/>
      <c r="V208" s="3"/>
      <c r="W208" s="3"/>
      <c r="X208" s="3"/>
    </row>
    <row r="209" spans="1:24" ht="150" x14ac:dyDescent="0.25">
      <c r="A209" s="3" t="s">
        <v>22</v>
      </c>
      <c r="B209" s="9">
        <v>45761</v>
      </c>
      <c r="C209" s="13" t="str">
        <f>HYPERLINK("https://eping.wto.org/en/Search?viewData= G/TBT/N/KEN/1526/Add.1"," G/TBT/N/KEN/1526/Add.1")</f>
        <v xml:space="preserve"> G/TBT/N/KEN/1526/Add.1</v>
      </c>
      <c r="D209" s="1" t="s">
        <v>1159</v>
      </c>
      <c r="E209" s="1" t="s">
        <v>1160</v>
      </c>
      <c r="F209" s="1" t="s">
        <v>1161</v>
      </c>
      <c r="G209" s="1" t="s">
        <v>1162</v>
      </c>
      <c r="H209" s="1" t="s">
        <v>154</v>
      </c>
      <c r="I209" s="1" t="s">
        <v>61</v>
      </c>
      <c r="J209" s="1" t="s">
        <v>23</v>
      </c>
      <c r="K209" s="3"/>
      <c r="L209" s="9" t="s">
        <v>23</v>
      </c>
      <c r="M209" s="3" t="s">
        <v>39</v>
      </c>
      <c r="N209" s="1" t="s">
        <v>738</v>
      </c>
      <c r="O209" s="3" t="str">
        <f>HYPERLINK("https://docs.wto.org/imrd/directdoc.asp?DDFDocuments/t/G/TBTN23/KEN1526A1.DOCX", "https://docs.wto.org/imrd/directdoc.asp?DDFDocuments/t/G/TBTN23/KEN1526A1.DOCX")</f>
        <v>https://docs.wto.org/imrd/directdoc.asp?DDFDocuments/t/G/TBTN23/KEN1526A1.DOCX</v>
      </c>
      <c r="P209" s="3" t="str">
        <f>HYPERLINK("https://docs.wto.org/imrd/directdoc.asp?DDFDocuments/u/G/TBTN23/KEN1526A1.DOCX", "https://docs.wto.org/imrd/directdoc.asp?DDFDocuments/u/G/TBTN23/KEN1526A1.DOCX")</f>
        <v>https://docs.wto.org/imrd/directdoc.asp?DDFDocuments/u/G/TBTN23/KEN1526A1.DOCX</v>
      </c>
      <c r="Q209" s="3" t="str">
        <f>HYPERLINK("https://docs.wto.org/imrd/directdoc.asp?DDFDocuments/v/G/TBTN23/KEN1526A1.DOCX", "https://docs.wto.org/imrd/directdoc.asp?DDFDocuments/v/G/TBTN23/KEN1526A1.DOCX")</f>
        <v>https://docs.wto.org/imrd/directdoc.asp?DDFDocuments/v/G/TBTN23/KEN1526A1.DOCX</v>
      </c>
      <c r="R209" s="3"/>
      <c r="S209" s="3"/>
      <c r="T209" s="3"/>
      <c r="U209" s="3"/>
      <c r="V209" s="3"/>
      <c r="W209" s="3"/>
      <c r="X209" s="3"/>
    </row>
    <row r="210" spans="1:24" ht="150" x14ac:dyDescent="0.25">
      <c r="A210" s="3" t="s">
        <v>22</v>
      </c>
      <c r="B210" s="9">
        <v>45761</v>
      </c>
      <c r="C210" s="13" t="str">
        <f>HYPERLINK("https://eping.wto.org/en/Search?viewData= G/TBT/N/KEN/1527/Add.1"," G/TBT/N/KEN/1527/Add.1")</f>
        <v xml:space="preserve"> G/TBT/N/KEN/1527/Add.1</v>
      </c>
      <c r="D210" s="1" t="s">
        <v>1163</v>
      </c>
      <c r="E210" s="1" t="s">
        <v>1164</v>
      </c>
      <c r="F210" s="1" t="s">
        <v>1161</v>
      </c>
      <c r="G210" s="1" t="s">
        <v>1162</v>
      </c>
      <c r="H210" s="1" t="s">
        <v>154</v>
      </c>
      <c r="I210" s="1" t="s">
        <v>61</v>
      </c>
      <c r="J210" s="1" t="s">
        <v>23</v>
      </c>
      <c r="K210" s="3"/>
      <c r="L210" s="9" t="s">
        <v>23</v>
      </c>
      <c r="M210" s="3" t="s">
        <v>39</v>
      </c>
      <c r="N210" s="1" t="s">
        <v>738</v>
      </c>
      <c r="O210" s="3" t="str">
        <f>HYPERLINK("https://docs.wto.org/imrd/directdoc.asp?DDFDocuments/t/G/TBTN23/KEN1527A1.DOCX", "https://docs.wto.org/imrd/directdoc.asp?DDFDocuments/t/G/TBTN23/KEN1527A1.DOCX")</f>
        <v>https://docs.wto.org/imrd/directdoc.asp?DDFDocuments/t/G/TBTN23/KEN1527A1.DOCX</v>
      </c>
      <c r="P210" s="3" t="str">
        <f>HYPERLINK("https://docs.wto.org/imrd/directdoc.asp?DDFDocuments/u/G/TBTN23/KEN1527A1.DOCX", "https://docs.wto.org/imrd/directdoc.asp?DDFDocuments/u/G/TBTN23/KEN1527A1.DOCX")</f>
        <v>https://docs.wto.org/imrd/directdoc.asp?DDFDocuments/u/G/TBTN23/KEN1527A1.DOCX</v>
      </c>
      <c r="Q210" s="3" t="str">
        <f>HYPERLINK("https://docs.wto.org/imrd/directdoc.asp?DDFDocuments/v/G/TBTN23/KEN1527A1.DOCX", "https://docs.wto.org/imrd/directdoc.asp?DDFDocuments/v/G/TBTN23/KEN1527A1.DOCX")</f>
        <v>https://docs.wto.org/imrd/directdoc.asp?DDFDocuments/v/G/TBTN23/KEN1527A1.DOCX</v>
      </c>
      <c r="R210" s="3"/>
      <c r="S210" s="3"/>
      <c r="T210" s="3"/>
      <c r="U210" s="3"/>
      <c r="V210" s="3"/>
      <c r="W210" s="3"/>
      <c r="X210" s="3"/>
    </row>
    <row r="211" spans="1:24" ht="120" x14ac:dyDescent="0.25">
      <c r="A211" s="3" t="s">
        <v>22</v>
      </c>
      <c r="B211" s="9">
        <v>45761</v>
      </c>
      <c r="C211" s="13" t="str">
        <f>HYPERLINK("https://eping.wto.org/en/Search?viewData= G/TBT/N/KEN/1348/Add.2"," G/TBT/N/KEN/1348/Add.2")</f>
        <v xml:space="preserve"> G/TBT/N/KEN/1348/Add.2</v>
      </c>
      <c r="D211" s="1" t="s">
        <v>1165</v>
      </c>
      <c r="E211" s="1" t="s">
        <v>1166</v>
      </c>
      <c r="F211" s="1" t="s">
        <v>204</v>
      </c>
      <c r="G211" s="1" t="s">
        <v>240</v>
      </c>
      <c r="H211" s="1" t="s">
        <v>241</v>
      </c>
      <c r="I211" s="1" t="s">
        <v>233</v>
      </c>
      <c r="J211" s="1" t="s">
        <v>23</v>
      </c>
      <c r="K211" s="3"/>
      <c r="L211" s="9" t="s">
        <v>23</v>
      </c>
      <c r="M211" s="3" t="s">
        <v>39</v>
      </c>
      <c r="N211" s="1" t="s">
        <v>738</v>
      </c>
      <c r="O211" s="3" t="str">
        <f>HYPERLINK("https://docs.wto.org/imrd/directdoc.asp?DDFDocuments/t/G/TBTN22/KEN1348A2.DOCX", "https://docs.wto.org/imrd/directdoc.asp?DDFDocuments/t/G/TBTN22/KEN1348A2.DOCX")</f>
        <v>https://docs.wto.org/imrd/directdoc.asp?DDFDocuments/t/G/TBTN22/KEN1348A2.DOCX</v>
      </c>
      <c r="P211" s="3" t="str">
        <f>HYPERLINK("https://docs.wto.org/imrd/directdoc.asp?DDFDocuments/u/G/TBTN22/KEN1348A2.DOCX", "https://docs.wto.org/imrd/directdoc.asp?DDFDocuments/u/G/TBTN22/KEN1348A2.DOCX")</f>
        <v>https://docs.wto.org/imrd/directdoc.asp?DDFDocuments/u/G/TBTN22/KEN1348A2.DOCX</v>
      </c>
      <c r="Q211" s="3" t="str">
        <f>HYPERLINK("https://docs.wto.org/imrd/directdoc.asp?DDFDocuments/v/G/TBTN22/KEN1348A2.DOCX", "https://docs.wto.org/imrd/directdoc.asp?DDFDocuments/v/G/TBTN22/KEN1348A2.DOCX")</f>
        <v>https://docs.wto.org/imrd/directdoc.asp?DDFDocuments/v/G/TBTN22/KEN1348A2.DOCX</v>
      </c>
      <c r="R211" s="3"/>
      <c r="S211" s="3"/>
      <c r="T211" s="3"/>
      <c r="U211" s="3"/>
      <c r="V211" s="3"/>
      <c r="W211" s="3"/>
      <c r="X211" s="3"/>
    </row>
    <row r="212" spans="1:24" ht="150" x14ac:dyDescent="0.25">
      <c r="A212" s="3" t="s">
        <v>87</v>
      </c>
      <c r="B212" s="9">
        <v>45761</v>
      </c>
      <c r="C212" s="13" t="str">
        <f>HYPERLINK("https://eping.wto.org/en/Search?viewData= G/TBT/N/TZA/1312"," G/TBT/N/TZA/1312")</f>
        <v xml:space="preserve"> G/TBT/N/TZA/1312</v>
      </c>
      <c r="D212" s="1" t="s">
        <v>1167</v>
      </c>
      <c r="E212" s="1" t="s">
        <v>1168</v>
      </c>
      <c r="F212" s="1" t="s">
        <v>1043</v>
      </c>
      <c r="G212" s="1" t="s">
        <v>1044</v>
      </c>
      <c r="H212" s="1" t="s">
        <v>195</v>
      </c>
      <c r="I212" s="1" t="s">
        <v>61</v>
      </c>
      <c r="J212" s="1" t="s">
        <v>32</v>
      </c>
      <c r="K212" s="3"/>
      <c r="L212" s="9">
        <v>45821</v>
      </c>
      <c r="M212" s="3" t="s">
        <v>24</v>
      </c>
      <c r="N212" s="1" t="s">
        <v>1169</v>
      </c>
      <c r="O212" s="3" t="str">
        <f>HYPERLINK("https://docs.wto.org/imrd/directdoc.asp?DDFDocuments/t/G/TBTN25/TZA1312.DOCX", "https://docs.wto.org/imrd/directdoc.asp?DDFDocuments/t/G/TBTN25/TZA1312.DOCX")</f>
        <v>https://docs.wto.org/imrd/directdoc.asp?DDFDocuments/t/G/TBTN25/TZA1312.DOCX</v>
      </c>
      <c r="P212" s="3" t="str">
        <f>HYPERLINK("https://docs.wto.org/imrd/directdoc.asp?DDFDocuments/u/G/TBTN25/TZA1312.DOCX", "https://docs.wto.org/imrd/directdoc.asp?DDFDocuments/u/G/TBTN25/TZA1312.DOCX")</f>
        <v>https://docs.wto.org/imrd/directdoc.asp?DDFDocuments/u/G/TBTN25/TZA1312.DOCX</v>
      </c>
      <c r="Q212" s="3" t="str">
        <f>HYPERLINK("https://docs.wto.org/imrd/directdoc.asp?DDFDocuments/v/G/TBTN25/TZA1312.DOCX", "https://docs.wto.org/imrd/directdoc.asp?DDFDocuments/v/G/TBTN25/TZA1312.DOCX")</f>
        <v>https://docs.wto.org/imrd/directdoc.asp?DDFDocuments/v/G/TBTN25/TZA1312.DOCX</v>
      </c>
      <c r="R212" s="3"/>
      <c r="S212" s="3"/>
      <c r="T212" s="3"/>
      <c r="U212" s="3"/>
      <c r="V212" s="3"/>
      <c r="W212" s="3"/>
      <c r="X212" s="3"/>
    </row>
    <row r="213" spans="1:24" ht="90" x14ac:dyDescent="0.25">
      <c r="A213" s="3" t="s">
        <v>22</v>
      </c>
      <c r="B213" s="9">
        <v>45761</v>
      </c>
      <c r="C213" s="13" t="str">
        <f>HYPERLINK("https://eping.wto.org/en/Search?viewData= G/TBT/N/KEN/1518/Add.1"," G/TBT/N/KEN/1518/Add.1")</f>
        <v xml:space="preserve"> G/TBT/N/KEN/1518/Add.1</v>
      </c>
      <c r="D213" s="1" t="s">
        <v>1170</v>
      </c>
      <c r="E213" s="1" t="s">
        <v>1171</v>
      </c>
      <c r="F213" s="1" t="s">
        <v>1172</v>
      </c>
      <c r="G213" s="1" t="s">
        <v>1173</v>
      </c>
      <c r="H213" s="1" t="s">
        <v>922</v>
      </c>
      <c r="I213" s="1" t="s">
        <v>1174</v>
      </c>
      <c r="J213" s="1" t="s">
        <v>23</v>
      </c>
      <c r="K213" s="3"/>
      <c r="L213" s="9" t="s">
        <v>23</v>
      </c>
      <c r="M213" s="3" t="s">
        <v>39</v>
      </c>
      <c r="N213" s="1" t="s">
        <v>235</v>
      </c>
      <c r="O213" s="3" t="str">
        <f>HYPERLINK("https://docs.wto.org/imrd/directdoc.asp?DDFDocuments/t/G/TBTN23/KEN1518A1.DOCX", "https://docs.wto.org/imrd/directdoc.asp?DDFDocuments/t/G/TBTN23/KEN1518A1.DOCX")</f>
        <v>https://docs.wto.org/imrd/directdoc.asp?DDFDocuments/t/G/TBTN23/KEN1518A1.DOCX</v>
      </c>
      <c r="P213" s="3" t="str">
        <f>HYPERLINK("https://docs.wto.org/imrd/directdoc.asp?DDFDocuments/u/G/TBTN23/KEN1518A1.DOCX", "https://docs.wto.org/imrd/directdoc.asp?DDFDocuments/u/G/TBTN23/KEN1518A1.DOCX")</f>
        <v>https://docs.wto.org/imrd/directdoc.asp?DDFDocuments/u/G/TBTN23/KEN1518A1.DOCX</v>
      </c>
      <c r="Q213" s="3" t="str">
        <f>HYPERLINK("https://docs.wto.org/imrd/directdoc.asp?DDFDocuments/v/G/TBTN23/KEN1518A1.DOCX", "https://docs.wto.org/imrd/directdoc.asp?DDFDocuments/v/G/TBTN23/KEN1518A1.DOCX")</f>
        <v>https://docs.wto.org/imrd/directdoc.asp?DDFDocuments/v/G/TBTN23/KEN1518A1.DOCX</v>
      </c>
      <c r="R213" s="3"/>
      <c r="S213" s="3"/>
      <c r="T213" s="3"/>
      <c r="U213" s="3"/>
      <c r="V213" s="3"/>
      <c r="W213" s="3"/>
      <c r="X213" s="3"/>
    </row>
    <row r="214" spans="1:24" ht="105" x14ac:dyDescent="0.25">
      <c r="A214" s="3" t="s">
        <v>22</v>
      </c>
      <c r="B214" s="9">
        <v>45761</v>
      </c>
      <c r="C214" s="13" t="str">
        <f>HYPERLINK("https://eping.wto.org/en/Search?viewData= G/TBT/N/KEN/1346/Add.2"," G/TBT/N/KEN/1346/Add.2")</f>
        <v xml:space="preserve"> G/TBT/N/KEN/1346/Add.2</v>
      </c>
      <c r="D214" s="1" t="s">
        <v>1175</v>
      </c>
      <c r="E214" s="1" t="s">
        <v>1176</v>
      </c>
      <c r="F214" s="1" t="s">
        <v>204</v>
      </c>
      <c r="G214" s="1" t="s">
        <v>240</v>
      </c>
      <c r="H214" s="1" t="s">
        <v>241</v>
      </c>
      <c r="I214" s="1" t="s">
        <v>130</v>
      </c>
      <c r="J214" s="1" t="s">
        <v>23</v>
      </c>
      <c r="K214" s="3"/>
      <c r="L214" s="9" t="s">
        <v>23</v>
      </c>
      <c r="M214" s="3" t="s">
        <v>39</v>
      </c>
      <c r="N214" s="1" t="s">
        <v>738</v>
      </c>
      <c r="O214" s="3" t="str">
        <f>HYPERLINK("https://docs.wto.org/imrd/directdoc.asp?DDFDocuments/t/G/TBTN22/KEN1346A2.DOCX", "https://docs.wto.org/imrd/directdoc.asp?DDFDocuments/t/G/TBTN22/KEN1346A2.DOCX")</f>
        <v>https://docs.wto.org/imrd/directdoc.asp?DDFDocuments/t/G/TBTN22/KEN1346A2.DOCX</v>
      </c>
      <c r="P214" s="3" t="str">
        <f>HYPERLINK("https://docs.wto.org/imrd/directdoc.asp?DDFDocuments/u/G/TBTN22/KEN1346A2.DOCX", "https://docs.wto.org/imrd/directdoc.asp?DDFDocuments/u/G/TBTN22/KEN1346A2.DOCX")</f>
        <v>https://docs.wto.org/imrd/directdoc.asp?DDFDocuments/u/G/TBTN22/KEN1346A2.DOCX</v>
      </c>
      <c r="Q214" s="3" t="str">
        <f>HYPERLINK("https://docs.wto.org/imrd/directdoc.asp?DDFDocuments/v/G/TBTN22/KEN1346A2.DOCX", "https://docs.wto.org/imrd/directdoc.asp?DDFDocuments/v/G/TBTN22/KEN1346A2.DOCX")</f>
        <v>https://docs.wto.org/imrd/directdoc.asp?DDFDocuments/v/G/TBTN22/KEN1346A2.DOCX</v>
      </c>
      <c r="R214" s="3"/>
      <c r="S214" s="3"/>
      <c r="T214" s="3"/>
      <c r="U214" s="3"/>
      <c r="V214" s="3"/>
      <c r="W214" s="3"/>
      <c r="X214" s="3"/>
    </row>
    <row r="215" spans="1:24" ht="105" x14ac:dyDescent="0.25">
      <c r="A215" s="3" t="s">
        <v>209</v>
      </c>
      <c r="B215" s="9">
        <v>45761</v>
      </c>
      <c r="C215" s="13" t="str">
        <f>HYPERLINK("https://eping.wto.org/en/Search?viewData= G/TBT/N/MWI/161"," G/TBT/N/MWI/161")</f>
        <v xml:space="preserve"> G/TBT/N/MWI/161</v>
      </c>
      <c r="D215" s="1" t="s">
        <v>1177</v>
      </c>
      <c r="E215" s="1" t="s">
        <v>1178</v>
      </c>
      <c r="F215" s="1" t="s">
        <v>1179</v>
      </c>
      <c r="G215" s="1" t="s">
        <v>1180</v>
      </c>
      <c r="H215" s="1" t="s">
        <v>1181</v>
      </c>
      <c r="I215" s="1" t="s">
        <v>132</v>
      </c>
      <c r="J215" s="1" t="s">
        <v>23</v>
      </c>
      <c r="K215" s="3"/>
      <c r="L215" s="9">
        <v>45821</v>
      </c>
      <c r="M215" s="3" t="s">
        <v>24</v>
      </c>
      <c r="N215" s="1" t="s">
        <v>1182</v>
      </c>
      <c r="O215" s="3" t="str">
        <f>HYPERLINK("https://docs.wto.org/imrd/directdoc.asp?DDFDocuments/t/G/TBTN25/MWI161.DOCX", "https://docs.wto.org/imrd/directdoc.asp?DDFDocuments/t/G/TBTN25/MWI161.DOCX")</f>
        <v>https://docs.wto.org/imrd/directdoc.asp?DDFDocuments/t/G/TBTN25/MWI161.DOCX</v>
      </c>
      <c r="P215" s="3" t="str">
        <f>HYPERLINK("https://docs.wto.org/imrd/directdoc.asp?DDFDocuments/u/G/TBTN25/MWI161.DOCX", "https://docs.wto.org/imrd/directdoc.asp?DDFDocuments/u/G/TBTN25/MWI161.DOCX")</f>
        <v>https://docs.wto.org/imrd/directdoc.asp?DDFDocuments/u/G/TBTN25/MWI161.DOCX</v>
      </c>
      <c r="Q215" s="3" t="str">
        <f>HYPERLINK("https://docs.wto.org/imrd/directdoc.asp?DDFDocuments/v/G/TBTN25/MWI161.DOCX", "https://docs.wto.org/imrd/directdoc.asp?DDFDocuments/v/G/TBTN25/MWI161.DOCX")</f>
        <v>https://docs.wto.org/imrd/directdoc.asp?DDFDocuments/v/G/TBTN25/MWI161.DOCX</v>
      </c>
      <c r="R215" s="3"/>
      <c r="S215" s="3"/>
      <c r="T215" s="3"/>
      <c r="U215" s="3"/>
      <c r="V215" s="3"/>
      <c r="W215" s="3"/>
      <c r="X215" s="3"/>
    </row>
    <row r="216" spans="1:24" ht="150" x14ac:dyDescent="0.25">
      <c r="A216" s="3" t="s">
        <v>87</v>
      </c>
      <c r="B216" s="9">
        <v>45761</v>
      </c>
      <c r="C216" s="13" t="str">
        <f>HYPERLINK("https://eping.wto.org/en/Search?viewData= G/TBT/N/TZA/1319"," G/TBT/N/TZA/1319")</f>
        <v xml:space="preserve"> G/TBT/N/TZA/1319</v>
      </c>
      <c r="D216" s="1" t="s">
        <v>1183</v>
      </c>
      <c r="E216" s="1" t="s">
        <v>1184</v>
      </c>
      <c r="F216" s="1" t="s">
        <v>217</v>
      </c>
      <c r="G216" s="1" t="s">
        <v>218</v>
      </c>
      <c r="H216" s="1" t="s">
        <v>93</v>
      </c>
      <c r="I216" s="1" t="s">
        <v>61</v>
      </c>
      <c r="J216" s="1" t="s">
        <v>162</v>
      </c>
      <c r="K216" s="3"/>
      <c r="L216" s="9">
        <v>45821</v>
      </c>
      <c r="M216" s="3" t="s">
        <v>24</v>
      </c>
      <c r="N216" s="1" t="s">
        <v>1185</v>
      </c>
      <c r="O216" s="3" t="str">
        <f>HYPERLINK("https://docs.wto.org/imrd/directdoc.asp?DDFDocuments/t/G/TBTN25/TZA1319.DOCX", "https://docs.wto.org/imrd/directdoc.asp?DDFDocuments/t/G/TBTN25/TZA1319.DOCX")</f>
        <v>https://docs.wto.org/imrd/directdoc.asp?DDFDocuments/t/G/TBTN25/TZA1319.DOCX</v>
      </c>
      <c r="P216" s="3" t="str">
        <f>HYPERLINK("https://docs.wto.org/imrd/directdoc.asp?DDFDocuments/u/G/TBTN25/TZA1319.DOCX", "https://docs.wto.org/imrd/directdoc.asp?DDFDocuments/u/G/TBTN25/TZA1319.DOCX")</f>
        <v>https://docs.wto.org/imrd/directdoc.asp?DDFDocuments/u/G/TBTN25/TZA1319.DOCX</v>
      </c>
      <c r="Q216" s="3" t="str">
        <f>HYPERLINK("https://docs.wto.org/imrd/directdoc.asp?DDFDocuments/v/G/TBTN25/TZA1319.DOCX", "https://docs.wto.org/imrd/directdoc.asp?DDFDocuments/v/G/TBTN25/TZA1319.DOCX")</f>
        <v>https://docs.wto.org/imrd/directdoc.asp?DDFDocuments/v/G/TBTN25/TZA1319.DOCX</v>
      </c>
      <c r="R216" s="3"/>
      <c r="S216" s="3"/>
      <c r="T216" s="3"/>
      <c r="U216" s="3"/>
      <c r="V216" s="3"/>
      <c r="W216" s="3"/>
      <c r="X216" s="3"/>
    </row>
    <row r="217" spans="1:24" ht="150" x14ac:dyDescent="0.25">
      <c r="A217" s="3" t="s">
        <v>22</v>
      </c>
      <c r="B217" s="9">
        <v>45761</v>
      </c>
      <c r="C217" s="13" t="str">
        <f>HYPERLINK("https://eping.wto.org/en/Search?viewData= G/TBT/N/KEN/1532/Add.1"," G/TBT/N/KEN/1532/Add.1")</f>
        <v xml:space="preserve"> G/TBT/N/KEN/1532/Add.1</v>
      </c>
      <c r="D217" s="1" t="s">
        <v>1186</v>
      </c>
      <c r="E217" s="1" t="s">
        <v>1187</v>
      </c>
      <c r="F217" s="1" t="s">
        <v>1188</v>
      </c>
      <c r="G217" s="1" t="s">
        <v>1189</v>
      </c>
      <c r="H217" s="1" t="s">
        <v>154</v>
      </c>
      <c r="I217" s="1" t="s">
        <v>61</v>
      </c>
      <c r="J217" s="1" t="s">
        <v>54</v>
      </c>
      <c r="K217" s="3"/>
      <c r="L217" s="9" t="s">
        <v>23</v>
      </c>
      <c r="M217" s="3" t="s">
        <v>39</v>
      </c>
      <c r="N217" s="1" t="s">
        <v>738</v>
      </c>
      <c r="O217" s="3" t="str">
        <f>HYPERLINK("https://docs.wto.org/imrd/directdoc.asp?DDFDocuments/t/G/TBTN23/KEN1532A1.DOCX", "https://docs.wto.org/imrd/directdoc.asp?DDFDocuments/t/G/TBTN23/KEN1532A1.DOCX")</f>
        <v>https://docs.wto.org/imrd/directdoc.asp?DDFDocuments/t/G/TBTN23/KEN1532A1.DOCX</v>
      </c>
      <c r="P217" s="3" t="str">
        <f>HYPERLINK("https://docs.wto.org/imrd/directdoc.asp?DDFDocuments/u/G/TBTN23/KEN1532A1.DOCX", "https://docs.wto.org/imrd/directdoc.asp?DDFDocuments/u/G/TBTN23/KEN1532A1.DOCX")</f>
        <v>https://docs.wto.org/imrd/directdoc.asp?DDFDocuments/u/G/TBTN23/KEN1532A1.DOCX</v>
      </c>
      <c r="Q217" s="3" t="str">
        <f>HYPERLINK("https://docs.wto.org/imrd/directdoc.asp?DDFDocuments/v/G/TBTN23/KEN1532A1.DOCX", "https://docs.wto.org/imrd/directdoc.asp?DDFDocuments/v/G/TBTN23/KEN1532A1.DOCX")</f>
        <v>https://docs.wto.org/imrd/directdoc.asp?DDFDocuments/v/G/TBTN23/KEN1532A1.DOCX</v>
      </c>
      <c r="R217" s="3"/>
      <c r="S217" s="3"/>
      <c r="T217" s="3"/>
      <c r="U217" s="3"/>
      <c r="V217" s="3"/>
      <c r="W217" s="3"/>
      <c r="X217" s="3"/>
    </row>
    <row r="218" spans="1:24" ht="105" x14ac:dyDescent="0.25">
      <c r="A218" s="3" t="s">
        <v>1190</v>
      </c>
      <c r="B218" s="9">
        <v>45762</v>
      </c>
      <c r="C218" s="13" t="str">
        <f>HYPERLINK("https://eping.wto.org/en/Search?viewData= G/TBT/N/BWA/178"," G/TBT/N/BWA/178")</f>
        <v xml:space="preserve"> G/TBT/N/BWA/178</v>
      </c>
      <c r="D218" s="1" t="s">
        <v>1191</v>
      </c>
      <c r="E218" s="1" t="s">
        <v>1192</v>
      </c>
      <c r="F218" s="1" t="s">
        <v>1193</v>
      </c>
      <c r="G218" s="1" t="s">
        <v>23</v>
      </c>
      <c r="H218" s="1" t="s">
        <v>166</v>
      </c>
      <c r="I218" s="1" t="s">
        <v>1194</v>
      </c>
      <c r="J218" s="1" t="s">
        <v>23</v>
      </c>
      <c r="K218" s="3"/>
      <c r="L218" s="9">
        <v>45822</v>
      </c>
      <c r="M218" s="3" t="s">
        <v>24</v>
      </c>
      <c r="N218" s="3"/>
      <c r="O218" s="3" t="str">
        <f>HYPERLINK("https://docs.wto.org/imrd/directdoc.asp?DDFDocuments/t/G/TBTN25/BWA178.DOCX", "https://docs.wto.org/imrd/directdoc.asp?DDFDocuments/t/G/TBTN25/BWA178.DOCX")</f>
        <v>https://docs.wto.org/imrd/directdoc.asp?DDFDocuments/t/G/TBTN25/BWA178.DOCX</v>
      </c>
      <c r="P218" s="3" t="str">
        <f>HYPERLINK("https://docs.wto.org/imrd/directdoc.asp?DDFDocuments/u/G/TBTN25/BWA178.DOCX", "https://docs.wto.org/imrd/directdoc.asp?DDFDocuments/u/G/TBTN25/BWA178.DOCX")</f>
        <v>https://docs.wto.org/imrd/directdoc.asp?DDFDocuments/u/G/TBTN25/BWA178.DOCX</v>
      </c>
      <c r="Q218" s="3" t="str">
        <f>HYPERLINK("https://docs.wto.org/imrd/directdoc.asp?DDFDocuments/v/G/TBTN25/BWA178.DOCX", "https://docs.wto.org/imrd/directdoc.asp?DDFDocuments/v/G/TBTN25/BWA178.DOCX")</f>
        <v>https://docs.wto.org/imrd/directdoc.asp?DDFDocuments/v/G/TBTN25/BWA178.DOCX</v>
      </c>
      <c r="R218" s="3"/>
      <c r="S218" s="3"/>
      <c r="T218" s="3"/>
      <c r="U218" s="3"/>
      <c r="V218" s="3"/>
      <c r="W218" s="3"/>
      <c r="X218" s="3"/>
    </row>
    <row r="219" spans="1:24" ht="150" x14ac:dyDescent="0.25">
      <c r="A219" s="3" t="s">
        <v>1190</v>
      </c>
      <c r="B219" s="9">
        <v>45762</v>
      </c>
      <c r="C219" s="13" t="str">
        <f>HYPERLINK("https://eping.wto.org/en/Search?viewData= G/TBT/N/BWA/177"," G/TBT/N/BWA/177")</f>
        <v xml:space="preserve"> G/TBT/N/BWA/177</v>
      </c>
      <c r="D219" s="1" t="s">
        <v>1195</v>
      </c>
      <c r="E219" s="1" t="s">
        <v>1196</v>
      </c>
      <c r="F219" s="1" t="s">
        <v>1197</v>
      </c>
      <c r="G219" s="1" t="s">
        <v>23</v>
      </c>
      <c r="H219" s="1" t="s">
        <v>166</v>
      </c>
      <c r="I219" s="1" t="s">
        <v>1198</v>
      </c>
      <c r="J219" s="1" t="s">
        <v>23</v>
      </c>
      <c r="K219" s="3"/>
      <c r="L219" s="9" t="s">
        <v>23</v>
      </c>
      <c r="M219" s="3" t="s">
        <v>24</v>
      </c>
      <c r="N219" s="1" t="s">
        <v>1199</v>
      </c>
      <c r="O219" s="3" t="str">
        <f>HYPERLINK("https://docs.wto.org/imrd/directdoc.asp?DDFDocuments/t/G/TBTN25/BWA177.DOCX", "https://docs.wto.org/imrd/directdoc.asp?DDFDocuments/t/G/TBTN25/BWA177.DOCX")</f>
        <v>https://docs.wto.org/imrd/directdoc.asp?DDFDocuments/t/G/TBTN25/BWA177.DOCX</v>
      </c>
      <c r="P219" s="3" t="str">
        <f>HYPERLINK("https://docs.wto.org/imrd/directdoc.asp?DDFDocuments/u/G/TBTN25/BWA177.DOCX", "https://docs.wto.org/imrd/directdoc.asp?DDFDocuments/u/G/TBTN25/BWA177.DOCX")</f>
        <v>https://docs.wto.org/imrd/directdoc.asp?DDFDocuments/u/G/TBTN25/BWA177.DOCX</v>
      </c>
      <c r="Q219" s="3" t="str">
        <f>HYPERLINK("https://docs.wto.org/imrd/directdoc.asp?DDFDocuments/v/G/TBTN25/BWA177.DOCX", "https://docs.wto.org/imrd/directdoc.asp?DDFDocuments/v/G/TBTN25/BWA177.DOCX")</f>
        <v>https://docs.wto.org/imrd/directdoc.asp?DDFDocuments/v/G/TBTN25/BWA177.DOCX</v>
      </c>
      <c r="R219" s="3"/>
      <c r="S219" s="3"/>
      <c r="T219" s="3"/>
      <c r="U219" s="3"/>
      <c r="V219" s="3"/>
      <c r="W219" s="3"/>
      <c r="X219" s="3"/>
    </row>
    <row r="220" spans="1:24" ht="135" x14ac:dyDescent="0.25">
      <c r="A220" s="3" t="s">
        <v>264</v>
      </c>
      <c r="B220" s="9">
        <v>45762</v>
      </c>
      <c r="C220" s="13" t="str">
        <f>HYPERLINK("https://eping.wto.org/en/Search?viewData= G/TBT/N/CPV/1"," G/TBT/N/CPV/1")</f>
        <v xml:space="preserve"> G/TBT/N/CPV/1</v>
      </c>
      <c r="D220" s="1" t="s">
        <v>1200</v>
      </c>
      <c r="E220" s="1" t="s">
        <v>1201</v>
      </c>
      <c r="F220" s="1" t="s">
        <v>1202</v>
      </c>
      <c r="G220" s="1" t="s">
        <v>1203</v>
      </c>
      <c r="H220" s="1" t="s">
        <v>255</v>
      </c>
      <c r="I220" s="1" t="s">
        <v>1204</v>
      </c>
      <c r="J220" s="1" t="s">
        <v>23</v>
      </c>
      <c r="K220" s="3"/>
      <c r="L220" s="9">
        <v>44187</v>
      </c>
      <c r="M220" s="3" t="s">
        <v>24</v>
      </c>
      <c r="N220" s="1" t="s">
        <v>1205</v>
      </c>
      <c r="O220" s="3" t="str">
        <f>HYPERLINK("https://docs.wto.org/imrd/directdoc.asp?DDFDocuments/t/G/TBTN25/CPV1.DOCX", "https://docs.wto.org/imrd/directdoc.asp?DDFDocuments/t/G/TBTN25/CPV1.DOCX")</f>
        <v>https://docs.wto.org/imrd/directdoc.asp?DDFDocuments/t/G/TBTN25/CPV1.DOCX</v>
      </c>
      <c r="P220" s="3" t="str">
        <f>HYPERLINK("https://docs.wto.org/imrd/directdoc.asp?DDFDocuments/u/G/TBTN25/CPV1.DOCX", "https://docs.wto.org/imrd/directdoc.asp?DDFDocuments/u/G/TBTN25/CPV1.DOCX")</f>
        <v>https://docs.wto.org/imrd/directdoc.asp?DDFDocuments/u/G/TBTN25/CPV1.DOCX</v>
      </c>
      <c r="Q220" s="3" t="str">
        <f>HYPERLINK("https://docs.wto.org/imrd/directdoc.asp?DDFDocuments/v/G/TBTN25/CPV1.DOCX", "https://docs.wto.org/imrd/directdoc.asp?DDFDocuments/v/G/TBTN25/CPV1.DOCX")</f>
        <v>https://docs.wto.org/imrd/directdoc.asp?DDFDocuments/v/G/TBTN25/CPV1.DOCX</v>
      </c>
      <c r="R220" s="3"/>
      <c r="S220" s="3"/>
      <c r="T220" s="3"/>
      <c r="U220" s="3"/>
      <c r="V220" s="3"/>
      <c r="W220" s="3"/>
      <c r="X220" s="3"/>
    </row>
    <row r="221" spans="1:24" ht="240" x14ac:dyDescent="0.25">
      <c r="A221" s="3" t="s">
        <v>75</v>
      </c>
      <c r="B221" s="9">
        <v>45762</v>
      </c>
      <c r="C221" s="13" t="str">
        <f>HYPERLINK("https://eping.wto.org/en/Search?viewData= G/TBT/N/EU/1132"," G/TBT/N/EU/1132")</f>
        <v xml:space="preserve"> G/TBT/N/EU/1132</v>
      </c>
      <c r="D221" s="1" t="s">
        <v>1206</v>
      </c>
      <c r="E221" s="1" t="s">
        <v>1207</v>
      </c>
      <c r="F221" s="1" t="s">
        <v>1208</v>
      </c>
      <c r="G221" s="1" t="s">
        <v>595</v>
      </c>
      <c r="H221" s="1" t="s">
        <v>1209</v>
      </c>
      <c r="I221" s="1" t="s">
        <v>40</v>
      </c>
      <c r="J221" s="1" t="s">
        <v>23</v>
      </c>
      <c r="K221" s="3"/>
      <c r="L221" s="9">
        <v>45822</v>
      </c>
      <c r="M221" s="3" t="s">
        <v>24</v>
      </c>
      <c r="N221" s="1" t="s">
        <v>1210</v>
      </c>
      <c r="O221" s="3" t="str">
        <f>HYPERLINK("https://docs.wto.org/imrd/directdoc.asp?DDFDocuments/t/G/TBTN25/EU1132.DOCX", "https://docs.wto.org/imrd/directdoc.asp?DDFDocuments/t/G/TBTN25/EU1132.DOCX")</f>
        <v>https://docs.wto.org/imrd/directdoc.asp?DDFDocuments/t/G/TBTN25/EU1132.DOCX</v>
      </c>
      <c r="P221" s="3" t="str">
        <f>HYPERLINK("https://docs.wto.org/imrd/directdoc.asp?DDFDocuments/u/G/TBTN25/EU1132.DOCX", "https://docs.wto.org/imrd/directdoc.asp?DDFDocuments/u/G/TBTN25/EU1132.DOCX")</f>
        <v>https://docs.wto.org/imrd/directdoc.asp?DDFDocuments/u/G/TBTN25/EU1132.DOCX</v>
      </c>
      <c r="Q221" s="3" t="str">
        <f>HYPERLINK("https://docs.wto.org/imrd/directdoc.asp?DDFDocuments/v/G/TBTN25/EU1132.DOCX", "https://docs.wto.org/imrd/directdoc.asp?DDFDocuments/v/G/TBTN25/EU1132.DOCX")</f>
        <v>https://docs.wto.org/imrd/directdoc.asp?DDFDocuments/v/G/TBTN25/EU1132.DOCX</v>
      </c>
      <c r="R221" s="3"/>
      <c r="S221" s="3"/>
      <c r="T221" s="3"/>
      <c r="U221" s="3"/>
      <c r="V221" s="3"/>
      <c r="W221" s="3"/>
      <c r="X221" s="3"/>
    </row>
    <row r="222" spans="1:24" ht="195" x14ac:dyDescent="0.25">
      <c r="A222" s="3" t="s">
        <v>94</v>
      </c>
      <c r="B222" s="9">
        <v>45762</v>
      </c>
      <c r="C222" s="13" t="str">
        <f>HYPERLINK("https://eping.wto.org/en/Search?viewData= G/TBT/N/MEX/293/Add.4"," G/TBT/N/MEX/293/Add.4")</f>
        <v xml:space="preserve"> G/TBT/N/MEX/293/Add.4</v>
      </c>
      <c r="D222" s="1" t="s">
        <v>1211</v>
      </c>
      <c r="E222" s="1" t="s">
        <v>1212</v>
      </c>
      <c r="F222" s="1" t="s">
        <v>1213</v>
      </c>
      <c r="G222" s="1" t="s">
        <v>1214</v>
      </c>
      <c r="H222" s="1" t="s">
        <v>161</v>
      </c>
      <c r="I222" s="1" t="s">
        <v>45</v>
      </c>
      <c r="J222" s="1" t="s">
        <v>54</v>
      </c>
      <c r="K222" s="3"/>
      <c r="L222" s="9" t="s">
        <v>23</v>
      </c>
      <c r="M222" s="3" t="s">
        <v>39</v>
      </c>
      <c r="N222" s="1" t="s">
        <v>1215</v>
      </c>
      <c r="O222" s="3" t="str">
        <f>HYPERLINK("https://docs.wto.org/imrd/directdoc.asp?DDFDocuments/t/G/TBTN15/MEX293A4.DOCX", "https://docs.wto.org/imrd/directdoc.asp?DDFDocuments/t/G/TBTN15/MEX293A4.DOCX")</f>
        <v>https://docs.wto.org/imrd/directdoc.asp?DDFDocuments/t/G/TBTN15/MEX293A4.DOCX</v>
      </c>
      <c r="P222" s="3" t="str">
        <f>HYPERLINK("https://docs.wto.org/imrd/directdoc.asp?DDFDocuments/u/G/TBTN15/MEX293A4.DOCX", "https://docs.wto.org/imrd/directdoc.asp?DDFDocuments/u/G/TBTN15/MEX293A4.DOCX")</f>
        <v>https://docs.wto.org/imrd/directdoc.asp?DDFDocuments/u/G/TBTN15/MEX293A4.DOCX</v>
      </c>
      <c r="Q222" s="3" t="str">
        <f>HYPERLINK("https://docs.wto.org/imrd/directdoc.asp?DDFDocuments/v/G/TBTN15/MEX293A4.DOCX", "https://docs.wto.org/imrd/directdoc.asp?DDFDocuments/v/G/TBTN15/MEX293A4.DOCX")</f>
        <v>https://docs.wto.org/imrd/directdoc.asp?DDFDocuments/v/G/TBTN15/MEX293A4.DOCX</v>
      </c>
      <c r="R222" s="3"/>
      <c r="S222" s="3"/>
      <c r="T222" s="3"/>
      <c r="U222" s="3"/>
      <c r="V222" s="3"/>
      <c r="W222" s="3"/>
      <c r="X222" s="3"/>
    </row>
    <row r="223" spans="1:24" ht="75" x14ac:dyDescent="0.25">
      <c r="A223" s="3" t="s">
        <v>94</v>
      </c>
      <c r="B223" s="9">
        <v>45762</v>
      </c>
      <c r="C223" s="13" t="str">
        <f>HYPERLINK("https://eping.wto.org/en/Search?viewData= G/TBT/N/MEX/534/Add.1"," G/TBT/N/MEX/534/Add.1")</f>
        <v xml:space="preserve"> G/TBT/N/MEX/534/Add.1</v>
      </c>
      <c r="D223" s="1" t="s">
        <v>1216</v>
      </c>
      <c r="E223" s="1" t="s">
        <v>1217</v>
      </c>
      <c r="F223" s="1" t="s">
        <v>1218</v>
      </c>
      <c r="G223" s="1" t="s">
        <v>23</v>
      </c>
      <c r="H223" s="1" t="s">
        <v>1219</v>
      </c>
      <c r="I223" s="1" t="s">
        <v>55</v>
      </c>
      <c r="J223" s="1" t="s">
        <v>23</v>
      </c>
      <c r="K223" s="3"/>
      <c r="L223" s="9" t="s">
        <v>23</v>
      </c>
      <c r="M223" s="3" t="s">
        <v>39</v>
      </c>
      <c r="N223" s="1" t="s">
        <v>1220</v>
      </c>
      <c r="O223" s="3" t="str">
        <f>HYPERLINK("https://docs.wto.org/imrd/directdoc.asp?DDFDocuments/t/G/TBTN24/MEX534A1.DOCX", "https://docs.wto.org/imrd/directdoc.asp?DDFDocuments/t/G/TBTN24/MEX534A1.DOCX")</f>
        <v>https://docs.wto.org/imrd/directdoc.asp?DDFDocuments/t/G/TBTN24/MEX534A1.DOCX</v>
      </c>
      <c r="P223" s="3" t="str">
        <f>HYPERLINK("https://docs.wto.org/imrd/directdoc.asp?DDFDocuments/u/G/TBTN24/MEX534A1.DOCX", "https://docs.wto.org/imrd/directdoc.asp?DDFDocuments/u/G/TBTN24/MEX534A1.DOCX")</f>
        <v>https://docs.wto.org/imrd/directdoc.asp?DDFDocuments/u/G/TBTN24/MEX534A1.DOCX</v>
      </c>
      <c r="Q223" s="3" t="str">
        <f>HYPERLINK("https://docs.wto.org/imrd/directdoc.asp?DDFDocuments/v/G/TBTN24/MEX534A1.DOCX", "https://docs.wto.org/imrd/directdoc.asp?DDFDocuments/v/G/TBTN24/MEX534A1.DOCX")</f>
        <v>https://docs.wto.org/imrd/directdoc.asp?DDFDocuments/v/G/TBTN24/MEX534A1.DOCX</v>
      </c>
      <c r="R223" s="3"/>
      <c r="S223" s="3"/>
      <c r="T223" s="3"/>
      <c r="U223" s="3"/>
      <c r="V223" s="3"/>
      <c r="W223" s="3"/>
      <c r="X223" s="3"/>
    </row>
    <row r="224" spans="1:24" ht="75" x14ac:dyDescent="0.25">
      <c r="A224" s="3" t="s">
        <v>94</v>
      </c>
      <c r="B224" s="9">
        <v>45762</v>
      </c>
      <c r="C224" s="13" t="str">
        <f>HYPERLINK("https://eping.wto.org/en/Search?viewData= G/TBT/N/MEX/534/Add.2"," G/TBT/N/MEX/534/Add.2")</f>
        <v xml:space="preserve"> G/TBT/N/MEX/534/Add.2</v>
      </c>
      <c r="D224" s="1" t="s">
        <v>1216</v>
      </c>
      <c r="E224" s="1" t="s">
        <v>1221</v>
      </c>
      <c r="F224" s="1" t="s">
        <v>1218</v>
      </c>
      <c r="G224" s="1" t="s">
        <v>23</v>
      </c>
      <c r="H224" s="1" t="s">
        <v>1219</v>
      </c>
      <c r="I224" s="1" t="s">
        <v>55</v>
      </c>
      <c r="J224" s="1" t="s">
        <v>23</v>
      </c>
      <c r="K224" s="3"/>
      <c r="L224" s="9" t="s">
        <v>23</v>
      </c>
      <c r="M224" s="3" t="s">
        <v>39</v>
      </c>
      <c r="N224" s="1" t="s">
        <v>1222</v>
      </c>
      <c r="O224" s="3" t="str">
        <f>HYPERLINK("https://docs.wto.org/imrd/directdoc.asp?DDFDocuments/t/G/TBTN24/MEX534A2.DOCX", "https://docs.wto.org/imrd/directdoc.asp?DDFDocuments/t/G/TBTN24/MEX534A2.DOCX")</f>
        <v>https://docs.wto.org/imrd/directdoc.asp?DDFDocuments/t/G/TBTN24/MEX534A2.DOCX</v>
      </c>
      <c r="P224" s="3" t="str">
        <f>HYPERLINK("https://docs.wto.org/imrd/directdoc.asp?DDFDocuments/u/G/TBTN24/MEX534A2.DOCX", "https://docs.wto.org/imrd/directdoc.asp?DDFDocuments/u/G/TBTN24/MEX534A2.DOCX")</f>
        <v>https://docs.wto.org/imrd/directdoc.asp?DDFDocuments/u/G/TBTN24/MEX534A2.DOCX</v>
      </c>
      <c r="Q224" s="3" t="str">
        <f>HYPERLINK("https://docs.wto.org/imrd/directdoc.asp?DDFDocuments/v/G/TBTN24/MEX534A2.DOCX", "https://docs.wto.org/imrd/directdoc.asp?DDFDocuments/v/G/TBTN24/MEX534A2.DOCX")</f>
        <v>https://docs.wto.org/imrd/directdoc.asp?DDFDocuments/v/G/TBTN24/MEX534A2.DOCX</v>
      </c>
      <c r="R224" s="3"/>
      <c r="S224" s="3"/>
      <c r="T224" s="3"/>
      <c r="U224" s="3"/>
      <c r="V224" s="3"/>
      <c r="W224" s="3"/>
      <c r="X224" s="3"/>
    </row>
    <row r="225" spans="1:24" ht="120" x14ac:dyDescent="0.25">
      <c r="A225" s="3" t="s">
        <v>28</v>
      </c>
      <c r="B225" s="9">
        <v>45763</v>
      </c>
      <c r="C225" s="13" t="str">
        <f>HYPERLINK("https://eping.wto.org/en/Search?viewData= G/TBT/N/CHL/726"," G/TBT/N/CHL/726")</f>
        <v xml:space="preserve"> G/TBT/N/CHL/726</v>
      </c>
      <c r="D225" s="1" t="s">
        <v>1223</v>
      </c>
      <c r="E225" s="1" t="s">
        <v>1224</v>
      </c>
      <c r="F225" s="1" t="s">
        <v>1225</v>
      </c>
      <c r="G225" s="1" t="s">
        <v>23</v>
      </c>
      <c r="H225" s="1" t="s">
        <v>1209</v>
      </c>
      <c r="I225" s="1" t="s">
        <v>136</v>
      </c>
      <c r="J225" s="1" t="s">
        <v>23</v>
      </c>
      <c r="K225" s="3"/>
      <c r="L225" s="9">
        <v>45823</v>
      </c>
      <c r="M225" s="3" t="s">
        <v>24</v>
      </c>
      <c r="N225" s="1" t="s">
        <v>1226</v>
      </c>
      <c r="O225" s="3" t="str">
        <f>HYPERLINK("https://docs.wto.org/imrd/directdoc.asp?DDFDocuments/t/G/TBTN25/CHL726.DOCX", "https://docs.wto.org/imrd/directdoc.asp?DDFDocuments/t/G/TBTN25/CHL726.DOCX")</f>
        <v>https://docs.wto.org/imrd/directdoc.asp?DDFDocuments/t/G/TBTN25/CHL726.DOCX</v>
      </c>
      <c r="P225" s="3" t="str">
        <f>HYPERLINK("https://docs.wto.org/imrd/directdoc.asp?DDFDocuments/u/G/TBTN25/CHL726.DOCX", "https://docs.wto.org/imrd/directdoc.asp?DDFDocuments/u/G/TBTN25/CHL726.DOCX")</f>
        <v>https://docs.wto.org/imrd/directdoc.asp?DDFDocuments/u/G/TBTN25/CHL726.DOCX</v>
      </c>
      <c r="Q225" s="3" t="str">
        <f>HYPERLINK("https://docs.wto.org/imrd/directdoc.asp?DDFDocuments/v/G/TBTN25/CHL726.DOCX", "https://docs.wto.org/imrd/directdoc.asp?DDFDocuments/v/G/TBTN25/CHL726.DOCX")</f>
        <v>https://docs.wto.org/imrd/directdoc.asp?DDFDocuments/v/G/TBTN25/CHL726.DOCX</v>
      </c>
      <c r="R225" s="3"/>
      <c r="S225" s="3"/>
      <c r="T225" s="3"/>
      <c r="U225" s="3"/>
      <c r="V225" s="3"/>
      <c r="W225" s="3"/>
      <c r="X225" s="3"/>
    </row>
    <row r="226" spans="1:24" ht="45" x14ac:dyDescent="0.25">
      <c r="A226" s="3" t="s">
        <v>720</v>
      </c>
      <c r="B226" s="9">
        <v>45763</v>
      </c>
      <c r="C226" s="13" t="str">
        <f>HYPERLINK("https://eping.wto.org/en/Search?viewData= G/TBT/N/JOR/62"," G/TBT/N/JOR/62")</f>
        <v xml:space="preserve"> G/TBT/N/JOR/62</v>
      </c>
      <c r="D226" s="1" t="s">
        <v>1227</v>
      </c>
      <c r="E226" s="1" t="s">
        <v>1228</v>
      </c>
      <c r="F226" s="1" t="s">
        <v>1229</v>
      </c>
      <c r="G226" s="1" t="s">
        <v>23</v>
      </c>
      <c r="H226" s="1" t="s">
        <v>1230</v>
      </c>
      <c r="I226" s="1" t="s">
        <v>55</v>
      </c>
      <c r="J226" s="1" t="s">
        <v>32</v>
      </c>
      <c r="K226" s="3"/>
      <c r="L226" s="9">
        <v>45823</v>
      </c>
      <c r="M226" s="3" t="s">
        <v>24</v>
      </c>
      <c r="N226" s="1" t="s">
        <v>1231</v>
      </c>
      <c r="O226" s="3" t="str">
        <f>HYPERLINK("https://docs.wto.org/imrd/directdoc.asp?DDFDocuments/t/G/TBTN25/JOR62.DOCX", "https://docs.wto.org/imrd/directdoc.asp?DDFDocuments/t/G/TBTN25/JOR62.DOCX")</f>
        <v>https://docs.wto.org/imrd/directdoc.asp?DDFDocuments/t/G/TBTN25/JOR62.DOCX</v>
      </c>
      <c r="P226" s="3" t="str">
        <f>HYPERLINK("https://docs.wto.org/imrd/directdoc.asp?DDFDocuments/u/G/TBTN25/JOR62.DOCX", "https://docs.wto.org/imrd/directdoc.asp?DDFDocuments/u/G/TBTN25/JOR62.DOCX")</f>
        <v>https://docs.wto.org/imrd/directdoc.asp?DDFDocuments/u/G/TBTN25/JOR62.DOCX</v>
      </c>
      <c r="Q226" s="3" t="str">
        <f>HYPERLINK("https://docs.wto.org/imrd/directdoc.asp?DDFDocuments/v/G/TBTN25/JOR62.DOCX", "https://docs.wto.org/imrd/directdoc.asp?DDFDocuments/v/G/TBTN25/JOR62.DOCX")</f>
        <v>https://docs.wto.org/imrd/directdoc.asp?DDFDocuments/v/G/TBTN25/JOR62.DOCX</v>
      </c>
      <c r="R226" s="3"/>
      <c r="S226" s="3"/>
      <c r="T226" s="3"/>
      <c r="U226" s="3"/>
      <c r="V226" s="3"/>
      <c r="W226" s="3"/>
      <c r="X226" s="3"/>
    </row>
    <row r="227" spans="1:24" ht="195" x14ac:dyDescent="0.25">
      <c r="A227" s="3" t="s">
        <v>80</v>
      </c>
      <c r="B227" s="9">
        <v>45764</v>
      </c>
      <c r="C227" s="13" t="str">
        <f>HYPERLINK("https://eping.wto.org/en/Search?viewData= G/TBT/N/UKR/322/Add.1"," G/TBT/N/UKR/322/Add.1")</f>
        <v xml:space="preserve"> G/TBT/N/UKR/322/Add.1</v>
      </c>
      <c r="D227" s="1" t="s">
        <v>1232</v>
      </c>
      <c r="E227" s="1" t="s">
        <v>1233</v>
      </c>
      <c r="F227" s="1" t="s">
        <v>1234</v>
      </c>
      <c r="G227" s="1" t="s">
        <v>1235</v>
      </c>
      <c r="H227" s="1" t="s">
        <v>560</v>
      </c>
      <c r="I227" s="1" t="s">
        <v>1236</v>
      </c>
      <c r="J227" s="1" t="s">
        <v>54</v>
      </c>
      <c r="K227" s="3"/>
      <c r="L227" s="9" t="s">
        <v>23</v>
      </c>
      <c r="M227" s="3" t="s">
        <v>39</v>
      </c>
      <c r="N227" s="1" t="s">
        <v>1237</v>
      </c>
      <c r="O227" s="3" t="str">
        <f>HYPERLINK("https://docs.wto.org/imrd/directdoc.asp?DDFDocuments/t/G/TBTN24/UKR322A1.DOCX", "https://docs.wto.org/imrd/directdoc.asp?DDFDocuments/t/G/TBTN24/UKR322A1.DOCX")</f>
        <v>https://docs.wto.org/imrd/directdoc.asp?DDFDocuments/t/G/TBTN24/UKR322A1.DOCX</v>
      </c>
      <c r="P227" s="3" t="str">
        <f>HYPERLINK("https://docs.wto.org/imrd/directdoc.asp?DDFDocuments/u/G/TBTN24/UKR322A1.DOCX", "https://docs.wto.org/imrd/directdoc.asp?DDFDocuments/u/G/TBTN24/UKR322A1.DOCX")</f>
        <v>https://docs.wto.org/imrd/directdoc.asp?DDFDocuments/u/G/TBTN24/UKR322A1.DOCX</v>
      </c>
      <c r="Q227" s="3" t="str">
        <f>HYPERLINK("https://docs.wto.org/imrd/directdoc.asp?DDFDocuments/v/G/TBTN24/UKR322A1.DOCX", "https://docs.wto.org/imrd/directdoc.asp?DDFDocuments/v/G/TBTN24/UKR322A1.DOCX")</f>
        <v>https://docs.wto.org/imrd/directdoc.asp?DDFDocuments/v/G/TBTN24/UKR322A1.DOCX</v>
      </c>
      <c r="R227" s="3"/>
      <c r="S227" s="3"/>
      <c r="T227" s="3"/>
      <c r="U227" s="3"/>
      <c r="V227" s="3"/>
      <c r="W227" s="3"/>
      <c r="X227" s="3"/>
    </row>
    <row r="228" spans="1:24" ht="270" x14ac:dyDescent="0.25">
      <c r="A228" s="3" t="s">
        <v>91</v>
      </c>
      <c r="B228" s="9">
        <v>45764</v>
      </c>
      <c r="C228" s="13" t="str">
        <f>HYPERLINK("https://eping.wto.org/en/Search?viewData= G/TBT/N/GBR/73/Add.1"," G/TBT/N/GBR/73/Add.1")</f>
        <v xml:space="preserve"> G/TBT/N/GBR/73/Add.1</v>
      </c>
      <c r="D228" s="1" t="s">
        <v>1238</v>
      </c>
      <c r="E228" s="1" t="s">
        <v>1239</v>
      </c>
      <c r="F228" s="1" t="s">
        <v>1240</v>
      </c>
      <c r="G228" s="1" t="s">
        <v>1241</v>
      </c>
      <c r="H228" s="1" t="s">
        <v>127</v>
      </c>
      <c r="I228" s="1" t="s">
        <v>38</v>
      </c>
      <c r="J228" s="1" t="s">
        <v>31</v>
      </c>
      <c r="K228" s="3"/>
      <c r="L228" s="9" t="s">
        <v>23</v>
      </c>
      <c r="M228" s="3" t="s">
        <v>39</v>
      </c>
      <c r="N228" s="1" t="s">
        <v>1242</v>
      </c>
      <c r="O228" s="3" t="str">
        <f>HYPERLINK("https://docs.wto.org/imrd/directdoc.asp?DDFDocuments/t/G/TBTN24/GBR73A1.DOCX", "https://docs.wto.org/imrd/directdoc.asp?DDFDocuments/t/G/TBTN24/GBR73A1.DOCX")</f>
        <v>https://docs.wto.org/imrd/directdoc.asp?DDFDocuments/t/G/TBTN24/GBR73A1.DOCX</v>
      </c>
      <c r="P228" s="3" t="str">
        <f>HYPERLINK("https://docs.wto.org/imrd/directdoc.asp?DDFDocuments/u/G/TBTN24/GBR73A1.DOCX", "https://docs.wto.org/imrd/directdoc.asp?DDFDocuments/u/G/TBTN24/GBR73A1.DOCX")</f>
        <v>https://docs.wto.org/imrd/directdoc.asp?DDFDocuments/u/G/TBTN24/GBR73A1.DOCX</v>
      </c>
      <c r="Q228" s="3" t="str">
        <f>HYPERLINK("https://docs.wto.org/imrd/directdoc.asp?DDFDocuments/v/G/TBTN24/GBR73A1.DOCX", "https://docs.wto.org/imrd/directdoc.asp?DDFDocuments/v/G/TBTN24/GBR73A1.DOCX")</f>
        <v>https://docs.wto.org/imrd/directdoc.asp?DDFDocuments/v/G/TBTN24/GBR73A1.DOCX</v>
      </c>
      <c r="R228" s="3"/>
      <c r="S228" s="3"/>
      <c r="T228" s="3"/>
      <c r="U228" s="3"/>
      <c r="V228" s="3"/>
      <c r="W228" s="3"/>
      <c r="X228" s="3"/>
    </row>
    <row r="229" spans="1:24" ht="105" x14ac:dyDescent="0.25">
      <c r="A229" s="3" t="s">
        <v>81</v>
      </c>
      <c r="B229" s="9">
        <v>45764</v>
      </c>
      <c r="C229" s="13" t="str">
        <f>HYPERLINK("https://eping.wto.org/en/Search?viewData= G/TBT/N/DOM/243/Add.1"," G/TBT/N/DOM/243/Add.1")</f>
        <v xml:space="preserve"> G/TBT/N/DOM/243/Add.1</v>
      </c>
      <c r="D229" s="1" t="s">
        <v>1243</v>
      </c>
      <c r="E229" s="1" t="s">
        <v>184</v>
      </c>
      <c r="F229" s="1" t="s">
        <v>1244</v>
      </c>
      <c r="G229" s="1" t="s">
        <v>23</v>
      </c>
      <c r="H229" s="1" t="s">
        <v>1245</v>
      </c>
      <c r="I229" s="1" t="s">
        <v>1246</v>
      </c>
      <c r="J229" s="1" t="s">
        <v>31</v>
      </c>
      <c r="K229" s="3"/>
      <c r="L229" s="9">
        <v>45792</v>
      </c>
      <c r="M229" s="3" t="s">
        <v>39</v>
      </c>
      <c r="N229" s="3"/>
      <c r="O229" s="3" t="str">
        <f>HYPERLINK("https://docs.wto.org/imrd/directdoc.asp?DDFDocuments/t/G/TBTN25/DOM243A1.DOCX", "https://docs.wto.org/imrd/directdoc.asp?DDFDocuments/t/G/TBTN25/DOM243A1.DOCX")</f>
        <v>https://docs.wto.org/imrd/directdoc.asp?DDFDocuments/t/G/TBTN25/DOM243A1.DOCX</v>
      </c>
      <c r="P229" s="3" t="str">
        <f>HYPERLINK("https://docs.wto.org/imrd/directdoc.asp?DDFDocuments/u/G/TBTN25/DOM243A1.DOCX", "https://docs.wto.org/imrd/directdoc.asp?DDFDocuments/u/G/TBTN25/DOM243A1.DOCX")</f>
        <v>https://docs.wto.org/imrd/directdoc.asp?DDFDocuments/u/G/TBTN25/DOM243A1.DOCX</v>
      </c>
      <c r="Q229" s="3" t="str">
        <f>HYPERLINK("https://docs.wto.org/imrd/directdoc.asp?DDFDocuments/v/G/TBTN25/DOM243A1.DOCX", "https://docs.wto.org/imrd/directdoc.asp?DDFDocuments/v/G/TBTN25/DOM243A1.DOCX")</f>
        <v>https://docs.wto.org/imrd/directdoc.asp?DDFDocuments/v/G/TBTN25/DOM243A1.DOCX</v>
      </c>
      <c r="R229" s="3"/>
      <c r="S229" s="3"/>
      <c r="T229" s="3"/>
      <c r="U229" s="3"/>
      <c r="V229" s="3"/>
      <c r="W229" s="3"/>
      <c r="X229" s="3"/>
    </row>
    <row r="230" spans="1:24" ht="90" x14ac:dyDescent="0.25">
      <c r="A230" s="3" t="s">
        <v>94</v>
      </c>
      <c r="B230" s="9">
        <v>45764</v>
      </c>
      <c r="C230" s="13" t="str">
        <f>HYPERLINK("https://eping.wto.org/en/Search?viewData= G/TBT/N/MEX/540/Add.1"," G/TBT/N/MEX/540/Add.1")</f>
        <v xml:space="preserve"> G/TBT/N/MEX/540/Add.1</v>
      </c>
      <c r="D230" s="1" t="s">
        <v>1247</v>
      </c>
      <c r="E230" s="1" t="s">
        <v>1248</v>
      </c>
      <c r="F230" s="1" t="s">
        <v>1249</v>
      </c>
      <c r="G230" s="1" t="s">
        <v>23</v>
      </c>
      <c r="H230" s="1" t="s">
        <v>1250</v>
      </c>
      <c r="I230" s="1" t="s">
        <v>136</v>
      </c>
      <c r="J230" s="1" t="s">
        <v>23</v>
      </c>
      <c r="K230" s="3"/>
      <c r="L230" s="9" t="s">
        <v>23</v>
      </c>
      <c r="M230" s="3" t="s">
        <v>39</v>
      </c>
      <c r="N230" s="1" t="s">
        <v>1251</v>
      </c>
      <c r="O230" s="3" t="str">
        <f>HYPERLINK("https://docs.wto.org/imrd/directdoc.asp?DDFDocuments/t/G/TBTN24/MEX540A1.DOCX", "https://docs.wto.org/imrd/directdoc.asp?DDFDocuments/t/G/TBTN24/MEX540A1.DOCX")</f>
        <v>https://docs.wto.org/imrd/directdoc.asp?DDFDocuments/t/G/TBTN24/MEX540A1.DOCX</v>
      </c>
      <c r="P230" s="3" t="str">
        <f>HYPERLINK("https://docs.wto.org/imrd/directdoc.asp?DDFDocuments/u/G/TBTN24/MEX540A1.DOCX", "https://docs.wto.org/imrd/directdoc.asp?DDFDocuments/u/G/TBTN24/MEX540A1.DOCX")</f>
        <v>https://docs.wto.org/imrd/directdoc.asp?DDFDocuments/u/G/TBTN24/MEX540A1.DOCX</v>
      </c>
      <c r="Q230" s="3" t="str">
        <f>HYPERLINK("https://docs.wto.org/imrd/directdoc.asp?DDFDocuments/v/G/TBTN24/MEX540A1.DOCX", "https://docs.wto.org/imrd/directdoc.asp?DDFDocuments/v/G/TBTN24/MEX540A1.DOCX")</f>
        <v>https://docs.wto.org/imrd/directdoc.asp?DDFDocuments/v/G/TBTN24/MEX540A1.DOCX</v>
      </c>
      <c r="R230" s="3"/>
      <c r="S230" s="3"/>
      <c r="T230" s="3"/>
      <c r="U230" s="3"/>
      <c r="V230" s="3"/>
      <c r="W230" s="3"/>
      <c r="X230" s="3"/>
    </row>
    <row r="231" spans="1:24" ht="120" x14ac:dyDescent="0.25">
      <c r="A231" s="3" t="s">
        <v>81</v>
      </c>
      <c r="B231" s="9">
        <v>45764</v>
      </c>
      <c r="C231" s="13" t="str">
        <f>HYPERLINK("https://eping.wto.org/en/Search?viewData= G/TBT/N/DOM/242/Add.1"," G/TBT/N/DOM/242/Add.1")</f>
        <v xml:space="preserve"> G/TBT/N/DOM/242/Add.1</v>
      </c>
      <c r="D231" s="1" t="s">
        <v>1252</v>
      </c>
      <c r="E231" s="1" t="s">
        <v>184</v>
      </c>
      <c r="F231" s="1" t="s">
        <v>1253</v>
      </c>
      <c r="G231" s="1" t="s">
        <v>23</v>
      </c>
      <c r="H231" s="1" t="s">
        <v>543</v>
      </c>
      <c r="I231" s="1" t="s">
        <v>1254</v>
      </c>
      <c r="J231" s="1" t="s">
        <v>54</v>
      </c>
      <c r="K231" s="3"/>
      <c r="L231" s="9">
        <v>45792</v>
      </c>
      <c r="M231" s="3" t="s">
        <v>39</v>
      </c>
      <c r="N231" s="3"/>
      <c r="O231" s="3" t="str">
        <f>HYPERLINK("https://docs.wto.org/imrd/directdoc.asp?DDFDocuments/t/G/TBTN25/DOM242A1.DOCX", "https://docs.wto.org/imrd/directdoc.asp?DDFDocuments/t/G/TBTN25/DOM242A1.DOCX")</f>
        <v>https://docs.wto.org/imrd/directdoc.asp?DDFDocuments/t/G/TBTN25/DOM242A1.DOCX</v>
      </c>
      <c r="P231" s="3" t="str">
        <f>HYPERLINK("https://docs.wto.org/imrd/directdoc.asp?DDFDocuments/u/G/TBTN25/DOM242A1.DOCX", "https://docs.wto.org/imrd/directdoc.asp?DDFDocuments/u/G/TBTN25/DOM242A1.DOCX")</f>
        <v>https://docs.wto.org/imrd/directdoc.asp?DDFDocuments/u/G/TBTN25/DOM242A1.DOCX</v>
      </c>
      <c r="Q231" s="3" t="str">
        <f>HYPERLINK("https://docs.wto.org/imrd/directdoc.asp?DDFDocuments/v/G/TBTN25/DOM242A1.DOCX", "https://docs.wto.org/imrd/directdoc.asp?DDFDocuments/v/G/TBTN25/DOM242A1.DOCX")</f>
        <v>https://docs.wto.org/imrd/directdoc.asp?DDFDocuments/v/G/TBTN25/DOM242A1.DOCX</v>
      </c>
      <c r="R231" s="3"/>
      <c r="S231" s="3"/>
      <c r="T231" s="3"/>
      <c r="U231" s="3"/>
      <c r="V231" s="3"/>
      <c r="W231" s="3"/>
      <c r="X231" s="3"/>
    </row>
    <row r="232" spans="1:24" ht="135" x14ac:dyDescent="0.25">
      <c r="A232" s="3" t="s">
        <v>264</v>
      </c>
      <c r="B232" s="9">
        <v>45769</v>
      </c>
      <c r="C232" s="13" t="str">
        <f>HYPERLINK("https://eping.wto.org/en/Search?viewData= G/TBT/N/CPV/2"," G/TBT/N/CPV/2")</f>
        <v xml:space="preserve"> G/TBT/N/CPV/2</v>
      </c>
      <c r="D232" s="1" t="s">
        <v>1255</v>
      </c>
      <c r="E232" s="1" t="s">
        <v>1256</v>
      </c>
      <c r="F232" s="1" t="s">
        <v>1257</v>
      </c>
      <c r="G232" s="1" t="s">
        <v>160</v>
      </c>
      <c r="H232" s="1" t="s">
        <v>158</v>
      </c>
      <c r="I232" s="1" t="s">
        <v>1258</v>
      </c>
      <c r="J232" s="1" t="s">
        <v>23</v>
      </c>
      <c r="K232" s="3"/>
      <c r="L232" s="9">
        <v>44187</v>
      </c>
      <c r="M232" s="3" t="s">
        <v>24</v>
      </c>
      <c r="N232" s="1" t="s">
        <v>1259</v>
      </c>
      <c r="O232" s="3" t="str">
        <f>HYPERLINK("https://docs.wto.org/imrd/directdoc.asp?DDFDocuments/t/G/TBTN25/CPV2.DOCX", "https://docs.wto.org/imrd/directdoc.asp?DDFDocuments/t/G/TBTN25/CPV2.DOCX")</f>
        <v>https://docs.wto.org/imrd/directdoc.asp?DDFDocuments/t/G/TBTN25/CPV2.DOCX</v>
      </c>
      <c r="P232" s="3" t="str">
        <f>HYPERLINK("https://docs.wto.org/imrd/directdoc.asp?DDFDocuments/u/G/TBTN25/CPV2.DOCX", "https://docs.wto.org/imrd/directdoc.asp?DDFDocuments/u/G/TBTN25/CPV2.DOCX")</f>
        <v>https://docs.wto.org/imrd/directdoc.asp?DDFDocuments/u/G/TBTN25/CPV2.DOCX</v>
      </c>
      <c r="Q232" s="3" t="str">
        <f>HYPERLINK("https://docs.wto.org/imrd/directdoc.asp?DDFDocuments/v/G/TBTN25/CPV2.DOCX", "https://docs.wto.org/imrd/directdoc.asp?DDFDocuments/v/G/TBTN25/CPV2.DOCX")</f>
        <v>https://docs.wto.org/imrd/directdoc.asp?DDFDocuments/v/G/TBTN25/CPV2.DOCX</v>
      </c>
      <c r="R232" s="3"/>
      <c r="S232" s="3"/>
      <c r="T232" s="3"/>
      <c r="U232" s="3"/>
      <c r="V232" s="3"/>
      <c r="W232" s="3"/>
      <c r="X232" s="3"/>
    </row>
    <row r="233" spans="1:24" ht="105" x14ac:dyDescent="0.25">
      <c r="A233" s="3" t="s">
        <v>80</v>
      </c>
      <c r="B233" s="9">
        <v>45769</v>
      </c>
      <c r="C233" s="13" t="str">
        <f>HYPERLINK("https://eping.wto.org/en/Search?viewData= G/TBT/N/UKR/204/Rev.1/Add.1"," G/TBT/N/UKR/204/Rev.1/Add.1")</f>
        <v xml:space="preserve"> G/TBT/N/UKR/204/Rev.1/Add.1</v>
      </c>
      <c r="D233" s="1" t="s">
        <v>1260</v>
      </c>
      <c r="E233" s="1" t="s">
        <v>1261</v>
      </c>
      <c r="F233" s="1" t="s">
        <v>1262</v>
      </c>
      <c r="G233" s="1" t="s">
        <v>23</v>
      </c>
      <c r="H233" s="1" t="s">
        <v>1263</v>
      </c>
      <c r="I233" s="1" t="s">
        <v>214</v>
      </c>
      <c r="J233" s="1" t="s">
        <v>23</v>
      </c>
      <c r="K233" s="3"/>
      <c r="L233" s="9" t="s">
        <v>23</v>
      </c>
      <c r="M233" s="3" t="s">
        <v>39</v>
      </c>
      <c r="N233" s="1" t="s">
        <v>1264</v>
      </c>
      <c r="O233" s="3" t="str">
        <f>HYPERLINK("https://docs.wto.org/imrd/directdoc.asp?DDFDocuments/t/G/TBTN21/UKR204R1A1.DOCX", "https://docs.wto.org/imrd/directdoc.asp?DDFDocuments/t/G/TBTN21/UKR204R1A1.DOCX")</f>
        <v>https://docs.wto.org/imrd/directdoc.asp?DDFDocuments/t/G/TBTN21/UKR204R1A1.DOCX</v>
      </c>
      <c r="P233" s="3" t="str">
        <f>HYPERLINK("https://docs.wto.org/imrd/directdoc.asp?DDFDocuments/u/G/TBTN21/UKR204R1A1.DOCX", "https://docs.wto.org/imrd/directdoc.asp?DDFDocuments/u/G/TBTN21/UKR204R1A1.DOCX")</f>
        <v>https://docs.wto.org/imrd/directdoc.asp?DDFDocuments/u/G/TBTN21/UKR204R1A1.DOCX</v>
      </c>
      <c r="Q233" s="3" t="str">
        <f>HYPERLINK("https://docs.wto.org/imrd/directdoc.asp?DDFDocuments/v/G/TBTN21/UKR204R1A1.DOCX", "https://docs.wto.org/imrd/directdoc.asp?DDFDocuments/v/G/TBTN21/UKR204R1A1.DOCX")</f>
        <v>https://docs.wto.org/imrd/directdoc.asp?DDFDocuments/v/G/TBTN21/UKR204R1A1.DOCX</v>
      </c>
      <c r="R233" s="3"/>
      <c r="S233" s="3"/>
      <c r="T233" s="3"/>
      <c r="U233" s="3"/>
      <c r="V233" s="3"/>
      <c r="W233" s="3"/>
      <c r="X233" s="3"/>
    </row>
    <row r="234" spans="1:24" ht="240" x14ac:dyDescent="0.25">
      <c r="A234" s="3" t="s">
        <v>264</v>
      </c>
      <c r="B234" s="9">
        <v>45769</v>
      </c>
      <c r="C234" s="13" t="str">
        <f>HYPERLINK("https://eping.wto.org/en/Search?viewData= G/TBT/N/CPV/3"," G/TBT/N/CPV/3")</f>
        <v xml:space="preserve"> G/TBT/N/CPV/3</v>
      </c>
      <c r="D234" s="1" t="s">
        <v>1265</v>
      </c>
      <c r="E234" s="1" t="s">
        <v>1266</v>
      </c>
      <c r="F234" s="1" t="s">
        <v>1267</v>
      </c>
      <c r="G234" s="1" t="s">
        <v>1268</v>
      </c>
      <c r="H234" s="1" t="s">
        <v>1269</v>
      </c>
      <c r="I234" s="1" t="s">
        <v>52</v>
      </c>
      <c r="J234" s="1" t="s">
        <v>23</v>
      </c>
      <c r="K234" s="3"/>
      <c r="L234" s="9">
        <v>45400</v>
      </c>
      <c r="M234" s="3" t="s">
        <v>24</v>
      </c>
      <c r="N234" s="1" t="s">
        <v>1270</v>
      </c>
      <c r="O234" s="3" t="str">
        <f>HYPERLINK("https://docs.wto.org/imrd/directdoc.asp?DDFDocuments/t/G/TBTN25/CPV3.DOCX", "https://docs.wto.org/imrd/directdoc.asp?DDFDocuments/t/G/TBTN25/CPV3.DOCX")</f>
        <v>https://docs.wto.org/imrd/directdoc.asp?DDFDocuments/t/G/TBTN25/CPV3.DOCX</v>
      </c>
      <c r="P234" s="3" t="str">
        <f>HYPERLINK("https://docs.wto.org/imrd/directdoc.asp?DDFDocuments/u/G/TBTN25/CPV3.DOCX", "https://docs.wto.org/imrd/directdoc.asp?DDFDocuments/u/G/TBTN25/CPV3.DOCX")</f>
        <v>https://docs.wto.org/imrd/directdoc.asp?DDFDocuments/u/G/TBTN25/CPV3.DOCX</v>
      </c>
      <c r="Q234" s="3" t="str">
        <f>HYPERLINK("https://docs.wto.org/imrd/directdoc.asp?DDFDocuments/v/G/TBTN25/CPV3.DOCX", "https://docs.wto.org/imrd/directdoc.asp?DDFDocuments/v/G/TBTN25/CPV3.DOCX")</f>
        <v>https://docs.wto.org/imrd/directdoc.asp?DDFDocuments/v/G/TBTN25/CPV3.DOCX</v>
      </c>
      <c r="R234" s="3"/>
      <c r="S234" s="3"/>
      <c r="T234" s="3"/>
      <c r="U234" s="3"/>
      <c r="V234" s="3"/>
      <c r="W234" s="3"/>
      <c r="X234" s="3"/>
    </row>
    <row r="235" spans="1:24" ht="330" x14ac:dyDescent="0.25">
      <c r="A235" s="3" t="s">
        <v>80</v>
      </c>
      <c r="B235" s="9">
        <v>45769</v>
      </c>
      <c r="C235" s="13" t="str">
        <f>HYPERLINK("https://eping.wto.org/en/Search?viewData= G/TBT/N/UKR/338"," G/TBT/N/UKR/338")</f>
        <v xml:space="preserve"> G/TBT/N/UKR/338</v>
      </c>
      <c r="D235" s="1" t="s">
        <v>1271</v>
      </c>
      <c r="E235" s="1" t="s">
        <v>1272</v>
      </c>
      <c r="F235" s="1" t="s">
        <v>1273</v>
      </c>
      <c r="G235" s="1" t="s">
        <v>23</v>
      </c>
      <c r="H235" s="1" t="s">
        <v>774</v>
      </c>
      <c r="I235" s="1" t="s">
        <v>1274</v>
      </c>
      <c r="J235" s="1" t="s">
        <v>23</v>
      </c>
      <c r="K235" s="3"/>
      <c r="L235" s="9">
        <v>45829</v>
      </c>
      <c r="M235" s="3" t="s">
        <v>24</v>
      </c>
      <c r="N235" s="1" t="s">
        <v>1275</v>
      </c>
      <c r="O235" s="3" t="str">
        <f>HYPERLINK("https://docs.wto.org/imrd/directdoc.asp?DDFDocuments/t/G/TBTN25/UKR338.DOCX", "https://docs.wto.org/imrd/directdoc.asp?DDFDocuments/t/G/TBTN25/UKR338.DOCX")</f>
        <v>https://docs.wto.org/imrd/directdoc.asp?DDFDocuments/t/G/TBTN25/UKR338.DOCX</v>
      </c>
      <c r="P235" s="3" t="str">
        <f>HYPERLINK("https://docs.wto.org/imrd/directdoc.asp?DDFDocuments/u/G/TBTN25/UKR338.DOCX", "https://docs.wto.org/imrd/directdoc.asp?DDFDocuments/u/G/TBTN25/UKR338.DOCX")</f>
        <v>https://docs.wto.org/imrd/directdoc.asp?DDFDocuments/u/G/TBTN25/UKR338.DOCX</v>
      </c>
      <c r="Q235" s="3" t="str">
        <f>HYPERLINK("https://docs.wto.org/imrd/directdoc.asp?DDFDocuments/v/G/TBTN25/UKR338.DOCX", "https://docs.wto.org/imrd/directdoc.asp?DDFDocuments/v/G/TBTN25/UKR338.DOCX")</f>
        <v>https://docs.wto.org/imrd/directdoc.asp?DDFDocuments/v/G/TBTN25/UKR338.DOCX</v>
      </c>
      <c r="R235" s="3"/>
      <c r="S235" s="3"/>
      <c r="T235" s="3"/>
      <c r="U235" s="3"/>
      <c r="V235" s="3"/>
      <c r="W235" s="3"/>
      <c r="X235" s="3"/>
    </row>
    <row r="236" spans="1:24" ht="255" x14ac:dyDescent="0.25">
      <c r="A236" s="3" t="s">
        <v>80</v>
      </c>
      <c r="B236" s="9">
        <v>45769</v>
      </c>
      <c r="C236" s="13" t="str">
        <f>HYPERLINK("https://eping.wto.org/en/Search?viewData= G/TBT/N/UKR/336"," G/TBT/N/UKR/336")</f>
        <v xml:space="preserve"> G/TBT/N/UKR/336</v>
      </c>
      <c r="D236" s="1" t="s">
        <v>1276</v>
      </c>
      <c r="E236" s="1" t="s">
        <v>1277</v>
      </c>
      <c r="F236" s="1" t="s">
        <v>1278</v>
      </c>
      <c r="G236" s="1" t="s">
        <v>23</v>
      </c>
      <c r="H236" s="1" t="s">
        <v>129</v>
      </c>
      <c r="I236" s="1" t="s">
        <v>1279</v>
      </c>
      <c r="J236" s="1" t="s">
        <v>32</v>
      </c>
      <c r="K236" s="3"/>
      <c r="L236" s="9">
        <v>45829</v>
      </c>
      <c r="M236" s="3" t="s">
        <v>24</v>
      </c>
      <c r="N236" s="1" t="s">
        <v>1280</v>
      </c>
      <c r="O236" s="3" t="str">
        <f>HYPERLINK("https://docs.wto.org/imrd/directdoc.asp?DDFDocuments/t/G/TBTN25/UKR336.DOCX", "https://docs.wto.org/imrd/directdoc.asp?DDFDocuments/t/G/TBTN25/UKR336.DOCX")</f>
        <v>https://docs.wto.org/imrd/directdoc.asp?DDFDocuments/t/G/TBTN25/UKR336.DOCX</v>
      </c>
      <c r="P236" s="3" t="str">
        <f>HYPERLINK("https://docs.wto.org/imrd/directdoc.asp?DDFDocuments/u/G/TBTN25/UKR336.DOCX", "https://docs.wto.org/imrd/directdoc.asp?DDFDocuments/u/G/TBTN25/UKR336.DOCX")</f>
        <v>https://docs.wto.org/imrd/directdoc.asp?DDFDocuments/u/G/TBTN25/UKR336.DOCX</v>
      </c>
      <c r="Q236" s="3" t="str">
        <f>HYPERLINK("https://docs.wto.org/imrd/directdoc.asp?DDFDocuments/v/G/TBTN25/UKR336.DOCX", "https://docs.wto.org/imrd/directdoc.asp?DDFDocuments/v/G/TBTN25/UKR336.DOCX")</f>
        <v>https://docs.wto.org/imrd/directdoc.asp?DDFDocuments/v/G/TBTN25/UKR336.DOCX</v>
      </c>
      <c r="R236" s="3"/>
      <c r="S236" s="3"/>
      <c r="T236" s="3"/>
      <c r="U236" s="3"/>
      <c r="V236" s="3"/>
      <c r="W236" s="3"/>
      <c r="X236" s="3"/>
    </row>
    <row r="237" spans="1:24" ht="330" x14ac:dyDescent="0.25">
      <c r="A237" s="3" t="s">
        <v>76</v>
      </c>
      <c r="B237" s="9">
        <v>45769</v>
      </c>
      <c r="C237" s="13" t="str">
        <f>HYPERLINK("https://eping.wto.org/en/Search?viewData= G/TBT/N/USA/1639/Rev.1/Add.2"," G/TBT/N/USA/1639/Rev.1/Add.2")</f>
        <v xml:space="preserve"> G/TBT/N/USA/1639/Rev.1/Add.2</v>
      </c>
      <c r="D237" s="1" t="s">
        <v>1281</v>
      </c>
      <c r="E237" s="1" t="s">
        <v>1282</v>
      </c>
      <c r="F237" s="1" t="s">
        <v>1283</v>
      </c>
      <c r="G237" s="1" t="s">
        <v>23</v>
      </c>
      <c r="H237" s="1" t="s">
        <v>1284</v>
      </c>
      <c r="I237" s="1" t="s">
        <v>196</v>
      </c>
      <c r="J237" s="1" t="s">
        <v>23</v>
      </c>
      <c r="K237" s="3"/>
      <c r="L237" s="9" t="s">
        <v>23</v>
      </c>
      <c r="M237" s="3" t="s">
        <v>39</v>
      </c>
      <c r="N237" s="1" t="s">
        <v>1285</v>
      </c>
      <c r="O237" s="3" t="str">
        <f>HYPERLINK("https://docs.wto.org/imrd/directdoc.asp?DDFDocuments/t/G/TBTN20/USA1639R1A2.DOCX", "https://docs.wto.org/imrd/directdoc.asp?DDFDocuments/t/G/TBTN20/USA1639R1A2.DOCX")</f>
        <v>https://docs.wto.org/imrd/directdoc.asp?DDFDocuments/t/G/TBTN20/USA1639R1A2.DOCX</v>
      </c>
      <c r="P237" s="3" t="str">
        <f>HYPERLINK("https://docs.wto.org/imrd/directdoc.asp?DDFDocuments/u/G/TBTN20/USA1639R1A2.DOCX", "https://docs.wto.org/imrd/directdoc.asp?DDFDocuments/u/G/TBTN20/USA1639R1A2.DOCX")</f>
        <v>https://docs.wto.org/imrd/directdoc.asp?DDFDocuments/u/G/TBTN20/USA1639R1A2.DOCX</v>
      </c>
      <c r="Q237" s="3" t="str">
        <f>HYPERLINK("https://docs.wto.org/imrd/directdoc.asp?DDFDocuments/v/G/TBTN20/USA1639R1A2.DOCX", "https://docs.wto.org/imrd/directdoc.asp?DDFDocuments/v/G/TBTN20/USA1639R1A2.DOCX")</f>
        <v>https://docs.wto.org/imrd/directdoc.asp?DDFDocuments/v/G/TBTN20/USA1639R1A2.DOCX</v>
      </c>
      <c r="R237" s="3"/>
      <c r="S237" s="3"/>
      <c r="T237" s="3"/>
      <c r="U237" s="3"/>
      <c r="V237" s="3"/>
      <c r="W237" s="3"/>
      <c r="X237" s="3"/>
    </row>
    <row r="238" spans="1:24" ht="285" x14ac:dyDescent="0.25">
      <c r="A238" s="3" t="s">
        <v>76</v>
      </c>
      <c r="B238" s="9">
        <v>45769</v>
      </c>
      <c r="C238" s="13" t="str">
        <f>HYPERLINK("https://eping.wto.org/en/Search?viewData= G/TBT/N/USA/1836/Add.4"," G/TBT/N/USA/1836/Add.4")</f>
        <v xml:space="preserve"> G/TBT/N/USA/1836/Add.4</v>
      </c>
      <c r="D238" s="1" t="s">
        <v>1286</v>
      </c>
      <c r="E238" s="1" t="s">
        <v>1287</v>
      </c>
      <c r="F238" s="1" t="s">
        <v>1288</v>
      </c>
      <c r="G238" s="1" t="s">
        <v>23</v>
      </c>
      <c r="H238" s="1" t="s">
        <v>1289</v>
      </c>
      <c r="I238" s="1" t="s">
        <v>206</v>
      </c>
      <c r="J238" s="1" t="s">
        <v>23</v>
      </c>
      <c r="K238" s="3"/>
      <c r="L238" s="9">
        <v>45796</v>
      </c>
      <c r="M238" s="3" t="s">
        <v>39</v>
      </c>
      <c r="N238" s="1" t="s">
        <v>1290</v>
      </c>
      <c r="O238" s="3" t="str">
        <f>HYPERLINK("https://docs.wto.org/imrd/directdoc.asp?DDFDocuments/t/G/TBTN22/USA1836A4.DOCX", "https://docs.wto.org/imrd/directdoc.asp?DDFDocuments/t/G/TBTN22/USA1836A4.DOCX")</f>
        <v>https://docs.wto.org/imrd/directdoc.asp?DDFDocuments/t/G/TBTN22/USA1836A4.DOCX</v>
      </c>
      <c r="P238" s="3" t="str">
        <f>HYPERLINK("https://docs.wto.org/imrd/directdoc.asp?DDFDocuments/u/G/TBTN22/USA1836A4.DOCX", "https://docs.wto.org/imrd/directdoc.asp?DDFDocuments/u/G/TBTN22/USA1836A4.DOCX")</f>
        <v>https://docs.wto.org/imrd/directdoc.asp?DDFDocuments/u/G/TBTN22/USA1836A4.DOCX</v>
      </c>
      <c r="Q238" s="3" t="str">
        <f>HYPERLINK("https://docs.wto.org/imrd/directdoc.asp?DDFDocuments/v/G/TBTN22/USA1836A4.DOCX", "https://docs.wto.org/imrd/directdoc.asp?DDFDocuments/v/G/TBTN22/USA1836A4.DOCX")</f>
        <v>https://docs.wto.org/imrd/directdoc.asp?DDFDocuments/v/G/TBTN22/USA1836A4.DOCX</v>
      </c>
      <c r="R238" s="3"/>
      <c r="S238" s="3"/>
      <c r="T238" s="3"/>
      <c r="U238" s="3"/>
      <c r="V238" s="3"/>
      <c r="W238" s="3"/>
      <c r="X238" s="3"/>
    </row>
    <row r="239" spans="1:24" ht="409.5" x14ac:dyDescent="0.25">
      <c r="A239" s="3" t="s">
        <v>80</v>
      </c>
      <c r="B239" s="9">
        <v>45769</v>
      </c>
      <c r="C239" s="13" t="str">
        <f>HYPERLINK("https://eping.wto.org/en/Search?viewData= G/TBT/N/UKR/324/Rev.1"," G/TBT/N/UKR/324/Rev.1")</f>
        <v xml:space="preserve"> G/TBT/N/UKR/324/Rev.1</v>
      </c>
      <c r="D239" s="1" t="s">
        <v>1291</v>
      </c>
      <c r="E239" s="1" t="s">
        <v>1292</v>
      </c>
      <c r="F239" s="1" t="s">
        <v>1293</v>
      </c>
      <c r="G239" s="1" t="s">
        <v>23</v>
      </c>
      <c r="H239" s="1" t="s">
        <v>1294</v>
      </c>
      <c r="I239" s="1" t="s">
        <v>243</v>
      </c>
      <c r="J239" s="1" t="s">
        <v>23</v>
      </c>
      <c r="K239" s="3"/>
      <c r="L239" s="9">
        <v>45829</v>
      </c>
      <c r="M239" s="3" t="s">
        <v>49</v>
      </c>
      <c r="N239" s="1" t="s">
        <v>1295</v>
      </c>
      <c r="O239" s="3" t="str">
        <f>HYPERLINK("https://docs.wto.org/imrd/directdoc.asp?DDFDocuments/t/G/TBTN24/UKR324R1.DOCX", "https://docs.wto.org/imrd/directdoc.asp?DDFDocuments/t/G/TBTN24/UKR324R1.DOCX")</f>
        <v>https://docs.wto.org/imrd/directdoc.asp?DDFDocuments/t/G/TBTN24/UKR324R1.DOCX</v>
      </c>
      <c r="P239" s="3" t="str">
        <f>HYPERLINK("https://docs.wto.org/imrd/directdoc.asp?DDFDocuments/u/G/TBTN24/UKR324R1.DOCX", "https://docs.wto.org/imrd/directdoc.asp?DDFDocuments/u/G/TBTN24/UKR324R1.DOCX")</f>
        <v>https://docs.wto.org/imrd/directdoc.asp?DDFDocuments/u/G/TBTN24/UKR324R1.DOCX</v>
      </c>
      <c r="Q239" s="3" t="str">
        <f>HYPERLINK("https://docs.wto.org/imrd/directdoc.asp?DDFDocuments/v/G/TBTN24/UKR324R1.DOCX", "https://docs.wto.org/imrd/directdoc.asp?DDFDocuments/v/G/TBTN24/UKR324R1.DOCX")</f>
        <v>https://docs.wto.org/imrd/directdoc.asp?DDFDocuments/v/G/TBTN24/UKR324R1.DOCX</v>
      </c>
      <c r="R239" s="3"/>
      <c r="S239" s="3"/>
      <c r="T239" s="3"/>
      <c r="U239" s="3"/>
      <c r="V239" s="3"/>
      <c r="W239" s="3"/>
      <c r="X239" s="3"/>
    </row>
    <row r="240" spans="1:24" ht="210" x14ac:dyDescent="0.25">
      <c r="A240" s="3" t="s">
        <v>266</v>
      </c>
      <c r="B240" s="9">
        <v>45769</v>
      </c>
      <c r="C240" s="13" t="str">
        <f>HYPERLINK("https://eping.wto.org/en/Search?viewData= G/TBT/N/SGP/65/Add.1"," G/TBT/N/SGP/65/Add.1")</f>
        <v xml:space="preserve"> G/TBT/N/SGP/65/Add.1</v>
      </c>
      <c r="D240" s="1" t="s">
        <v>1296</v>
      </c>
      <c r="E240" s="1" t="s">
        <v>1297</v>
      </c>
      <c r="F240" s="1" t="s">
        <v>115</v>
      </c>
      <c r="G240" s="1" t="s">
        <v>23</v>
      </c>
      <c r="H240" s="1" t="s">
        <v>1298</v>
      </c>
      <c r="I240" s="1" t="s">
        <v>1299</v>
      </c>
      <c r="J240" s="1" t="s">
        <v>42</v>
      </c>
      <c r="K240" s="3"/>
      <c r="L240" s="9" t="s">
        <v>23</v>
      </c>
      <c r="M240" s="3" t="s">
        <v>39</v>
      </c>
      <c r="N240" s="1" t="s">
        <v>1300</v>
      </c>
      <c r="O240" s="3" t="str">
        <f>HYPERLINK("https://docs.wto.org/imrd/directdoc.asp?DDFDocuments/t/G/TBTN22/SGP65A1.DOCX", "https://docs.wto.org/imrd/directdoc.asp?DDFDocuments/t/G/TBTN22/SGP65A1.DOCX")</f>
        <v>https://docs.wto.org/imrd/directdoc.asp?DDFDocuments/t/G/TBTN22/SGP65A1.DOCX</v>
      </c>
      <c r="P240" s="3" t="str">
        <f>HYPERLINK("https://docs.wto.org/imrd/directdoc.asp?DDFDocuments/u/G/TBTN22/SGP65A1.DOCX", "https://docs.wto.org/imrd/directdoc.asp?DDFDocuments/u/G/TBTN22/SGP65A1.DOCX")</f>
        <v>https://docs.wto.org/imrd/directdoc.asp?DDFDocuments/u/G/TBTN22/SGP65A1.DOCX</v>
      </c>
      <c r="Q240" s="3" t="str">
        <f>HYPERLINK("https://docs.wto.org/imrd/directdoc.asp?DDFDocuments/v/G/TBTN22/SGP65A1.DOCX", "https://docs.wto.org/imrd/directdoc.asp?DDFDocuments/v/G/TBTN22/SGP65A1.DOCX")</f>
        <v>https://docs.wto.org/imrd/directdoc.asp?DDFDocuments/v/G/TBTN22/SGP65A1.DOCX</v>
      </c>
      <c r="R240" s="3"/>
      <c r="S240" s="3"/>
      <c r="T240" s="3"/>
      <c r="U240" s="3"/>
      <c r="V240" s="3"/>
      <c r="W240" s="3"/>
      <c r="X240" s="3"/>
    </row>
    <row r="241" spans="1:24" ht="409.5" x14ac:dyDescent="0.25">
      <c r="A241" s="3" t="s">
        <v>76</v>
      </c>
      <c r="B241" s="9">
        <v>45769</v>
      </c>
      <c r="C241" s="13" t="str">
        <f>HYPERLINK("https://eping.wto.org/en/Search?viewData= G/TBT/N/USA/2123/Rev.1/Add.4"," G/TBT/N/USA/2123/Rev.1/Add.4")</f>
        <v xml:space="preserve"> G/TBT/N/USA/2123/Rev.1/Add.4</v>
      </c>
      <c r="D241" s="1" t="s">
        <v>164</v>
      </c>
      <c r="E241" s="1" t="s">
        <v>1301</v>
      </c>
      <c r="F241" s="1" t="s">
        <v>138</v>
      </c>
      <c r="G241" s="1" t="s">
        <v>23</v>
      </c>
      <c r="H241" s="1" t="s">
        <v>188</v>
      </c>
      <c r="I241" s="1" t="s">
        <v>40</v>
      </c>
      <c r="J241" s="1" t="s">
        <v>23</v>
      </c>
      <c r="K241" s="3"/>
      <c r="L241" s="9">
        <v>45784</v>
      </c>
      <c r="M241" s="3" t="s">
        <v>39</v>
      </c>
      <c r="N241" s="3"/>
      <c r="O241" s="3" t="str">
        <f>HYPERLINK("https://docs.wto.org/imrd/directdoc.asp?DDFDocuments/t/G/TBTN24/USA2123R1A4.DOCX", "https://docs.wto.org/imrd/directdoc.asp?DDFDocuments/t/G/TBTN24/USA2123R1A4.DOCX")</f>
        <v>https://docs.wto.org/imrd/directdoc.asp?DDFDocuments/t/G/TBTN24/USA2123R1A4.DOCX</v>
      </c>
      <c r="P241" s="3" t="str">
        <f>HYPERLINK("https://docs.wto.org/imrd/directdoc.asp?DDFDocuments/u/G/TBTN24/USA2123R1A4.DOCX", "https://docs.wto.org/imrd/directdoc.asp?DDFDocuments/u/G/TBTN24/USA2123R1A4.DOCX")</f>
        <v>https://docs.wto.org/imrd/directdoc.asp?DDFDocuments/u/G/TBTN24/USA2123R1A4.DOCX</v>
      </c>
      <c r="Q241" s="3" t="str">
        <f>HYPERLINK("https://docs.wto.org/imrd/directdoc.asp?DDFDocuments/v/G/TBTN24/USA2123R1A4.DOCX", "https://docs.wto.org/imrd/directdoc.asp?DDFDocuments/v/G/TBTN24/USA2123R1A4.DOCX")</f>
        <v>https://docs.wto.org/imrd/directdoc.asp?DDFDocuments/v/G/TBTN24/USA2123R1A4.DOCX</v>
      </c>
      <c r="R241" s="3"/>
      <c r="S241" s="3"/>
      <c r="T241" s="3"/>
      <c r="U241" s="3"/>
      <c r="V241" s="3"/>
      <c r="W241" s="3"/>
      <c r="X241" s="3"/>
    </row>
    <row r="242" spans="1:24" ht="240" x14ac:dyDescent="0.25">
      <c r="A242" s="3" t="s">
        <v>80</v>
      </c>
      <c r="B242" s="9">
        <v>45769</v>
      </c>
      <c r="C242" s="13" t="str">
        <f>HYPERLINK("https://eping.wto.org/en/Search?viewData= G/TBT/N/UKR/337"," G/TBT/N/UKR/337")</f>
        <v xml:space="preserve"> G/TBT/N/UKR/337</v>
      </c>
      <c r="D242" s="1" t="s">
        <v>1302</v>
      </c>
      <c r="E242" s="1" t="s">
        <v>1303</v>
      </c>
      <c r="F242" s="1" t="s">
        <v>88</v>
      </c>
      <c r="G242" s="1" t="s">
        <v>23</v>
      </c>
      <c r="H242" s="1" t="s">
        <v>65</v>
      </c>
      <c r="I242" s="1" t="s">
        <v>224</v>
      </c>
      <c r="J242" s="1" t="s">
        <v>44</v>
      </c>
      <c r="K242" s="3"/>
      <c r="L242" s="9">
        <v>45829</v>
      </c>
      <c r="M242" s="3" t="s">
        <v>24</v>
      </c>
      <c r="N242" s="1" t="s">
        <v>1304</v>
      </c>
      <c r="O242" s="3" t="str">
        <f>HYPERLINK("https://docs.wto.org/imrd/directdoc.asp?DDFDocuments/t/G/TBTN25/UKR337.DOCX", "https://docs.wto.org/imrd/directdoc.asp?DDFDocuments/t/G/TBTN25/UKR337.DOCX")</f>
        <v>https://docs.wto.org/imrd/directdoc.asp?DDFDocuments/t/G/TBTN25/UKR337.DOCX</v>
      </c>
      <c r="P242" s="3" t="str">
        <f>HYPERLINK("https://docs.wto.org/imrd/directdoc.asp?DDFDocuments/u/G/TBTN25/UKR337.DOCX", "https://docs.wto.org/imrd/directdoc.asp?DDFDocuments/u/G/TBTN25/UKR337.DOCX")</f>
        <v>https://docs.wto.org/imrd/directdoc.asp?DDFDocuments/u/G/TBTN25/UKR337.DOCX</v>
      </c>
      <c r="Q242" s="3" t="str">
        <f>HYPERLINK("https://docs.wto.org/imrd/directdoc.asp?DDFDocuments/v/G/TBTN25/UKR337.DOCX", "https://docs.wto.org/imrd/directdoc.asp?DDFDocuments/v/G/TBTN25/UKR337.DOCX")</f>
        <v>https://docs.wto.org/imrd/directdoc.asp?DDFDocuments/v/G/TBTN25/UKR337.DOCX</v>
      </c>
      <c r="R242" s="3"/>
      <c r="S242" s="3"/>
      <c r="T242" s="3"/>
      <c r="U242" s="3"/>
      <c r="V242" s="3"/>
      <c r="W242" s="3"/>
      <c r="X242" s="3"/>
    </row>
    <row r="243" spans="1:24" ht="75" x14ac:dyDescent="0.25">
      <c r="A243" s="3" t="s">
        <v>1305</v>
      </c>
      <c r="B243" s="9">
        <v>45770</v>
      </c>
      <c r="C243" s="13" t="str">
        <f>HYPERLINK("https://eping.wto.org/en/Search?viewData= G/TBT/N/BGD/11"," G/TBT/N/BGD/11")</f>
        <v xml:space="preserve"> G/TBT/N/BGD/11</v>
      </c>
      <c r="D243" s="1" t="s">
        <v>1306</v>
      </c>
      <c r="E243" s="1" t="s">
        <v>1307</v>
      </c>
      <c r="F243" s="1" t="s">
        <v>1308</v>
      </c>
      <c r="G243" s="1" t="s">
        <v>1309</v>
      </c>
      <c r="H243" s="1" t="s">
        <v>134</v>
      </c>
      <c r="I243" s="1" t="s">
        <v>1310</v>
      </c>
      <c r="J243" s="1" t="s">
        <v>32</v>
      </c>
      <c r="K243" s="3"/>
      <c r="L243" s="9">
        <v>45830</v>
      </c>
      <c r="M243" s="3" t="s">
        <v>24</v>
      </c>
      <c r="N243" s="1" t="s">
        <v>1311</v>
      </c>
      <c r="O243" s="3" t="str">
        <f>HYPERLINK("https://docs.wto.org/imrd/directdoc.asp?DDFDocuments/t/G/TBTN25/BGD11.DOCX", "https://docs.wto.org/imrd/directdoc.asp?DDFDocuments/t/G/TBTN25/BGD11.DOCX")</f>
        <v>https://docs.wto.org/imrd/directdoc.asp?DDFDocuments/t/G/TBTN25/BGD11.DOCX</v>
      </c>
      <c r="P243" s="3" t="str">
        <f>HYPERLINK("https://docs.wto.org/imrd/directdoc.asp?DDFDocuments/u/G/TBTN25/BGD11.DOCX", "https://docs.wto.org/imrd/directdoc.asp?DDFDocuments/u/G/TBTN25/BGD11.DOCX")</f>
        <v>https://docs.wto.org/imrd/directdoc.asp?DDFDocuments/u/G/TBTN25/BGD11.DOCX</v>
      </c>
      <c r="Q243" s="3" t="str">
        <f>HYPERLINK("https://docs.wto.org/imrd/directdoc.asp?DDFDocuments/v/G/TBTN25/BGD11.DOCX", "https://docs.wto.org/imrd/directdoc.asp?DDFDocuments/v/G/TBTN25/BGD11.DOCX")</f>
        <v>https://docs.wto.org/imrd/directdoc.asp?DDFDocuments/v/G/TBTN25/BGD11.DOCX</v>
      </c>
      <c r="R243" s="3"/>
      <c r="S243" s="3"/>
      <c r="T243" s="3"/>
      <c r="U243" s="3"/>
      <c r="V243" s="3"/>
      <c r="W243" s="3"/>
      <c r="X243" s="3"/>
    </row>
    <row r="244" spans="1:24" ht="105" x14ac:dyDescent="0.25">
      <c r="A244" s="3" t="s">
        <v>82</v>
      </c>
      <c r="B244" s="9">
        <v>45770</v>
      </c>
      <c r="C244" s="13" t="str">
        <f>HYPERLINK("https://eping.wto.org/en/Search?viewData= G/TBT/N/EGY/541"," G/TBT/N/EGY/541")</f>
        <v xml:space="preserve"> G/TBT/N/EGY/541</v>
      </c>
      <c r="D244" s="1" t="s">
        <v>1312</v>
      </c>
      <c r="E244" s="1" t="s">
        <v>1313</v>
      </c>
      <c r="F244" s="1" t="s">
        <v>1314</v>
      </c>
      <c r="G244" s="1" t="s">
        <v>23</v>
      </c>
      <c r="H244" s="1" t="s">
        <v>1315</v>
      </c>
      <c r="I244" s="1" t="s">
        <v>399</v>
      </c>
      <c r="J244" s="1" t="s">
        <v>23</v>
      </c>
      <c r="K244" s="3"/>
      <c r="L244" s="9">
        <v>45830</v>
      </c>
      <c r="M244" s="3" t="s">
        <v>24</v>
      </c>
      <c r="N244" s="3"/>
      <c r="O244" s="3" t="str">
        <f>HYPERLINK("https://docs.wto.org/imrd/directdoc.asp?DDFDocuments/t/G/TBTN25/EGY541.DOCX", "https://docs.wto.org/imrd/directdoc.asp?DDFDocuments/t/G/TBTN25/EGY541.DOCX")</f>
        <v>https://docs.wto.org/imrd/directdoc.asp?DDFDocuments/t/G/TBTN25/EGY541.DOCX</v>
      </c>
      <c r="P244" s="3" t="str">
        <f>HYPERLINK("https://docs.wto.org/imrd/directdoc.asp?DDFDocuments/u/G/TBTN25/EGY541.DOCX", "https://docs.wto.org/imrd/directdoc.asp?DDFDocuments/u/G/TBTN25/EGY541.DOCX")</f>
        <v>https://docs.wto.org/imrd/directdoc.asp?DDFDocuments/u/G/TBTN25/EGY541.DOCX</v>
      </c>
      <c r="Q244" s="3" t="str">
        <f>HYPERLINK("https://docs.wto.org/imrd/directdoc.asp?DDFDocuments/v/G/TBTN25/EGY541.DOCX", "https://docs.wto.org/imrd/directdoc.asp?DDFDocuments/v/G/TBTN25/EGY541.DOCX")</f>
        <v>https://docs.wto.org/imrd/directdoc.asp?DDFDocuments/v/G/TBTN25/EGY541.DOCX</v>
      </c>
      <c r="R244" s="3"/>
      <c r="S244" s="3"/>
      <c r="T244" s="3"/>
      <c r="U244" s="3"/>
      <c r="V244" s="3"/>
      <c r="W244" s="3"/>
      <c r="X244" s="3"/>
    </row>
    <row r="245" spans="1:24" ht="409.5" x14ac:dyDescent="0.25">
      <c r="A245" s="3" t="s">
        <v>1190</v>
      </c>
      <c r="B245" s="9">
        <v>45770</v>
      </c>
      <c r="C245" s="13" t="str">
        <f>HYPERLINK("https://eping.wto.org/en/Search?viewData= G/TBT/N/BWA/183"," G/TBT/N/BWA/183")</f>
        <v xml:space="preserve"> G/TBT/N/BWA/183</v>
      </c>
      <c r="D245" s="1" t="s">
        <v>1316</v>
      </c>
      <c r="E245" s="1" t="s">
        <v>1317</v>
      </c>
      <c r="F245" s="1" t="s">
        <v>1318</v>
      </c>
      <c r="G245" s="1" t="s">
        <v>23</v>
      </c>
      <c r="H245" s="1" t="s">
        <v>1319</v>
      </c>
      <c r="I245" s="1" t="s">
        <v>1320</v>
      </c>
      <c r="J245" s="1" t="s">
        <v>23</v>
      </c>
      <c r="K245" s="3"/>
      <c r="L245" s="9">
        <v>45830</v>
      </c>
      <c r="M245" s="3" t="s">
        <v>24</v>
      </c>
      <c r="N245" s="3"/>
      <c r="O245" s="3" t="str">
        <f>HYPERLINK("https://docs.wto.org/imrd/directdoc.asp?DDFDocuments/t/G/TBTN25/BWA183.DOCX", "https://docs.wto.org/imrd/directdoc.asp?DDFDocuments/t/G/TBTN25/BWA183.DOCX")</f>
        <v>https://docs.wto.org/imrd/directdoc.asp?DDFDocuments/t/G/TBTN25/BWA183.DOCX</v>
      </c>
      <c r="P245" s="3" t="str">
        <f>HYPERLINK("https://docs.wto.org/imrd/directdoc.asp?DDFDocuments/u/G/TBTN25/BWA183.DOCX", "https://docs.wto.org/imrd/directdoc.asp?DDFDocuments/u/G/TBTN25/BWA183.DOCX")</f>
        <v>https://docs.wto.org/imrd/directdoc.asp?DDFDocuments/u/G/TBTN25/BWA183.DOCX</v>
      </c>
      <c r="Q245" s="3" t="str">
        <f>HYPERLINK("https://docs.wto.org/imrd/directdoc.asp?DDFDocuments/v/G/TBTN25/BWA183.DOCX", "https://docs.wto.org/imrd/directdoc.asp?DDFDocuments/v/G/TBTN25/BWA183.DOCX")</f>
        <v>https://docs.wto.org/imrd/directdoc.asp?DDFDocuments/v/G/TBTN25/BWA183.DOCX</v>
      </c>
      <c r="R245" s="3"/>
      <c r="S245" s="3"/>
      <c r="T245" s="3"/>
      <c r="U245" s="3"/>
      <c r="V245" s="3"/>
      <c r="W245" s="3"/>
      <c r="X245" s="3"/>
    </row>
    <row r="246" spans="1:24" ht="180" x14ac:dyDescent="0.25">
      <c r="A246" s="3" t="s">
        <v>25</v>
      </c>
      <c r="B246" s="9">
        <v>45770</v>
      </c>
      <c r="C246" s="13" t="str">
        <f>HYPERLINK("https://eping.wto.org/en/Search?viewData= G/TBT/N/CRI/193/Add.7"," G/TBT/N/CRI/193/Add.7")</f>
        <v xml:space="preserve"> G/TBT/N/CRI/193/Add.7</v>
      </c>
      <c r="D246" s="1" t="s">
        <v>1321</v>
      </c>
      <c r="E246" s="1" t="s">
        <v>1322</v>
      </c>
      <c r="F246" s="1" t="s">
        <v>1323</v>
      </c>
      <c r="G246" s="1" t="s">
        <v>23</v>
      </c>
      <c r="H246" s="1" t="s">
        <v>251</v>
      </c>
      <c r="I246" s="1" t="s">
        <v>206</v>
      </c>
      <c r="J246" s="1" t="s">
        <v>23</v>
      </c>
      <c r="K246" s="3"/>
      <c r="L246" s="9" t="s">
        <v>23</v>
      </c>
      <c r="M246" s="3" t="s">
        <v>39</v>
      </c>
      <c r="N246" s="1" t="s">
        <v>1324</v>
      </c>
      <c r="O246" s="3" t="str">
        <f>HYPERLINK("https://docs.wto.org/imrd/directdoc.asp?DDFDocuments/t/G/TBTN21/CRI193A7.DOCX", "https://docs.wto.org/imrd/directdoc.asp?DDFDocuments/t/G/TBTN21/CRI193A7.DOCX")</f>
        <v>https://docs.wto.org/imrd/directdoc.asp?DDFDocuments/t/G/TBTN21/CRI193A7.DOCX</v>
      </c>
      <c r="P246" s="3" t="str">
        <f>HYPERLINK("https://docs.wto.org/imrd/directdoc.asp?DDFDocuments/u/G/TBTN21/CRI193A7.DOCX", "https://docs.wto.org/imrd/directdoc.asp?DDFDocuments/u/G/TBTN21/CRI193A7.DOCX")</f>
        <v>https://docs.wto.org/imrd/directdoc.asp?DDFDocuments/u/G/TBTN21/CRI193A7.DOCX</v>
      </c>
      <c r="Q246" s="3" t="str">
        <f>HYPERLINK("https://docs.wto.org/imrd/directdoc.asp?DDFDocuments/v/G/TBTN21/CRI193A7.DOCX", "https://docs.wto.org/imrd/directdoc.asp?DDFDocuments/v/G/TBTN21/CRI193A7.DOCX")</f>
        <v>https://docs.wto.org/imrd/directdoc.asp?DDFDocuments/v/G/TBTN21/CRI193A7.DOCX</v>
      </c>
      <c r="R246" s="3"/>
      <c r="S246" s="3"/>
      <c r="T246" s="3"/>
      <c r="U246" s="3"/>
      <c r="V246" s="3"/>
      <c r="W246" s="3"/>
      <c r="X246" s="3"/>
    </row>
    <row r="247" spans="1:24" ht="90" x14ac:dyDescent="0.25">
      <c r="A247" s="3" t="s">
        <v>82</v>
      </c>
      <c r="B247" s="9">
        <v>45770</v>
      </c>
      <c r="C247" s="13" t="str">
        <f>HYPERLINK("https://eping.wto.org/en/Search?viewData= G/TBT/N/EGY/544"," G/TBT/N/EGY/544")</f>
        <v xml:space="preserve"> G/TBT/N/EGY/544</v>
      </c>
      <c r="D247" s="1" t="s">
        <v>1325</v>
      </c>
      <c r="E247" s="1" t="s">
        <v>1326</v>
      </c>
      <c r="F247" s="1" t="s">
        <v>1314</v>
      </c>
      <c r="G247" s="1" t="s">
        <v>23</v>
      </c>
      <c r="H247" s="1" t="s">
        <v>1315</v>
      </c>
      <c r="I247" s="1" t="s">
        <v>399</v>
      </c>
      <c r="J247" s="1" t="s">
        <v>23</v>
      </c>
      <c r="K247" s="3"/>
      <c r="L247" s="9">
        <v>45830</v>
      </c>
      <c r="M247" s="3" t="s">
        <v>24</v>
      </c>
      <c r="N247" s="3"/>
      <c r="O247" s="3" t="str">
        <f>HYPERLINK("https://docs.wto.org/imrd/directdoc.asp?DDFDocuments/t/G/TBTN25/EGY544.DOCX", "https://docs.wto.org/imrd/directdoc.asp?DDFDocuments/t/G/TBTN25/EGY544.DOCX")</f>
        <v>https://docs.wto.org/imrd/directdoc.asp?DDFDocuments/t/G/TBTN25/EGY544.DOCX</v>
      </c>
      <c r="P247" s="3" t="str">
        <f>HYPERLINK("https://docs.wto.org/imrd/directdoc.asp?DDFDocuments/u/G/TBTN25/EGY544.DOCX", "https://docs.wto.org/imrd/directdoc.asp?DDFDocuments/u/G/TBTN25/EGY544.DOCX")</f>
        <v>https://docs.wto.org/imrd/directdoc.asp?DDFDocuments/u/G/TBTN25/EGY544.DOCX</v>
      </c>
      <c r="Q247" s="3" t="str">
        <f>HYPERLINK("https://docs.wto.org/imrd/directdoc.asp?DDFDocuments/v/G/TBTN25/EGY544.DOCX", "https://docs.wto.org/imrd/directdoc.asp?DDFDocuments/v/G/TBTN25/EGY544.DOCX")</f>
        <v>https://docs.wto.org/imrd/directdoc.asp?DDFDocuments/v/G/TBTN25/EGY544.DOCX</v>
      </c>
      <c r="R247" s="3"/>
      <c r="S247" s="3"/>
      <c r="T247" s="3"/>
      <c r="U247" s="3"/>
      <c r="V247" s="3"/>
      <c r="W247" s="3"/>
      <c r="X247" s="3"/>
    </row>
    <row r="248" spans="1:24" ht="150" x14ac:dyDescent="0.25">
      <c r="A248" s="3" t="s">
        <v>1190</v>
      </c>
      <c r="B248" s="9">
        <v>45770</v>
      </c>
      <c r="C248" s="13" t="str">
        <f>HYPERLINK("https://eping.wto.org/en/Search?viewData= G/TBT/N/BWA/181"," G/TBT/N/BWA/181")</f>
        <v xml:space="preserve"> G/TBT/N/BWA/181</v>
      </c>
      <c r="D248" s="1" t="s">
        <v>1327</v>
      </c>
      <c r="E248" s="1" t="s">
        <v>1328</v>
      </c>
      <c r="F248" s="1" t="s">
        <v>1329</v>
      </c>
      <c r="G248" s="1" t="s">
        <v>1330</v>
      </c>
      <c r="H248" s="1" t="s">
        <v>1331</v>
      </c>
      <c r="I248" s="1" t="s">
        <v>1198</v>
      </c>
      <c r="J248" s="1" t="s">
        <v>23</v>
      </c>
      <c r="K248" s="3"/>
      <c r="L248" s="9" t="s">
        <v>23</v>
      </c>
      <c r="M248" s="3" t="s">
        <v>24</v>
      </c>
      <c r="N248" s="1" t="s">
        <v>1332</v>
      </c>
      <c r="O248" s="3" t="str">
        <f>HYPERLINK("https://docs.wto.org/imrd/directdoc.asp?DDFDocuments/t/G/TBTN25/BWA181.DOCX", "https://docs.wto.org/imrd/directdoc.asp?DDFDocuments/t/G/TBTN25/BWA181.DOCX")</f>
        <v>https://docs.wto.org/imrd/directdoc.asp?DDFDocuments/t/G/TBTN25/BWA181.DOCX</v>
      </c>
      <c r="P248" s="3" t="str">
        <f>HYPERLINK("https://docs.wto.org/imrd/directdoc.asp?DDFDocuments/u/G/TBTN25/BWA181.DOCX", "https://docs.wto.org/imrd/directdoc.asp?DDFDocuments/u/G/TBTN25/BWA181.DOCX")</f>
        <v>https://docs.wto.org/imrd/directdoc.asp?DDFDocuments/u/G/TBTN25/BWA181.DOCX</v>
      </c>
      <c r="Q248" s="3" t="str">
        <f>HYPERLINK("https://docs.wto.org/imrd/directdoc.asp?DDFDocuments/v/G/TBTN25/BWA181.DOCX", "https://docs.wto.org/imrd/directdoc.asp?DDFDocuments/v/G/TBTN25/BWA181.DOCX")</f>
        <v>https://docs.wto.org/imrd/directdoc.asp?DDFDocuments/v/G/TBTN25/BWA181.DOCX</v>
      </c>
      <c r="R248" s="3"/>
      <c r="S248" s="3"/>
      <c r="T248" s="3"/>
      <c r="U248" s="3"/>
      <c r="V248" s="3"/>
      <c r="W248" s="3"/>
      <c r="X248" s="3"/>
    </row>
    <row r="249" spans="1:24" ht="315" x14ac:dyDescent="0.25">
      <c r="A249" s="3" t="s">
        <v>78</v>
      </c>
      <c r="B249" s="9">
        <v>45770</v>
      </c>
      <c r="C249" s="13" t="str">
        <f>HYPERLINK("https://eping.wto.org/en/Search?viewData= G/TBT/N/BRA/1538/Add.1"," G/TBT/N/BRA/1538/Add.1")</f>
        <v xml:space="preserve"> G/TBT/N/BRA/1538/Add.1</v>
      </c>
      <c r="D249" s="1" t="s">
        <v>1333</v>
      </c>
      <c r="E249" s="1" t="s">
        <v>1334</v>
      </c>
      <c r="F249" s="1" t="s">
        <v>1335</v>
      </c>
      <c r="G249" s="1" t="s">
        <v>1336</v>
      </c>
      <c r="H249" s="1" t="s">
        <v>161</v>
      </c>
      <c r="I249" s="1" t="s">
        <v>38</v>
      </c>
      <c r="J249" s="1" t="s">
        <v>54</v>
      </c>
      <c r="K249" s="3"/>
      <c r="L249" s="9" t="s">
        <v>23</v>
      </c>
      <c r="M249" s="3" t="s">
        <v>39</v>
      </c>
      <c r="N249" s="3"/>
      <c r="O249" s="3" t="str">
        <f>HYPERLINK("https://docs.wto.org/imrd/directdoc.asp?DDFDocuments/t/G/TBTN24/BRA1538A1.DOCX", "https://docs.wto.org/imrd/directdoc.asp?DDFDocuments/t/G/TBTN24/BRA1538A1.DOCX")</f>
        <v>https://docs.wto.org/imrd/directdoc.asp?DDFDocuments/t/G/TBTN24/BRA1538A1.DOCX</v>
      </c>
      <c r="P249" s="3" t="str">
        <f>HYPERLINK("https://docs.wto.org/imrd/directdoc.asp?DDFDocuments/u/G/TBTN24/BRA1538A1.DOCX", "https://docs.wto.org/imrd/directdoc.asp?DDFDocuments/u/G/TBTN24/BRA1538A1.DOCX")</f>
        <v>https://docs.wto.org/imrd/directdoc.asp?DDFDocuments/u/G/TBTN24/BRA1538A1.DOCX</v>
      </c>
      <c r="Q249" s="3" t="str">
        <f>HYPERLINK("https://docs.wto.org/imrd/directdoc.asp?DDFDocuments/v/G/TBTN24/BRA1538A1.DOCX", "https://docs.wto.org/imrd/directdoc.asp?DDFDocuments/v/G/TBTN24/BRA1538A1.DOCX")</f>
        <v>https://docs.wto.org/imrd/directdoc.asp?DDFDocuments/v/G/TBTN24/BRA1538A1.DOCX</v>
      </c>
      <c r="R249" s="3"/>
      <c r="S249" s="3"/>
      <c r="T249" s="3"/>
      <c r="U249" s="3"/>
      <c r="V249" s="3"/>
      <c r="W249" s="3"/>
      <c r="X249" s="3"/>
    </row>
    <row r="250" spans="1:24" ht="150" x14ac:dyDescent="0.25">
      <c r="A250" s="3" t="s">
        <v>1190</v>
      </c>
      <c r="B250" s="9">
        <v>45770</v>
      </c>
      <c r="C250" s="13" t="str">
        <f>HYPERLINK("https://eping.wto.org/en/Search?viewData= G/TBT/N/BWA/180"," G/TBT/N/BWA/180")</f>
        <v xml:space="preserve"> G/TBT/N/BWA/180</v>
      </c>
      <c r="D250" s="1" t="s">
        <v>1337</v>
      </c>
      <c r="E250" s="1" t="s">
        <v>1338</v>
      </c>
      <c r="F250" s="1" t="s">
        <v>1329</v>
      </c>
      <c r="G250" s="1" t="s">
        <v>1339</v>
      </c>
      <c r="H250" s="1" t="s">
        <v>1331</v>
      </c>
      <c r="I250" s="1" t="s">
        <v>1198</v>
      </c>
      <c r="J250" s="1" t="s">
        <v>23</v>
      </c>
      <c r="K250" s="3"/>
      <c r="L250" s="9" t="s">
        <v>23</v>
      </c>
      <c r="M250" s="3" t="s">
        <v>24</v>
      </c>
      <c r="N250" s="1" t="s">
        <v>1340</v>
      </c>
      <c r="O250" s="3" t="str">
        <f>HYPERLINK("https://docs.wto.org/imrd/directdoc.asp?DDFDocuments/t/G/TBTN25/BWA180.DOCX", "https://docs.wto.org/imrd/directdoc.asp?DDFDocuments/t/G/TBTN25/BWA180.DOCX")</f>
        <v>https://docs.wto.org/imrd/directdoc.asp?DDFDocuments/t/G/TBTN25/BWA180.DOCX</v>
      </c>
      <c r="P250" s="3" t="str">
        <f>HYPERLINK("https://docs.wto.org/imrd/directdoc.asp?DDFDocuments/u/G/TBTN25/BWA180.DOCX", "https://docs.wto.org/imrd/directdoc.asp?DDFDocuments/u/G/TBTN25/BWA180.DOCX")</f>
        <v>https://docs.wto.org/imrd/directdoc.asp?DDFDocuments/u/G/TBTN25/BWA180.DOCX</v>
      </c>
      <c r="Q250" s="3" t="str">
        <f>HYPERLINK("https://docs.wto.org/imrd/directdoc.asp?DDFDocuments/v/G/TBTN25/BWA180.DOCX", "https://docs.wto.org/imrd/directdoc.asp?DDFDocuments/v/G/TBTN25/BWA180.DOCX")</f>
        <v>https://docs.wto.org/imrd/directdoc.asp?DDFDocuments/v/G/TBTN25/BWA180.DOCX</v>
      </c>
      <c r="R250" s="3"/>
      <c r="S250" s="3"/>
      <c r="T250" s="3"/>
      <c r="U250" s="3"/>
      <c r="V250" s="3"/>
      <c r="W250" s="3"/>
      <c r="X250" s="3"/>
    </row>
    <row r="251" spans="1:24" ht="409.5" x14ac:dyDescent="0.25">
      <c r="A251" s="3" t="s">
        <v>1190</v>
      </c>
      <c r="B251" s="9">
        <v>45770</v>
      </c>
      <c r="C251" s="13" t="str">
        <f>HYPERLINK("https://eping.wto.org/en/Search?viewData= G/TBT/N/BWA/182"," G/TBT/N/BWA/182")</f>
        <v xml:space="preserve"> G/TBT/N/BWA/182</v>
      </c>
      <c r="D251" s="1" t="s">
        <v>1341</v>
      </c>
      <c r="E251" s="1" t="s">
        <v>1342</v>
      </c>
      <c r="F251" s="1" t="s">
        <v>1318</v>
      </c>
      <c r="G251" s="1" t="s">
        <v>23</v>
      </c>
      <c r="H251" s="1" t="s">
        <v>1319</v>
      </c>
      <c r="I251" s="1" t="s">
        <v>1320</v>
      </c>
      <c r="J251" s="1" t="s">
        <v>23</v>
      </c>
      <c r="K251" s="3"/>
      <c r="L251" s="9">
        <v>45830</v>
      </c>
      <c r="M251" s="3" t="s">
        <v>24</v>
      </c>
      <c r="N251" s="3"/>
      <c r="O251" s="3" t="str">
        <f>HYPERLINK("https://docs.wto.org/imrd/directdoc.asp?DDFDocuments/t/G/TBTN25/BWA182.DOCX", "https://docs.wto.org/imrd/directdoc.asp?DDFDocuments/t/G/TBTN25/BWA182.DOCX")</f>
        <v>https://docs.wto.org/imrd/directdoc.asp?DDFDocuments/t/G/TBTN25/BWA182.DOCX</v>
      </c>
      <c r="P251" s="3" t="str">
        <f>HYPERLINK("https://docs.wto.org/imrd/directdoc.asp?DDFDocuments/u/G/TBTN25/BWA182.DOCX", "https://docs.wto.org/imrd/directdoc.asp?DDFDocuments/u/G/TBTN25/BWA182.DOCX")</f>
        <v>https://docs.wto.org/imrd/directdoc.asp?DDFDocuments/u/G/TBTN25/BWA182.DOCX</v>
      </c>
      <c r="Q251" s="3" t="str">
        <f>HYPERLINK("https://docs.wto.org/imrd/directdoc.asp?DDFDocuments/v/G/TBTN25/BWA182.DOCX", "https://docs.wto.org/imrd/directdoc.asp?DDFDocuments/v/G/TBTN25/BWA182.DOCX")</f>
        <v>https://docs.wto.org/imrd/directdoc.asp?DDFDocuments/v/G/TBTN25/BWA182.DOCX</v>
      </c>
      <c r="R251" s="3"/>
      <c r="S251" s="3"/>
      <c r="T251" s="3"/>
      <c r="U251" s="3"/>
      <c r="V251" s="3"/>
      <c r="W251" s="3"/>
      <c r="X251" s="3"/>
    </row>
    <row r="252" spans="1:24" ht="105" x14ac:dyDescent="0.25">
      <c r="A252" s="3" t="s">
        <v>82</v>
      </c>
      <c r="B252" s="9">
        <v>45770</v>
      </c>
      <c r="C252" s="13" t="str">
        <f>HYPERLINK("https://eping.wto.org/en/Search?viewData= G/TBT/N/EGY/540"," G/TBT/N/EGY/540")</f>
        <v xml:space="preserve"> G/TBT/N/EGY/540</v>
      </c>
      <c r="D252" s="1" t="s">
        <v>1343</v>
      </c>
      <c r="E252" s="1" t="s">
        <v>1344</v>
      </c>
      <c r="F252" s="1" t="s">
        <v>1314</v>
      </c>
      <c r="G252" s="1" t="s">
        <v>23</v>
      </c>
      <c r="H252" s="1" t="s">
        <v>1315</v>
      </c>
      <c r="I252" s="1" t="s">
        <v>399</v>
      </c>
      <c r="J252" s="1" t="s">
        <v>23</v>
      </c>
      <c r="K252" s="3"/>
      <c r="L252" s="9">
        <v>45830</v>
      </c>
      <c r="M252" s="3" t="s">
        <v>24</v>
      </c>
      <c r="N252" s="3"/>
      <c r="O252" s="3" t="str">
        <f>HYPERLINK("https://docs.wto.org/imrd/directdoc.asp?DDFDocuments/t/G/TBTN25/EGY540.DOCX", "https://docs.wto.org/imrd/directdoc.asp?DDFDocuments/t/G/TBTN25/EGY540.DOCX")</f>
        <v>https://docs.wto.org/imrd/directdoc.asp?DDFDocuments/t/G/TBTN25/EGY540.DOCX</v>
      </c>
      <c r="P252" s="3" t="str">
        <f>HYPERLINK("https://docs.wto.org/imrd/directdoc.asp?DDFDocuments/u/G/TBTN25/EGY540.DOCX", "https://docs.wto.org/imrd/directdoc.asp?DDFDocuments/u/G/TBTN25/EGY540.DOCX")</f>
        <v>https://docs.wto.org/imrd/directdoc.asp?DDFDocuments/u/G/TBTN25/EGY540.DOCX</v>
      </c>
      <c r="Q252" s="3" t="str">
        <f>HYPERLINK("https://docs.wto.org/imrd/directdoc.asp?DDFDocuments/v/G/TBTN25/EGY540.DOCX", "https://docs.wto.org/imrd/directdoc.asp?DDFDocuments/v/G/TBTN25/EGY540.DOCX")</f>
        <v>https://docs.wto.org/imrd/directdoc.asp?DDFDocuments/v/G/TBTN25/EGY540.DOCX</v>
      </c>
      <c r="R252" s="3"/>
      <c r="S252" s="3"/>
      <c r="T252" s="3"/>
      <c r="U252" s="3"/>
      <c r="V252" s="3"/>
      <c r="W252" s="3"/>
      <c r="X252" s="3"/>
    </row>
    <row r="253" spans="1:24" ht="90" x14ac:dyDescent="0.25">
      <c r="A253" s="3" t="s">
        <v>82</v>
      </c>
      <c r="B253" s="9">
        <v>45770</v>
      </c>
      <c r="C253" s="13" t="str">
        <f>HYPERLINK("https://eping.wto.org/en/Search?viewData= G/TBT/N/EGY/542"," G/TBT/N/EGY/542")</f>
        <v xml:space="preserve"> G/TBT/N/EGY/542</v>
      </c>
      <c r="D253" s="1" t="s">
        <v>1345</v>
      </c>
      <c r="E253" s="1" t="s">
        <v>1346</v>
      </c>
      <c r="F253" s="1" t="s">
        <v>1314</v>
      </c>
      <c r="G253" s="1" t="s">
        <v>23</v>
      </c>
      <c r="H253" s="1" t="s">
        <v>1315</v>
      </c>
      <c r="I253" s="1" t="s">
        <v>40</v>
      </c>
      <c r="J253" s="1" t="s">
        <v>23</v>
      </c>
      <c r="K253" s="3"/>
      <c r="L253" s="9">
        <v>45830</v>
      </c>
      <c r="M253" s="3" t="s">
        <v>24</v>
      </c>
      <c r="N253" s="3"/>
      <c r="O253" s="3" t="str">
        <f>HYPERLINK("https://docs.wto.org/imrd/directdoc.asp?DDFDocuments/t/G/TBTN25/EGY542.DOCX", "https://docs.wto.org/imrd/directdoc.asp?DDFDocuments/t/G/TBTN25/EGY542.DOCX")</f>
        <v>https://docs.wto.org/imrd/directdoc.asp?DDFDocuments/t/G/TBTN25/EGY542.DOCX</v>
      </c>
      <c r="P253" s="3" t="str">
        <f>HYPERLINK("https://docs.wto.org/imrd/directdoc.asp?DDFDocuments/u/G/TBTN25/EGY542.DOCX", "https://docs.wto.org/imrd/directdoc.asp?DDFDocuments/u/G/TBTN25/EGY542.DOCX")</f>
        <v>https://docs.wto.org/imrd/directdoc.asp?DDFDocuments/u/G/TBTN25/EGY542.DOCX</v>
      </c>
      <c r="Q253" s="3" t="str">
        <f>HYPERLINK("https://docs.wto.org/imrd/directdoc.asp?DDFDocuments/v/G/TBTN25/EGY542.DOCX", "https://docs.wto.org/imrd/directdoc.asp?DDFDocuments/v/G/TBTN25/EGY542.DOCX")</f>
        <v>https://docs.wto.org/imrd/directdoc.asp?DDFDocuments/v/G/TBTN25/EGY542.DOCX</v>
      </c>
      <c r="R253" s="3"/>
      <c r="S253" s="3"/>
      <c r="T253" s="3"/>
      <c r="U253" s="3"/>
      <c r="V253" s="3"/>
      <c r="W253" s="3"/>
      <c r="X253" s="3"/>
    </row>
    <row r="254" spans="1:24" ht="90" x14ac:dyDescent="0.25">
      <c r="A254" s="3" t="s">
        <v>82</v>
      </c>
      <c r="B254" s="9">
        <v>45770</v>
      </c>
      <c r="C254" s="13" t="str">
        <f>HYPERLINK("https://eping.wto.org/en/Search?viewData= G/TBT/N/EGY/543"," G/TBT/N/EGY/543")</f>
        <v xml:space="preserve"> G/TBT/N/EGY/543</v>
      </c>
      <c r="D254" s="1" t="s">
        <v>1347</v>
      </c>
      <c r="E254" s="1" t="s">
        <v>1348</v>
      </c>
      <c r="F254" s="1" t="s">
        <v>1349</v>
      </c>
      <c r="G254" s="1" t="s">
        <v>23</v>
      </c>
      <c r="H254" s="1" t="s">
        <v>1350</v>
      </c>
      <c r="I254" s="1" t="s">
        <v>45</v>
      </c>
      <c r="J254" s="1" t="s">
        <v>23</v>
      </c>
      <c r="K254" s="3"/>
      <c r="L254" s="9">
        <v>45830</v>
      </c>
      <c r="M254" s="3" t="s">
        <v>24</v>
      </c>
      <c r="N254" s="3"/>
      <c r="O254" s="3" t="str">
        <f>HYPERLINK("https://docs.wto.org/imrd/directdoc.asp?DDFDocuments/t/G/TBTN25/EGY543.DOCX", "https://docs.wto.org/imrd/directdoc.asp?DDFDocuments/t/G/TBTN25/EGY543.DOCX")</f>
        <v>https://docs.wto.org/imrd/directdoc.asp?DDFDocuments/t/G/TBTN25/EGY543.DOCX</v>
      </c>
      <c r="P254" s="3" t="str">
        <f>HYPERLINK("https://docs.wto.org/imrd/directdoc.asp?DDFDocuments/u/G/TBTN25/EGY543.DOCX", "https://docs.wto.org/imrd/directdoc.asp?DDFDocuments/u/G/TBTN25/EGY543.DOCX")</f>
        <v>https://docs.wto.org/imrd/directdoc.asp?DDFDocuments/u/G/TBTN25/EGY543.DOCX</v>
      </c>
      <c r="Q254" s="3" t="str">
        <f>HYPERLINK("https://docs.wto.org/imrd/directdoc.asp?DDFDocuments/v/G/TBTN25/EGY543.DOCX", "https://docs.wto.org/imrd/directdoc.asp?DDFDocuments/v/G/TBTN25/EGY543.DOCX")</f>
        <v>https://docs.wto.org/imrd/directdoc.asp?DDFDocuments/v/G/TBTN25/EGY543.DOCX</v>
      </c>
      <c r="R254" s="3"/>
      <c r="S254" s="3"/>
      <c r="T254" s="3"/>
      <c r="U254" s="3"/>
      <c r="V254" s="3"/>
      <c r="W254" s="3"/>
      <c r="X254" s="3"/>
    </row>
    <row r="255" spans="1:24" ht="90" x14ac:dyDescent="0.25">
      <c r="A255" s="3" t="s">
        <v>1305</v>
      </c>
      <c r="B255" s="9">
        <v>45770</v>
      </c>
      <c r="C255" s="13" t="str">
        <f>HYPERLINK("https://eping.wto.org/en/Search?viewData= G/TBT/N/BGD/10"," G/TBT/N/BGD/10")</f>
        <v xml:space="preserve"> G/TBT/N/BGD/10</v>
      </c>
      <c r="D255" s="1" t="s">
        <v>1351</v>
      </c>
      <c r="E255" s="1" t="s">
        <v>1352</v>
      </c>
      <c r="F255" s="1" t="s">
        <v>1353</v>
      </c>
      <c r="G255" s="1" t="s">
        <v>1354</v>
      </c>
      <c r="H255" s="1" t="s">
        <v>134</v>
      </c>
      <c r="I255" s="1" t="s">
        <v>1310</v>
      </c>
      <c r="J255" s="1" t="s">
        <v>32</v>
      </c>
      <c r="K255" s="3"/>
      <c r="L255" s="9">
        <v>45830</v>
      </c>
      <c r="M255" s="3" t="s">
        <v>24</v>
      </c>
      <c r="N255" s="1" t="s">
        <v>1355</v>
      </c>
      <c r="O255" s="3" t="str">
        <f>HYPERLINK("https://docs.wto.org/imrd/directdoc.asp?DDFDocuments/t/G/TBTN25/BGD10.DOCX", "https://docs.wto.org/imrd/directdoc.asp?DDFDocuments/t/G/TBTN25/BGD10.DOCX")</f>
        <v>https://docs.wto.org/imrd/directdoc.asp?DDFDocuments/t/G/TBTN25/BGD10.DOCX</v>
      </c>
      <c r="P255" s="3" t="str">
        <f>HYPERLINK("https://docs.wto.org/imrd/directdoc.asp?DDFDocuments/u/G/TBTN25/BGD10.DOCX", "https://docs.wto.org/imrd/directdoc.asp?DDFDocuments/u/G/TBTN25/BGD10.DOCX")</f>
        <v>https://docs.wto.org/imrd/directdoc.asp?DDFDocuments/u/G/TBTN25/BGD10.DOCX</v>
      </c>
      <c r="Q255" s="3" t="str">
        <f>HYPERLINK("https://docs.wto.org/imrd/directdoc.asp?DDFDocuments/v/G/TBTN25/BGD10.DOCX", "https://docs.wto.org/imrd/directdoc.asp?DDFDocuments/v/G/TBTN25/BGD10.DOCX")</f>
        <v>https://docs.wto.org/imrd/directdoc.asp?DDFDocuments/v/G/TBTN25/BGD10.DOCX</v>
      </c>
      <c r="R255" s="3"/>
      <c r="S255" s="3"/>
      <c r="T255" s="3"/>
      <c r="U255" s="3"/>
      <c r="V255" s="3"/>
      <c r="W255" s="3"/>
      <c r="X255" s="3"/>
    </row>
    <row r="256" spans="1:24" ht="300" x14ac:dyDescent="0.25">
      <c r="A256" s="3" t="s">
        <v>82</v>
      </c>
      <c r="B256" s="9">
        <v>45770</v>
      </c>
      <c r="C256" s="13" t="str">
        <f>HYPERLINK("https://eping.wto.org/en/Search?viewData= G/TBT/N/EGY/3/Add.90"," G/TBT/N/EGY/3/Add.90")</f>
        <v xml:space="preserve"> G/TBT/N/EGY/3/Add.90</v>
      </c>
      <c r="D256" s="1" t="s">
        <v>1356</v>
      </c>
      <c r="E256" s="1" t="s">
        <v>1357</v>
      </c>
      <c r="F256" s="1" t="s">
        <v>1358</v>
      </c>
      <c r="G256" s="1" t="s">
        <v>23</v>
      </c>
      <c r="H256" s="1" t="s">
        <v>1359</v>
      </c>
      <c r="I256" s="1" t="s">
        <v>23</v>
      </c>
      <c r="J256" s="1" t="s">
        <v>23</v>
      </c>
      <c r="K256" s="3"/>
      <c r="L256" s="9" t="s">
        <v>23</v>
      </c>
      <c r="M256" s="3" t="s">
        <v>39</v>
      </c>
      <c r="N256" s="3"/>
      <c r="O256" s="3" t="str">
        <f>HYPERLINK("https://docs.wto.org/imrd/directdoc.asp?DDFDocuments/t/G/TBTN05/EGY3A90.DOCX", "https://docs.wto.org/imrd/directdoc.asp?DDFDocuments/t/G/TBTN05/EGY3A90.DOCX")</f>
        <v>https://docs.wto.org/imrd/directdoc.asp?DDFDocuments/t/G/TBTN05/EGY3A90.DOCX</v>
      </c>
      <c r="P256" s="3" t="str">
        <f>HYPERLINK("https://docs.wto.org/imrd/directdoc.asp?DDFDocuments/u/G/TBTN05/EGY3A90.DOCX", "https://docs.wto.org/imrd/directdoc.asp?DDFDocuments/u/G/TBTN05/EGY3A90.DOCX")</f>
        <v>https://docs.wto.org/imrd/directdoc.asp?DDFDocuments/u/G/TBTN05/EGY3A90.DOCX</v>
      </c>
      <c r="Q256" s="3" t="str">
        <f>HYPERLINK("https://docs.wto.org/imrd/directdoc.asp?DDFDocuments/v/G/TBTN05/EGY3A90.DOCX", "https://docs.wto.org/imrd/directdoc.asp?DDFDocuments/v/G/TBTN05/EGY3A90.DOCX")</f>
        <v>https://docs.wto.org/imrd/directdoc.asp?DDFDocuments/v/G/TBTN05/EGY3A90.DOCX</v>
      </c>
      <c r="R256" s="3"/>
      <c r="S256" s="3"/>
      <c r="T256" s="3"/>
      <c r="U256" s="3"/>
      <c r="V256" s="3"/>
      <c r="W256" s="3"/>
      <c r="X256" s="3"/>
    </row>
    <row r="257" spans="1:24" ht="30" x14ac:dyDescent="0.25">
      <c r="A257" s="3" t="s">
        <v>116</v>
      </c>
      <c r="B257" s="9">
        <v>45770</v>
      </c>
      <c r="C257" s="13" t="str">
        <f>HYPERLINK("https://eping.wto.org/en/Search?viewData= G/TBT/N/SAU/1393"," G/TBT/N/SAU/1393")</f>
        <v xml:space="preserve"> G/TBT/N/SAU/1393</v>
      </c>
      <c r="D257" s="1" t="s">
        <v>1360</v>
      </c>
      <c r="E257" s="1" t="s">
        <v>1361</v>
      </c>
      <c r="F257" s="1" t="s">
        <v>221</v>
      </c>
      <c r="G257" s="1" t="s">
        <v>23</v>
      </c>
      <c r="H257" s="1" t="s">
        <v>222</v>
      </c>
      <c r="I257" s="1" t="s">
        <v>51</v>
      </c>
      <c r="J257" s="1" t="s">
        <v>23</v>
      </c>
      <c r="K257" s="3"/>
      <c r="L257" s="9">
        <v>45830</v>
      </c>
      <c r="M257" s="3" t="s">
        <v>24</v>
      </c>
      <c r="N257" s="1" t="s">
        <v>1362</v>
      </c>
      <c r="O257" s="3" t="str">
        <f>HYPERLINK("https://docs.wto.org/imrd/directdoc.asp?DDFDocuments/t/G/TBTN25/SAU1393.DOCX", "https://docs.wto.org/imrd/directdoc.asp?DDFDocuments/t/G/TBTN25/SAU1393.DOCX")</f>
        <v>https://docs.wto.org/imrd/directdoc.asp?DDFDocuments/t/G/TBTN25/SAU1393.DOCX</v>
      </c>
      <c r="P257" s="3" t="str">
        <f>HYPERLINK("https://docs.wto.org/imrd/directdoc.asp?DDFDocuments/u/G/TBTN25/SAU1393.DOCX", "https://docs.wto.org/imrd/directdoc.asp?DDFDocuments/u/G/TBTN25/SAU1393.DOCX")</f>
        <v>https://docs.wto.org/imrd/directdoc.asp?DDFDocuments/u/G/TBTN25/SAU1393.DOCX</v>
      </c>
      <c r="Q257" s="3" t="str">
        <f>HYPERLINK("https://docs.wto.org/imrd/directdoc.asp?DDFDocuments/v/G/TBTN25/SAU1393.DOCX", "https://docs.wto.org/imrd/directdoc.asp?DDFDocuments/v/G/TBTN25/SAU1393.DOCX")</f>
        <v>https://docs.wto.org/imrd/directdoc.asp?DDFDocuments/v/G/TBTN25/SAU1393.DOCX</v>
      </c>
      <c r="R257" s="3"/>
      <c r="S257" s="3"/>
      <c r="T257" s="3"/>
      <c r="U257" s="3"/>
      <c r="V257" s="3"/>
      <c r="W257" s="3"/>
      <c r="X257" s="3"/>
    </row>
    <row r="258" spans="1:24" ht="135" x14ac:dyDescent="0.25">
      <c r="A258" s="3" t="s">
        <v>1190</v>
      </c>
      <c r="B258" s="9">
        <v>45770</v>
      </c>
      <c r="C258" s="13" t="str">
        <f>HYPERLINK("https://eping.wto.org/en/Search?viewData= G/TBT/N/BWA/179"," G/TBT/N/BWA/179")</f>
        <v xml:space="preserve"> G/TBT/N/BWA/179</v>
      </c>
      <c r="D258" s="1" t="s">
        <v>1363</v>
      </c>
      <c r="E258" s="1" t="s">
        <v>1364</v>
      </c>
      <c r="F258" s="1" t="s">
        <v>1365</v>
      </c>
      <c r="G258" s="1" t="s">
        <v>23</v>
      </c>
      <c r="H258" s="1" t="s">
        <v>205</v>
      </c>
      <c r="I258" s="1" t="s">
        <v>1366</v>
      </c>
      <c r="J258" s="1" t="s">
        <v>23</v>
      </c>
      <c r="K258" s="3"/>
      <c r="L258" s="9" t="s">
        <v>23</v>
      </c>
      <c r="M258" s="3" t="s">
        <v>24</v>
      </c>
      <c r="N258" s="1" t="s">
        <v>1367</v>
      </c>
      <c r="O258" s="3" t="str">
        <f>HYPERLINK("https://docs.wto.org/imrd/directdoc.asp?DDFDocuments/t/G/TBTN25/BWA179.DOCX", "https://docs.wto.org/imrd/directdoc.asp?DDFDocuments/t/G/TBTN25/BWA179.DOCX")</f>
        <v>https://docs.wto.org/imrd/directdoc.asp?DDFDocuments/t/G/TBTN25/BWA179.DOCX</v>
      </c>
      <c r="P258" s="3" t="str">
        <f>HYPERLINK("https://docs.wto.org/imrd/directdoc.asp?DDFDocuments/u/G/TBTN25/BWA179.DOCX", "https://docs.wto.org/imrd/directdoc.asp?DDFDocuments/u/G/TBTN25/BWA179.DOCX")</f>
        <v>https://docs.wto.org/imrd/directdoc.asp?DDFDocuments/u/G/TBTN25/BWA179.DOCX</v>
      </c>
      <c r="Q258" s="3" t="str">
        <f>HYPERLINK("https://docs.wto.org/imrd/directdoc.asp?DDFDocuments/v/G/TBTN25/BWA179.DOCX", "https://docs.wto.org/imrd/directdoc.asp?DDFDocuments/v/G/TBTN25/BWA179.DOCX")</f>
        <v>https://docs.wto.org/imrd/directdoc.asp?DDFDocuments/v/G/TBTN25/BWA179.DOCX</v>
      </c>
      <c r="R258" s="3"/>
      <c r="S258" s="3"/>
      <c r="T258" s="3"/>
      <c r="U258" s="3"/>
      <c r="V258" s="3"/>
      <c r="W258" s="3"/>
      <c r="X258" s="3"/>
    </row>
    <row r="259" spans="1:24" ht="120" x14ac:dyDescent="0.25">
      <c r="A259" s="3" t="s">
        <v>78</v>
      </c>
      <c r="B259" s="9">
        <v>45770</v>
      </c>
      <c r="C259" s="13" t="str">
        <f>HYPERLINK("https://eping.wto.org/en/Search?viewData= G/TBT/N/BRA/513/Add.5"," G/TBT/N/BRA/513/Add.5")</f>
        <v xml:space="preserve"> G/TBT/N/BRA/513/Add.5</v>
      </c>
      <c r="D259" s="1" t="s">
        <v>1368</v>
      </c>
      <c r="E259" s="1" t="s">
        <v>1369</v>
      </c>
      <c r="F259" s="1" t="s">
        <v>1370</v>
      </c>
      <c r="G259" s="1" t="s">
        <v>1371</v>
      </c>
      <c r="H259" s="1" t="s">
        <v>1372</v>
      </c>
      <c r="I259" s="1" t="s">
        <v>1373</v>
      </c>
      <c r="J259" s="1" t="s">
        <v>23</v>
      </c>
      <c r="K259" s="3"/>
      <c r="L259" s="9" t="s">
        <v>23</v>
      </c>
      <c r="M259" s="3" t="s">
        <v>39</v>
      </c>
      <c r="N259" s="1" t="s">
        <v>1374</v>
      </c>
      <c r="O259" s="3" t="str">
        <f>HYPERLINK("https://docs.wto.org/imrd/directdoc.asp?DDFDocuments/t/G/TBTN12/BRA513A5.DOCX", "https://docs.wto.org/imrd/directdoc.asp?DDFDocuments/t/G/TBTN12/BRA513A5.DOCX")</f>
        <v>https://docs.wto.org/imrd/directdoc.asp?DDFDocuments/t/G/TBTN12/BRA513A5.DOCX</v>
      </c>
      <c r="P259" s="3" t="str">
        <f>HYPERLINK("https://docs.wto.org/imrd/directdoc.asp?DDFDocuments/u/G/TBTN12/BRA513A5.DOCX", "https://docs.wto.org/imrd/directdoc.asp?DDFDocuments/u/G/TBTN12/BRA513A5.DOCX")</f>
        <v>https://docs.wto.org/imrd/directdoc.asp?DDFDocuments/u/G/TBTN12/BRA513A5.DOCX</v>
      </c>
      <c r="Q259" s="3" t="str">
        <f>HYPERLINK("https://docs.wto.org/imrd/directdoc.asp?DDFDocuments/v/G/TBTN12/BRA513A5.DOCX", "https://docs.wto.org/imrd/directdoc.asp?DDFDocuments/v/G/TBTN12/BRA513A5.DOCX")</f>
        <v>https://docs.wto.org/imrd/directdoc.asp?DDFDocuments/v/G/TBTN12/BRA513A5.DOCX</v>
      </c>
      <c r="R259" s="3"/>
      <c r="S259" s="3"/>
      <c r="T259" s="3"/>
      <c r="U259" s="3"/>
      <c r="V259" s="3"/>
      <c r="W259" s="3"/>
      <c r="X259" s="3"/>
    </row>
    <row r="260" spans="1:24" ht="195" x14ac:dyDescent="0.25">
      <c r="A260" s="3" t="s">
        <v>35</v>
      </c>
      <c r="B260" s="9">
        <v>45771</v>
      </c>
      <c r="C260" s="13" t="str">
        <f>HYPERLINK("https://eping.wto.org/en/Search?viewData= G/TBT/N/CHN/2052"," G/TBT/N/CHN/2052")</f>
        <v xml:space="preserve"> G/TBT/N/CHN/2052</v>
      </c>
      <c r="D260" s="1" t="s">
        <v>1375</v>
      </c>
      <c r="E260" s="1" t="s">
        <v>1376</v>
      </c>
      <c r="F260" s="1" t="s">
        <v>1377</v>
      </c>
      <c r="G260" s="1" t="s">
        <v>642</v>
      </c>
      <c r="H260" s="1" t="s">
        <v>1378</v>
      </c>
      <c r="I260" s="1" t="s">
        <v>1379</v>
      </c>
      <c r="J260" s="1" t="s">
        <v>23</v>
      </c>
      <c r="K260" s="3"/>
      <c r="L260" s="9">
        <v>45831</v>
      </c>
      <c r="M260" s="3" t="s">
        <v>24</v>
      </c>
      <c r="N260" s="1" t="s">
        <v>1380</v>
      </c>
      <c r="O260" s="3" t="str">
        <f>HYPERLINK("https://docs.wto.org/imrd/directdoc.asp?DDFDocuments/t/G/TBTN25/CHN2052.DOCX", "https://docs.wto.org/imrd/directdoc.asp?DDFDocuments/t/G/TBTN25/CHN2052.DOCX")</f>
        <v>https://docs.wto.org/imrd/directdoc.asp?DDFDocuments/t/G/TBTN25/CHN2052.DOCX</v>
      </c>
      <c r="P260" s="3" t="str">
        <f>HYPERLINK("https://docs.wto.org/imrd/directdoc.asp?DDFDocuments/u/G/TBTN25/CHN2052.DOCX", "https://docs.wto.org/imrd/directdoc.asp?DDFDocuments/u/G/TBTN25/CHN2052.DOCX")</f>
        <v>https://docs.wto.org/imrd/directdoc.asp?DDFDocuments/u/G/TBTN25/CHN2052.DOCX</v>
      </c>
      <c r="Q260" s="3" t="str">
        <f>HYPERLINK("https://docs.wto.org/imrd/directdoc.asp?DDFDocuments/v/G/TBTN25/CHN2052.DOCX", "https://docs.wto.org/imrd/directdoc.asp?DDFDocuments/v/G/TBTN25/CHN2052.DOCX")</f>
        <v>https://docs.wto.org/imrd/directdoc.asp?DDFDocuments/v/G/TBTN25/CHN2052.DOCX</v>
      </c>
      <c r="R260" s="3"/>
      <c r="S260" s="3"/>
      <c r="T260" s="3"/>
      <c r="U260" s="3"/>
      <c r="V260" s="3"/>
      <c r="W260" s="3"/>
      <c r="X260" s="3"/>
    </row>
    <row r="261" spans="1:24" ht="150" x14ac:dyDescent="0.25">
      <c r="A261" s="3" t="s">
        <v>35</v>
      </c>
      <c r="B261" s="9">
        <v>45771</v>
      </c>
      <c r="C261" s="13" t="str">
        <f>HYPERLINK("https://eping.wto.org/en/Search?viewData= G/TBT/N/CHN/2051"," G/TBT/N/CHN/2051")</f>
        <v xml:space="preserve"> G/TBT/N/CHN/2051</v>
      </c>
      <c r="D261" s="1" t="s">
        <v>1381</v>
      </c>
      <c r="E261" s="1" t="s">
        <v>1382</v>
      </c>
      <c r="F261" s="1" t="s">
        <v>1383</v>
      </c>
      <c r="G261" s="1" t="s">
        <v>1384</v>
      </c>
      <c r="H261" s="1" t="s">
        <v>1385</v>
      </c>
      <c r="I261" s="1" t="s">
        <v>57</v>
      </c>
      <c r="J261" s="1" t="s">
        <v>23</v>
      </c>
      <c r="K261" s="3"/>
      <c r="L261" s="9">
        <v>45831</v>
      </c>
      <c r="M261" s="3" t="s">
        <v>24</v>
      </c>
      <c r="N261" s="1" t="s">
        <v>1386</v>
      </c>
      <c r="O261" s="3" t="str">
        <f>HYPERLINK("https://docs.wto.org/imrd/directdoc.asp?DDFDocuments/t/G/TBTN25/CHN2051.DOCX", "https://docs.wto.org/imrd/directdoc.asp?DDFDocuments/t/G/TBTN25/CHN2051.DOCX")</f>
        <v>https://docs.wto.org/imrd/directdoc.asp?DDFDocuments/t/G/TBTN25/CHN2051.DOCX</v>
      </c>
      <c r="P261" s="3" t="str">
        <f>HYPERLINK("https://docs.wto.org/imrd/directdoc.asp?DDFDocuments/u/G/TBTN25/CHN2051.DOCX", "https://docs.wto.org/imrd/directdoc.asp?DDFDocuments/u/G/TBTN25/CHN2051.DOCX")</f>
        <v>https://docs.wto.org/imrd/directdoc.asp?DDFDocuments/u/G/TBTN25/CHN2051.DOCX</v>
      </c>
      <c r="Q261" s="3" t="str">
        <f>HYPERLINK("https://docs.wto.org/imrd/directdoc.asp?DDFDocuments/v/G/TBTN25/CHN2051.DOCX", "https://docs.wto.org/imrd/directdoc.asp?DDFDocuments/v/G/TBTN25/CHN2051.DOCX")</f>
        <v>https://docs.wto.org/imrd/directdoc.asp?DDFDocuments/v/G/TBTN25/CHN2051.DOCX</v>
      </c>
      <c r="R261" s="3"/>
      <c r="S261" s="3"/>
      <c r="T261" s="3"/>
      <c r="U261" s="3"/>
      <c r="V261" s="3"/>
      <c r="W261" s="3"/>
    </row>
    <row r="262" spans="1:24" ht="75" x14ac:dyDescent="0.25">
      <c r="A262" s="3" t="s">
        <v>83</v>
      </c>
      <c r="B262" s="9">
        <v>45771</v>
      </c>
      <c r="C262" s="13" t="str">
        <f>HYPERLINK("https://eping.wto.org/en/Search?viewData= G/TBT/N/THA/665/Add.1"," G/TBT/N/THA/665/Add.1")</f>
        <v xml:space="preserve"> G/TBT/N/THA/665/Add.1</v>
      </c>
      <c r="D262" s="1" t="s">
        <v>1387</v>
      </c>
      <c r="E262" s="1" t="s">
        <v>1388</v>
      </c>
      <c r="F262" s="1" t="s">
        <v>1389</v>
      </c>
      <c r="G262" s="1" t="s">
        <v>23</v>
      </c>
      <c r="H262" s="1" t="s">
        <v>1390</v>
      </c>
      <c r="I262" s="1" t="s">
        <v>38</v>
      </c>
      <c r="J262" s="1" t="s">
        <v>23</v>
      </c>
      <c r="K262" s="3"/>
      <c r="L262" s="9" t="s">
        <v>23</v>
      </c>
      <c r="M262" s="3" t="s">
        <v>39</v>
      </c>
      <c r="N262" s="1" t="s">
        <v>1391</v>
      </c>
      <c r="O262" s="3" t="str">
        <f>HYPERLINK("https://docs.wto.org/imrd/directdoc.asp?DDFDocuments/t/G/TBTN22/THA665A1.DOCX", "https://docs.wto.org/imrd/directdoc.asp?DDFDocuments/t/G/TBTN22/THA665A1.DOCX")</f>
        <v>https://docs.wto.org/imrd/directdoc.asp?DDFDocuments/t/G/TBTN22/THA665A1.DOCX</v>
      </c>
      <c r="P262" s="3" t="str">
        <f>HYPERLINK("https://docs.wto.org/imrd/directdoc.asp?DDFDocuments/u/G/TBTN22/THA665A1.DOCX", "https://docs.wto.org/imrd/directdoc.asp?DDFDocuments/u/G/TBTN22/THA665A1.DOCX")</f>
        <v>https://docs.wto.org/imrd/directdoc.asp?DDFDocuments/u/G/TBTN22/THA665A1.DOCX</v>
      </c>
      <c r="Q262" s="3" t="str">
        <f>HYPERLINK("https://docs.wto.org/imrd/directdoc.asp?DDFDocuments/v/G/TBTN22/THA665A1.DOCX", "https://docs.wto.org/imrd/directdoc.asp?DDFDocuments/v/G/TBTN22/THA665A1.DOCX")</f>
        <v>https://docs.wto.org/imrd/directdoc.asp?DDFDocuments/v/G/TBTN22/THA665A1.DOCX</v>
      </c>
      <c r="R262" s="3"/>
      <c r="S262" s="3"/>
      <c r="T262" s="3"/>
      <c r="U262" s="3"/>
      <c r="V262" s="3"/>
      <c r="W262" s="3"/>
    </row>
    <row r="263" spans="1:24" ht="60" x14ac:dyDescent="0.25">
      <c r="A263" s="3" t="s">
        <v>35</v>
      </c>
      <c r="B263" s="9">
        <v>45771</v>
      </c>
      <c r="C263" s="13" t="str">
        <f>HYPERLINK("https://eping.wto.org/en/Search?viewData= G/TBT/N/CHN/2055"," G/TBT/N/CHN/2055")</f>
        <v xml:space="preserve"> G/TBT/N/CHN/2055</v>
      </c>
      <c r="D263" s="1" t="s">
        <v>1392</v>
      </c>
      <c r="E263" s="1" t="s">
        <v>1393</v>
      </c>
      <c r="F263" s="1" t="s">
        <v>1394</v>
      </c>
      <c r="G263" s="1" t="s">
        <v>1395</v>
      </c>
      <c r="H263" s="1" t="s">
        <v>1396</v>
      </c>
      <c r="I263" s="1" t="s">
        <v>137</v>
      </c>
      <c r="J263" s="1" t="s">
        <v>23</v>
      </c>
      <c r="K263" s="3"/>
      <c r="L263" s="9">
        <v>45831</v>
      </c>
      <c r="M263" s="3" t="s">
        <v>24</v>
      </c>
      <c r="N263" s="1" t="s">
        <v>1397</v>
      </c>
      <c r="O263" s="3" t="str">
        <f>HYPERLINK("https://docs.wto.org/imrd/directdoc.asp?DDFDocuments/t/G/TBTN25/CHN2055.DOCX", "https://docs.wto.org/imrd/directdoc.asp?DDFDocuments/t/G/TBTN25/CHN2055.DOCX")</f>
        <v>https://docs.wto.org/imrd/directdoc.asp?DDFDocuments/t/G/TBTN25/CHN2055.DOCX</v>
      </c>
      <c r="P263" s="3" t="str">
        <f>HYPERLINK("https://docs.wto.org/imrd/directdoc.asp?DDFDocuments/u/G/TBTN25/CHN2055.DOCX", "https://docs.wto.org/imrd/directdoc.asp?DDFDocuments/u/G/TBTN25/CHN2055.DOCX")</f>
        <v>https://docs.wto.org/imrd/directdoc.asp?DDFDocuments/u/G/TBTN25/CHN2055.DOCX</v>
      </c>
      <c r="Q263" s="3" t="str">
        <f>HYPERLINK("https://docs.wto.org/imrd/directdoc.asp?DDFDocuments/v/G/TBTN25/CHN2055.DOCX", "https://docs.wto.org/imrd/directdoc.asp?DDFDocuments/v/G/TBTN25/CHN2055.DOCX")</f>
        <v>https://docs.wto.org/imrd/directdoc.asp?DDFDocuments/v/G/TBTN25/CHN2055.DOCX</v>
      </c>
      <c r="R263" s="3"/>
      <c r="S263" s="3"/>
      <c r="T263" s="3"/>
      <c r="U263" s="3"/>
      <c r="V263" s="3"/>
      <c r="W263" s="3"/>
    </row>
    <row r="264" spans="1:24" ht="375" x14ac:dyDescent="0.25">
      <c r="A264" s="3" t="s">
        <v>1190</v>
      </c>
      <c r="B264" s="9">
        <v>45771</v>
      </c>
      <c r="C264" s="13" t="str">
        <f>HYPERLINK("https://eping.wto.org/en/Search?viewData= G/TBT/N/BWA/188"," G/TBT/N/BWA/188")</f>
        <v xml:space="preserve"> G/TBT/N/BWA/188</v>
      </c>
      <c r="D264" s="1" t="s">
        <v>1398</v>
      </c>
      <c r="E264" s="1" t="s">
        <v>1399</v>
      </c>
      <c r="F264" s="1" t="s">
        <v>1400</v>
      </c>
      <c r="G264" s="1" t="s">
        <v>23</v>
      </c>
      <c r="H264" s="1" t="s">
        <v>23</v>
      </c>
      <c r="I264" s="1" t="s">
        <v>1320</v>
      </c>
      <c r="J264" s="1" t="s">
        <v>23</v>
      </c>
      <c r="K264" s="3"/>
      <c r="L264" s="9">
        <v>45831</v>
      </c>
      <c r="M264" s="3" t="s">
        <v>24</v>
      </c>
      <c r="N264" s="3"/>
      <c r="O264" s="3" t="str">
        <f>HYPERLINK("https://docs.wto.org/imrd/directdoc.asp?DDFDocuments/t/G/TBTN25/BWA188.DOCX", "https://docs.wto.org/imrd/directdoc.asp?DDFDocuments/t/G/TBTN25/BWA188.DOCX")</f>
        <v>https://docs.wto.org/imrd/directdoc.asp?DDFDocuments/t/G/TBTN25/BWA188.DOCX</v>
      </c>
      <c r="P264" s="3" t="str">
        <f>HYPERLINK("https://docs.wto.org/imrd/directdoc.asp?DDFDocuments/u/G/TBTN25/BWA188.DOCX", "https://docs.wto.org/imrd/directdoc.asp?DDFDocuments/u/G/TBTN25/BWA188.DOCX")</f>
        <v>https://docs.wto.org/imrd/directdoc.asp?DDFDocuments/u/G/TBTN25/BWA188.DOCX</v>
      </c>
      <c r="Q264" s="3" t="str">
        <f>HYPERLINK("https://docs.wto.org/imrd/directdoc.asp?DDFDocuments/v/G/TBTN25/BWA188.DOCX", "https://docs.wto.org/imrd/directdoc.asp?DDFDocuments/v/G/TBTN25/BWA188.DOCX")</f>
        <v>https://docs.wto.org/imrd/directdoc.asp?DDFDocuments/v/G/TBTN25/BWA188.DOCX</v>
      </c>
      <c r="R264" s="3"/>
      <c r="S264" s="3"/>
      <c r="T264" s="3"/>
      <c r="U264" s="3"/>
      <c r="V264" s="3"/>
      <c r="W264" s="3"/>
    </row>
    <row r="265" spans="1:24" ht="165" x14ac:dyDescent="0.25">
      <c r="A265" s="3" t="s">
        <v>125</v>
      </c>
      <c r="B265" s="9">
        <v>45771</v>
      </c>
      <c r="C265" s="13" t="str">
        <f>HYPERLINK("https://eping.wto.org/en/Search?viewData= G/TBT/N/VNM/346"," G/TBT/N/VNM/346")</f>
        <v xml:space="preserve"> G/TBT/N/VNM/346</v>
      </c>
      <c r="D265" s="1" t="s">
        <v>1401</v>
      </c>
      <c r="E265" s="1" t="s">
        <v>1402</v>
      </c>
      <c r="F265" s="1" t="s">
        <v>1403</v>
      </c>
      <c r="G265" s="1" t="s">
        <v>23</v>
      </c>
      <c r="H265" s="1" t="s">
        <v>65</v>
      </c>
      <c r="I265" s="1" t="s">
        <v>38</v>
      </c>
      <c r="J265" s="1" t="s">
        <v>44</v>
      </c>
      <c r="K265" s="3"/>
      <c r="L265" s="9">
        <v>45787</v>
      </c>
      <c r="M265" s="3" t="s">
        <v>24</v>
      </c>
      <c r="N265" s="1" t="s">
        <v>1404</v>
      </c>
      <c r="O265" s="3" t="str">
        <f>HYPERLINK("https://docs.wto.org/imrd/directdoc.asp?DDFDocuments/t/G/TBTN25/VNM346.DOCX", "https://docs.wto.org/imrd/directdoc.asp?DDFDocuments/t/G/TBTN25/VNM346.DOCX")</f>
        <v>https://docs.wto.org/imrd/directdoc.asp?DDFDocuments/t/G/TBTN25/VNM346.DOCX</v>
      </c>
      <c r="P265" s="3" t="str">
        <f>HYPERLINK("https://docs.wto.org/imrd/directdoc.asp?DDFDocuments/u/G/TBTN25/VNM346.DOCX", "https://docs.wto.org/imrd/directdoc.asp?DDFDocuments/u/G/TBTN25/VNM346.DOCX")</f>
        <v>https://docs.wto.org/imrd/directdoc.asp?DDFDocuments/u/G/TBTN25/VNM346.DOCX</v>
      </c>
      <c r="Q265" s="3" t="str">
        <f>HYPERLINK("https://docs.wto.org/imrd/directdoc.asp?DDFDocuments/v/G/TBTN25/VNM346.DOCX", "https://docs.wto.org/imrd/directdoc.asp?DDFDocuments/v/G/TBTN25/VNM346.DOCX")</f>
        <v>https://docs.wto.org/imrd/directdoc.asp?DDFDocuments/v/G/TBTN25/VNM346.DOCX</v>
      </c>
      <c r="R265" s="3"/>
      <c r="S265" s="3"/>
      <c r="T265" s="3"/>
      <c r="U265" s="3"/>
      <c r="V265" s="3"/>
      <c r="W265" s="3"/>
    </row>
    <row r="266" spans="1:24" ht="135" x14ac:dyDescent="0.25">
      <c r="A266" s="3" t="s">
        <v>170</v>
      </c>
      <c r="B266" s="9">
        <v>45771</v>
      </c>
      <c r="C266" s="13" t="str">
        <f>HYPERLINK("https://eping.wto.org/en/Search?viewData= G/TBT/N/TUR/225"," G/TBT/N/TUR/225")</f>
        <v xml:space="preserve"> G/TBT/N/TUR/225</v>
      </c>
      <c r="D266" s="1" t="s">
        <v>1405</v>
      </c>
      <c r="E266" s="1" t="s">
        <v>1406</v>
      </c>
      <c r="F266" s="1" t="s">
        <v>203</v>
      </c>
      <c r="G266" s="1" t="s">
        <v>23</v>
      </c>
      <c r="H266" s="1" t="s">
        <v>46</v>
      </c>
      <c r="I266" s="1" t="s">
        <v>41</v>
      </c>
      <c r="J266" s="1" t="s">
        <v>32</v>
      </c>
      <c r="K266" s="3"/>
      <c r="L266" s="9">
        <v>45831</v>
      </c>
      <c r="M266" s="3" t="s">
        <v>24</v>
      </c>
      <c r="N266" s="1" t="s">
        <v>1407</v>
      </c>
      <c r="O266" s="3" t="str">
        <f>HYPERLINK("https://docs.wto.org/imrd/directdoc.asp?DDFDocuments/t/G/TBTN25/TUR225.DOCX", "https://docs.wto.org/imrd/directdoc.asp?DDFDocuments/t/G/TBTN25/TUR225.DOCX")</f>
        <v>https://docs.wto.org/imrd/directdoc.asp?DDFDocuments/t/G/TBTN25/TUR225.DOCX</v>
      </c>
      <c r="P266" s="3" t="str">
        <f>HYPERLINK("https://docs.wto.org/imrd/directdoc.asp?DDFDocuments/u/G/TBTN25/TUR225.DOCX", "https://docs.wto.org/imrd/directdoc.asp?DDFDocuments/u/G/TBTN25/TUR225.DOCX")</f>
        <v>https://docs.wto.org/imrd/directdoc.asp?DDFDocuments/u/G/TBTN25/TUR225.DOCX</v>
      </c>
      <c r="Q266" s="3" t="str">
        <f>HYPERLINK("https://docs.wto.org/imrd/directdoc.asp?DDFDocuments/v/G/TBTN25/TUR225.DOCX", "https://docs.wto.org/imrd/directdoc.asp?DDFDocuments/v/G/TBTN25/TUR225.DOCX")</f>
        <v>https://docs.wto.org/imrd/directdoc.asp?DDFDocuments/v/G/TBTN25/TUR225.DOCX</v>
      </c>
      <c r="R266" s="3"/>
      <c r="S266" s="3"/>
      <c r="T266" s="3"/>
      <c r="U266" s="3"/>
      <c r="V266" s="3"/>
      <c r="W266" s="3"/>
    </row>
    <row r="267" spans="1:24" ht="135" x14ac:dyDescent="0.25">
      <c r="A267" s="3" t="s">
        <v>168</v>
      </c>
      <c r="B267" s="9">
        <v>45771</v>
      </c>
      <c r="C267" s="13" t="str">
        <f>HYPERLINK("https://eping.wto.org/en/Search?viewData= G/TBT/N/MYS/90/Rev.1"," G/TBT/N/MYS/90/Rev.1")</f>
        <v xml:space="preserve"> G/TBT/N/MYS/90/Rev.1</v>
      </c>
      <c r="D267" s="1" t="s">
        <v>1408</v>
      </c>
      <c r="E267" s="1" t="s">
        <v>1409</v>
      </c>
      <c r="F267" s="1" t="s">
        <v>1410</v>
      </c>
      <c r="G267" s="1" t="s">
        <v>23</v>
      </c>
      <c r="H267" s="1" t="s">
        <v>1411</v>
      </c>
      <c r="I267" s="1" t="s">
        <v>47</v>
      </c>
      <c r="J267" s="1" t="s">
        <v>23</v>
      </c>
      <c r="K267" s="3"/>
      <c r="L267" s="9">
        <v>45831</v>
      </c>
      <c r="M267" s="3" t="s">
        <v>49</v>
      </c>
      <c r="N267" s="1" t="s">
        <v>1412</v>
      </c>
      <c r="O267" s="3" t="str">
        <f>HYPERLINK("https://docs.wto.org/imrd/directdoc.asp?DDFDocuments/t/G/TBTN19/MYS90R1.DOCX", "https://docs.wto.org/imrd/directdoc.asp?DDFDocuments/t/G/TBTN19/MYS90R1.DOCX")</f>
        <v>https://docs.wto.org/imrd/directdoc.asp?DDFDocuments/t/G/TBTN19/MYS90R1.DOCX</v>
      </c>
      <c r="P267" s="3"/>
      <c r="Q267" s="3"/>
      <c r="R267" s="3"/>
      <c r="S267" s="3"/>
      <c r="T267" s="3"/>
      <c r="U267" s="3"/>
      <c r="V267" s="3"/>
      <c r="W267" s="3"/>
    </row>
    <row r="268" spans="1:24" ht="345" x14ac:dyDescent="0.25">
      <c r="A268" s="3" t="s">
        <v>1190</v>
      </c>
      <c r="B268" s="9">
        <v>45771</v>
      </c>
      <c r="C268" s="13" t="str">
        <f>HYPERLINK("https://eping.wto.org/en/Search?viewData= G/TBT/N/BWA/184"," G/TBT/N/BWA/184")</f>
        <v xml:space="preserve"> G/TBT/N/BWA/184</v>
      </c>
      <c r="D268" s="1" t="s">
        <v>1413</v>
      </c>
      <c r="E268" s="1" t="s">
        <v>1414</v>
      </c>
      <c r="F268" s="1" t="s">
        <v>1415</v>
      </c>
      <c r="G268" s="1" t="s">
        <v>23</v>
      </c>
      <c r="H268" s="1" t="s">
        <v>1411</v>
      </c>
      <c r="I268" s="1" t="s">
        <v>1416</v>
      </c>
      <c r="J268" s="1" t="s">
        <v>23</v>
      </c>
      <c r="K268" s="3"/>
      <c r="L268" s="9">
        <v>45831</v>
      </c>
      <c r="M268" s="3" t="s">
        <v>24</v>
      </c>
      <c r="N268" s="1" t="s">
        <v>1417</v>
      </c>
      <c r="O268" s="3" t="str">
        <f>HYPERLINK("https://docs.wto.org/imrd/directdoc.asp?DDFDocuments/t/G/TBTN25/BWA184.DOCX", "https://docs.wto.org/imrd/directdoc.asp?DDFDocuments/t/G/TBTN25/BWA184.DOCX")</f>
        <v>https://docs.wto.org/imrd/directdoc.asp?DDFDocuments/t/G/TBTN25/BWA184.DOCX</v>
      </c>
      <c r="P268" s="3" t="str">
        <f>HYPERLINK("https://docs.wto.org/imrd/directdoc.asp?DDFDocuments/u/G/TBTN25/BWA184.DOCX", "https://docs.wto.org/imrd/directdoc.asp?DDFDocuments/u/G/TBTN25/BWA184.DOCX")</f>
        <v>https://docs.wto.org/imrd/directdoc.asp?DDFDocuments/u/G/TBTN25/BWA184.DOCX</v>
      </c>
      <c r="Q268" s="3" t="str">
        <f>HYPERLINK("https://docs.wto.org/imrd/directdoc.asp?DDFDocuments/v/G/TBTN25/BWA184.DOCX", "https://docs.wto.org/imrd/directdoc.asp?DDFDocuments/v/G/TBTN25/BWA184.DOCX")</f>
        <v>https://docs.wto.org/imrd/directdoc.asp?DDFDocuments/v/G/TBTN25/BWA184.DOCX</v>
      </c>
      <c r="R268" s="3"/>
      <c r="S268" s="3"/>
      <c r="T268" s="3"/>
      <c r="U268" s="3"/>
      <c r="V268" s="3"/>
      <c r="W268" s="3"/>
    </row>
    <row r="269" spans="1:24" ht="409.5" x14ac:dyDescent="0.25">
      <c r="A269" s="3" t="s">
        <v>1190</v>
      </c>
      <c r="B269" s="9">
        <v>45771</v>
      </c>
      <c r="C269" s="13" t="str">
        <f>HYPERLINK("https://eping.wto.org/en/Search?viewData= G/TBT/N/BWA/187"," G/TBT/N/BWA/187")</f>
        <v xml:space="preserve"> G/TBT/N/BWA/187</v>
      </c>
      <c r="D269" s="1" t="s">
        <v>1418</v>
      </c>
      <c r="E269" s="1" t="s">
        <v>1419</v>
      </c>
      <c r="F269" s="1" t="s">
        <v>1415</v>
      </c>
      <c r="G269" s="1" t="s">
        <v>23</v>
      </c>
      <c r="H269" s="1" t="s">
        <v>1411</v>
      </c>
      <c r="I269" s="1" t="s">
        <v>1420</v>
      </c>
      <c r="J269" s="1" t="s">
        <v>23</v>
      </c>
      <c r="K269" s="3"/>
      <c r="L269" s="9">
        <v>45831</v>
      </c>
      <c r="M269" s="3" t="s">
        <v>24</v>
      </c>
      <c r="N269" s="3"/>
      <c r="O269" s="3" t="str">
        <f>HYPERLINK("https://docs.wto.org/imrd/directdoc.asp?DDFDocuments/t/G/TBTN25/BWA187.DOCX", "https://docs.wto.org/imrd/directdoc.asp?DDFDocuments/t/G/TBTN25/BWA187.DOCX")</f>
        <v>https://docs.wto.org/imrd/directdoc.asp?DDFDocuments/t/G/TBTN25/BWA187.DOCX</v>
      </c>
      <c r="P269" s="3" t="str">
        <f>HYPERLINK("https://docs.wto.org/imrd/directdoc.asp?DDFDocuments/u/G/TBTN25/BWA187.DOCX", "https://docs.wto.org/imrd/directdoc.asp?DDFDocuments/u/G/TBTN25/BWA187.DOCX")</f>
        <v>https://docs.wto.org/imrd/directdoc.asp?DDFDocuments/u/G/TBTN25/BWA187.DOCX</v>
      </c>
      <c r="Q269" s="3" t="str">
        <f>HYPERLINK("https://docs.wto.org/imrd/directdoc.asp?DDFDocuments/v/G/TBTN25/BWA187.DOCX", "https://docs.wto.org/imrd/directdoc.asp?DDFDocuments/v/G/TBTN25/BWA187.DOCX")</f>
        <v>https://docs.wto.org/imrd/directdoc.asp?DDFDocuments/v/G/TBTN25/BWA187.DOCX</v>
      </c>
      <c r="R269" s="3"/>
      <c r="S269" s="3"/>
      <c r="T269" s="3"/>
      <c r="U269" s="3"/>
      <c r="V269" s="3"/>
      <c r="W269" s="3"/>
    </row>
    <row r="270" spans="1:24" ht="225" x14ac:dyDescent="0.25">
      <c r="A270" s="3" t="s">
        <v>75</v>
      </c>
      <c r="B270" s="9">
        <v>45771</v>
      </c>
      <c r="C270" s="13" t="str">
        <f>HYPERLINK("https://eping.wto.org/en/Search?viewData= G/TBT/N/EU/1133"," G/TBT/N/EU/1133")</f>
        <v xml:space="preserve"> G/TBT/N/EU/1133</v>
      </c>
      <c r="D270" s="1" t="s">
        <v>1421</v>
      </c>
      <c r="E270" s="1" t="s">
        <v>1422</v>
      </c>
      <c r="F270" s="1" t="s">
        <v>242</v>
      </c>
      <c r="G270" s="1" t="s">
        <v>1423</v>
      </c>
      <c r="H270" s="1" t="s">
        <v>145</v>
      </c>
      <c r="I270" s="1" t="s">
        <v>1110</v>
      </c>
      <c r="J270" s="1" t="s">
        <v>23</v>
      </c>
      <c r="K270" s="3"/>
      <c r="L270" s="9">
        <v>45801</v>
      </c>
      <c r="M270" s="3" t="s">
        <v>24</v>
      </c>
      <c r="N270" s="1" t="s">
        <v>1424</v>
      </c>
      <c r="O270" s="3" t="str">
        <f>HYPERLINK("https://docs.wto.org/imrd/directdoc.asp?DDFDocuments/t/G/TBTN25/EU1133.DOCX", "https://docs.wto.org/imrd/directdoc.asp?DDFDocuments/t/G/TBTN25/EU1133.DOCX")</f>
        <v>https://docs.wto.org/imrd/directdoc.asp?DDFDocuments/t/G/TBTN25/EU1133.DOCX</v>
      </c>
      <c r="P270" s="3" t="str">
        <f>HYPERLINK("https://docs.wto.org/imrd/directdoc.asp?DDFDocuments/u/G/TBTN25/EU1133.DOCX", "https://docs.wto.org/imrd/directdoc.asp?DDFDocuments/u/G/TBTN25/EU1133.DOCX")</f>
        <v>https://docs.wto.org/imrd/directdoc.asp?DDFDocuments/u/G/TBTN25/EU1133.DOCX</v>
      </c>
      <c r="Q270" s="3" t="str">
        <f>HYPERLINK("https://docs.wto.org/imrd/directdoc.asp?DDFDocuments/v/G/TBTN25/EU1133.DOCX", "https://docs.wto.org/imrd/directdoc.asp?DDFDocuments/v/G/TBTN25/EU1133.DOCX")</f>
        <v>https://docs.wto.org/imrd/directdoc.asp?DDFDocuments/v/G/TBTN25/EU1133.DOCX</v>
      </c>
      <c r="R270" s="3"/>
      <c r="S270" s="3"/>
      <c r="T270" s="3"/>
      <c r="U270" s="3"/>
      <c r="V270" s="3"/>
      <c r="W270" s="3"/>
    </row>
    <row r="271" spans="1:24" ht="60" x14ac:dyDescent="0.25">
      <c r="A271" s="3" t="s">
        <v>83</v>
      </c>
      <c r="B271" s="9">
        <v>45771</v>
      </c>
      <c r="C271" s="13" t="str">
        <f>HYPERLINK("https://eping.wto.org/en/Search?viewData= G/TBT/N/THA/644/Add.1"," G/TBT/N/THA/644/Add.1")</f>
        <v xml:space="preserve"> G/TBT/N/THA/644/Add.1</v>
      </c>
      <c r="D271" s="1" t="s">
        <v>1425</v>
      </c>
      <c r="E271" s="1" t="s">
        <v>1426</v>
      </c>
      <c r="F271" s="1" t="s">
        <v>1427</v>
      </c>
      <c r="G271" s="1" t="s">
        <v>23</v>
      </c>
      <c r="H271" s="1" t="s">
        <v>1428</v>
      </c>
      <c r="I271" s="1" t="s">
        <v>38</v>
      </c>
      <c r="J271" s="1" t="s">
        <v>23</v>
      </c>
      <c r="K271" s="3"/>
      <c r="L271" s="9" t="s">
        <v>23</v>
      </c>
      <c r="M271" s="3" t="s">
        <v>39</v>
      </c>
      <c r="N271" s="1" t="s">
        <v>1429</v>
      </c>
      <c r="O271" s="3" t="str">
        <f>HYPERLINK("https://docs.wto.org/imrd/directdoc.asp?DDFDocuments/t/G/TBTN21/THA644A1.DOCX", "https://docs.wto.org/imrd/directdoc.asp?DDFDocuments/t/G/TBTN21/THA644A1.DOCX")</f>
        <v>https://docs.wto.org/imrd/directdoc.asp?DDFDocuments/t/G/TBTN21/THA644A1.DOCX</v>
      </c>
      <c r="P271" s="3" t="str">
        <f>HYPERLINK("https://docs.wto.org/imrd/directdoc.asp?DDFDocuments/u/G/TBTN21/THA644A1.DOCX", "https://docs.wto.org/imrd/directdoc.asp?DDFDocuments/u/G/TBTN21/THA644A1.DOCX")</f>
        <v>https://docs.wto.org/imrd/directdoc.asp?DDFDocuments/u/G/TBTN21/THA644A1.DOCX</v>
      </c>
      <c r="Q271" s="3" t="str">
        <f>HYPERLINK("https://docs.wto.org/imrd/directdoc.asp?DDFDocuments/v/G/TBTN21/THA644A1.DOCX", "https://docs.wto.org/imrd/directdoc.asp?DDFDocuments/v/G/TBTN21/THA644A1.DOCX")</f>
        <v>https://docs.wto.org/imrd/directdoc.asp?DDFDocuments/v/G/TBTN21/THA644A1.DOCX</v>
      </c>
      <c r="R271" s="3"/>
      <c r="S271" s="3"/>
      <c r="T271" s="3"/>
      <c r="U271" s="3"/>
      <c r="V271" s="3"/>
      <c r="W271" s="3"/>
    </row>
    <row r="272" spans="1:24" ht="60" x14ac:dyDescent="0.25">
      <c r="A272" s="3" t="s">
        <v>83</v>
      </c>
      <c r="B272" s="9">
        <v>45771</v>
      </c>
      <c r="C272" s="13" t="str">
        <f>HYPERLINK("https://eping.wto.org/en/Search?viewData= G/TBT/N/THA/669/Add.1"," G/TBT/N/THA/669/Add.1")</f>
        <v xml:space="preserve"> G/TBT/N/THA/669/Add.1</v>
      </c>
      <c r="D272" s="1" t="s">
        <v>1430</v>
      </c>
      <c r="E272" s="1" t="s">
        <v>1431</v>
      </c>
      <c r="F272" s="1" t="s">
        <v>1432</v>
      </c>
      <c r="G272" s="1" t="s">
        <v>23</v>
      </c>
      <c r="H272" s="1" t="s">
        <v>249</v>
      </c>
      <c r="I272" s="1" t="s">
        <v>41</v>
      </c>
      <c r="J272" s="1" t="s">
        <v>23</v>
      </c>
      <c r="K272" s="3"/>
      <c r="L272" s="9" t="s">
        <v>23</v>
      </c>
      <c r="M272" s="3" t="s">
        <v>39</v>
      </c>
      <c r="N272" s="1" t="s">
        <v>1433</v>
      </c>
      <c r="O272" s="3" t="str">
        <f>HYPERLINK("https://docs.wto.org/imrd/directdoc.asp?DDFDocuments/t/G/TBTN22/THA669A1.DOCX", "https://docs.wto.org/imrd/directdoc.asp?DDFDocuments/t/G/TBTN22/THA669A1.DOCX")</f>
        <v>https://docs.wto.org/imrd/directdoc.asp?DDFDocuments/t/G/TBTN22/THA669A1.DOCX</v>
      </c>
      <c r="P272" s="3" t="str">
        <f>HYPERLINK("https://docs.wto.org/imrd/directdoc.asp?DDFDocuments/u/G/TBTN22/THA669A1.DOCX", "https://docs.wto.org/imrd/directdoc.asp?DDFDocuments/u/G/TBTN22/THA669A1.DOCX")</f>
        <v>https://docs.wto.org/imrd/directdoc.asp?DDFDocuments/u/G/TBTN22/THA669A1.DOCX</v>
      </c>
      <c r="Q272" s="3" t="str">
        <f>HYPERLINK("https://docs.wto.org/imrd/directdoc.asp?DDFDocuments/v/G/TBTN22/THA669A1.DOCX", "https://docs.wto.org/imrd/directdoc.asp?DDFDocuments/v/G/TBTN22/THA669A1.DOCX")</f>
        <v>https://docs.wto.org/imrd/directdoc.asp?DDFDocuments/v/G/TBTN22/THA669A1.DOCX</v>
      </c>
      <c r="R272" s="3"/>
      <c r="S272" s="3"/>
      <c r="T272" s="3"/>
      <c r="U272" s="3"/>
      <c r="V272" s="3"/>
      <c r="W272" s="3"/>
    </row>
    <row r="273" spans="1:23" ht="375" x14ac:dyDescent="0.25">
      <c r="A273" s="3" t="s">
        <v>80</v>
      </c>
      <c r="B273" s="9">
        <v>45771</v>
      </c>
      <c r="C273" s="13" t="str">
        <f>HYPERLINK("https://eping.wto.org/en/Search?viewData= G/TBT/N/UKR/339"," G/TBT/N/UKR/339")</f>
        <v xml:space="preserve"> G/TBT/N/UKR/339</v>
      </c>
      <c r="D273" s="1" t="s">
        <v>1434</v>
      </c>
      <c r="E273" s="1" t="s">
        <v>1435</v>
      </c>
      <c r="F273" s="1" t="s">
        <v>1436</v>
      </c>
      <c r="G273" s="1" t="s">
        <v>23</v>
      </c>
      <c r="H273" s="1" t="s">
        <v>1437</v>
      </c>
      <c r="I273" s="1" t="s">
        <v>1438</v>
      </c>
      <c r="J273" s="1" t="s">
        <v>23</v>
      </c>
      <c r="K273" s="3"/>
      <c r="L273" s="9">
        <v>45831</v>
      </c>
      <c r="M273" s="3" t="s">
        <v>24</v>
      </c>
      <c r="N273" s="1" t="s">
        <v>1439</v>
      </c>
      <c r="O273" s="3" t="str">
        <f>HYPERLINK("https://docs.wto.org/imrd/directdoc.asp?DDFDocuments/t/G/TBTN25/UKR339.DOCX", "https://docs.wto.org/imrd/directdoc.asp?DDFDocuments/t/G/TBTN25/UKR339.DOCX")</f>
        <v>https://docs.wto.org/imrd/directdoc.asp?DDFDocuments/t/G/TBTN25/UKR339.DOCX</v>
      </c>
      <c r="P273" s="3" t="str">
        <f>HYPERLINK("https://docs.wto.org/imrd/directdoc.asp?DDFDocuments/u/G/TBTN25/UKR339.DOCX", "https://docs.wto.org/imrd/directdoc.asp?DDFDocuments/u/G/TBTN25/UKR339.DOCX")</f>
        <v>https://docs.wto.org/imrd/directdoc.asp?DDFDocuments/u/G/TBTN25/UKR339.DOCX</v>
      </c>
      <c r="Q273" s="3" t="str">
        <f>HYPERLINK("https://docs.wto.org/imrd/directdoc.asp?DDFDocuments/v/G/TBTN25/UKR339.DOCX", "https://docs.wto.org/imrd/directdoc.asp?DDFDocuments/v/G/TBTN25/UKR339.DOCX")</f>
        <v>https://docs.wto.org/imrd/directdoc.asp?DDFDocuments/v/G/TBTN25/UKR339.DOCX</v>
      </c>
      <c r="R273" s="3"/>
      <c r="S273" s="3"/>
      <c r="T273" s="3"/>
      <c r="U273" s="3"/>
      <c r="V273" s="3"/>
      <c r="W273" s="3"/>
    </row>
    <row r="274" spans="1:23" ht="105" x14ac:dyDescent="0.25">
      <c r="A274" s="3" t="s">
        <v>1190</v>
      </c>
      <c r="B274" s="9">
        <v>45771</v>
      </c>
      <c r="C274" s="13" t="str">
        <f>HYPERLINK("https://eping.wto.org/en/Search?viewData= G/TBT/N/BWA/189"," G/TBT/N/BWA/189")</f>
        <v xml:space="preserve"> G/TBT/N/BWA/189</v>
      </c>
      <c r="D274" s="1" t="s">
        <v>1440</v>
      </c>
      <c r="E274" s="1" t="s">
        <v>1441</v>
      </c>
      <c r="F274" s="1" t="s">
        <v>1365</v>
      </c>
      <c r="G274" s="1" t="s">
        <v>23</v>
      </c>
      <c r="H274" s="1" t="s">
        <v>1442</v>
      </c>
      <c r="I274" s="1" t="s">
        <v>1194</v>
      </c>
      <c r="J274" s="1" t="s">
        <v>23</v>
      </c>
      <c r="K274" s="3"/>
      <c r="L274" s="9" t="s">
        <v>23</v>
      </c>
      <c r="M274" s="3" t="s">
        <v>24</v>
      </c>
      <c r="N274" s="1" t="s">
        <v>1443</v>
      </c>
      <c r="O274" s="3" t="str">
        <f>HYPERLINK("https://docs.wto.org/imrd/directdoc.asp?DDFDocuments/t/G/TBTN25/BWA189.DOCX", "https://docs.wto.org/imrd/directdoc.asp?DDFDocuments/t/G/TBTN25/BWA189.DOCX")</f>
        <v>https://docs.wto.org/imrd/directdoc.asp?DDFDocuments/t/G/TBTN25/BWA189.DOCX</v>
      </c>
      <c r="P274" s="3" t="str">
        <f>HYPERLINK("https://docs.wto.org/imrd/directdoc.asp?DDFDocuments/u/G/TBTN25/BWA189.DOCX", "https://docs.wto.org/imrd/directdoc.asp?DDFDocuments/u/G/TBTN25/BWA189.DOCX")</f>
        <v>https://docs.wto.org/imrd/directdoc.asp?DDFDocuments/u/G/TBTN25/BWA189.DOCX</v>
      </c>
      <c r="Q274" s="3" t="str">
        <f>HYPERLINK("https://docs.wto.org/imrd/directdoc.asp?DDFDocuments/v/G/TBTN25/BWA189.DOCX", "https://docs.wto.org/imrd/directdoc.asp?DDFDocuments/v/G/TBTN25/BWA189.DOCX")</f>
        <v>https://docs.wto.org/imrd/directdoc.asp?DDFDocuments/v/G/TBTN25/BWA189.DOCX</v>
      </c>
      <c r="R274" s="3"/>
      <c r="S274" s="3"/>
      <c r="T274" s="3"/>
      <c r="U274" s="3"/>
      <c r="V274" s="3"/>
      <c r="W274" s="3"/>
    </row>
    <row r="275" spans="1:23" ht="90" x14ac:dyDescent="0.25">
      <c r="A275" s="3" t="s">
        <v>80</v>
      </c>
      <c r="B275" s="9">
        <v>45771</v>
      </c>
      <c r="C275" s="13" t="str">
        <f>HYPERLINK("https://eping.wto.org/en/Search?viewData= G/TBT/N/UKR/331/Add.1"," G/TBT/N/UKR/331/Add.1")</f>
        <v xml:space="preserve"> G/TBT/N/UKR/331/Add.1</v>
      </c>
      <c r="D275" s="1" t="s">
        <v>1444</v>
      </c>
      <c r="E275" s="1" t="s">
        <v>1445</v>
      </c>
      <c r="F275" s="1" t="s">
        <v>1446</v>
      </c>
      <c r="G275" s="1" t="s">
        <v>23</v>
      </c>
      <c r="H275" s="1" t="s">
        <v>1447</v>
      </c>
      <c r="I275" s="1" t="s">
        <v>1448</v>
      </c>
      <c r="J275" s="1" t="s">
        <v>31</v>
      </c>
      <c r="K275" s="3"/>
      <c r="L275" s="9" t="s">
        <v>23</v>
      </c>
      <c r="M275" s="3" t="s">
        <v>39</v>
      </c>
      <c r="N275" s="1" t="s">
        <v>1449</v>
      </c>
      <c r="O275" s="3" t="str">
        <f>HYPERLINK("https://docs.wto.org/imrd/directdoc.asp?DDFDocuments/t/G/TBTN25/UKR331A1.DOCX", "https://docs.wto.org/imrd/directdoc.asp?DDFDocuments/t/G/TBTN25/UKR331A1.DOCX")</f>
        <v>https://docs.wto.org/imrd/directdoc.asp?DDFDocuments/t/G/TBTN25/UKR331A1.DOCX</v>
      </c>
      <c r="P275" s="3" t="str">
        <f>HYPERLINK("https://docs.wto.org/imrd/directdoc.asp?DDFDocuments/u/G/TBTN25/UKR331A1.DOCX", "https://docs.wto.org/imrd/directdoc.asp?DDFDocuments/u/G/TBTN25/UKR331A1.DOCX")</f>
        <v>https://docs.wto.org/imrd/directdoc.asp?DDFDocuments/u/G/TBTN25/UKR331A1.DOCX</v>
      </c>
      <c r="Q275" s="3" t="str">
        <f>HYPERLINK("https://docs.wto.org/imrd/directdoc.asp?DDFDocuments/v/G/TBTN25/UKR331A1.DOCX", "https://docs.wto.org/imrd/directdoc.asp?DDFDocuments/v/G/TBTN25/UKR331A1.DOCX")</f>
        <v>https://docs.wto.org/imrd/directdoc.asp?DDFDocuments/v/G/TBTN25/UKR331A1.DOCX</v>
      </c>
      <c r="R275" s="3"/>
      <c r="S275" s="3"/>
      <c r="T275" s="3"/>
      <c r="U275" s="3"/>
      <c r="V275" s="3"/>
      <c r="W275" s="3"/>
    </row>
    <row r="276" spans="1:23" ht="120" x14ac:dyDescent="0.25">
      <c r="A276" s="3" t="s">
        <v>35</v>
      </c>
      <c r="B276" s="9">
        <v>45771</v>
      </c>
      <c r="C276" s="13" t="str">
        <f>HYPERLINK("https://eping.wto.org/en/Search?viewData= G/TBT/N/CHN/2057"," G/TBT/N/CHN/2057")</f>
        <v xml:space="preserve"> G/TBT/N/CHN/2057</v>
      </c>
      <c r="D276" s="1" t="s">
        <v>1450</v>
      </c>
      <c r="E276" s="1" t="s">
        <v>1451</v>
      </c>
      <c r="F276" s="1" t="s">
        <v>1452</v>
      </c>
      <c r="G276" s="1" t="s">
        <v>1453</v>
      </c>
      <c r="H276" s="1" t="s">
        <v>166</v>
      </c>
      <c r="I276" s="1" t="s">
        <v>38</v>
      </c>
      <c r="J276" s="1" t="s">
        <v>23</v>
      </c>
      <c r="K276" s="3"/>
      <c r="L276" s="9">
        <v>45831</v>
      </c>
      <c r="M276" s="3" t="s">
        <v>24</v>
      </c>
      <c r="N276" s="1" t="s">
        <v>1454</v>
      </c>
      <c r="O276" s="3" t="str">
        <f>HYPERLINK("https://docs.wto.org/imrd/directdoc.asp?DDFDocuments/t/G/TBTN25/CHN2057.DOCX", "https://docs.wto.org/imrd/directdoc.asp?DDFDocuments/t/G/TBTN25/CHN2057.DOCX")</f>
        <v>https://docs.wto.org/imrd/directdoc.asp?DDFDocuments/t/G/TBTN25/CHN2057.DOCX</v>
      </c>
      <c r="P276" s="3" t="str">
        <f>HYPERLINK("https://docs.wto.org/imrd/directdoc.asp?DDFDocuments/u/G/TBTN25/CHN2057.DOCX", "https://docs.wto.org/imrd/directdoc.asp?DDFDocuments/u/G/TBTN25/CHN2057.DOCX")</f>
        <v>https://docs.wto.org/imrd/directdoc.asp?DDFDocuments/u/G/TBTN25/CHN2057.DOCX</v>
      </c>
      <c r="Q276" s="3" t="str">
        <f>HYPERLINK("https://docs.wto.org/imrd/directdoc.asp?DDFDocuments/v/G/TBTN25/CHN2057.DOCX", "https://docs.wto.org/imrd/directdoc.asp?DDFDocuments/v/G/TBTN25/CHN2057.DOCX")</f>
        <v>https://docs.wto.org/imrd/directdoc.asp?DDFDocuments/v/G/TBTN25/CHN2057.DOCX</v>
      </c>
      <c r="R276" s="3"/>
      <c r="S276" s="3"/>
      <c r="T276" s="3"/>
      <c r="U276" s="3"/>
      <c r="V276" s="3"/>
      <c r="W276" s="3"/>
    </row>
    <row r="277" spans="1:23" ht="105" x14ac:dyDescent="0.25">
      <c r="A277" s="3" t="s">
        <v>1190</v>
      </c>
      <c r="B277" s="9">
        <v>45771</v>
      </c>
      <c r="C277" s="13" t="str">
        <f>HYPERLINK("https://eping.wto.org/en/Search?viewData= G/TBT/N/BWA/186"," G/TBT/N/BWA/186")</f>
        <v xml:space="preserve"> G/TBT/N/BWA/186</v>
      </c>
      <c r="D277" s="1" t="s">
        <v>1191</v>
      </c>
      <c r="E277" s="1" t="s">
        <v>1192</v>
      </c>
      <c r="F277" s="1" t="s">
        <v>1193</v>
      </c>
      <c r="G277" s="1" t="s">
        <v>23</v>
      </c>
      <c r="H277" s="1" t="s">
        <v>166</v>
      </c>
      <c r="I277" s="1" t="s">
        <v>1194</v>
      </c>
      <c r="J277" s="1" t="s">
        <v>23</v>
      </c>
      <c r="K277" s="3"/>
      <c r="L277" s="9">
        <v>45831</v>
      </c>
      <c r="M277" s="3" t="s">
        <v>24</v>
      </c>
      <c r="N277" s="3"/>
      <c r="O277" s="3" t="str">
        <f>HYPERLINK("https://docs.wto.org/imrd/directdoc.asp?DDFDocuments/t/G/TBTN25/BWA186.DOCX", "https://docs.wto.org/imrd/directdoc.asp?DDFDocuments/t/G/TBTN25/BWA186.DOCX")</f>
        <v>https://docs.wto.org/imrd/directdoc.asp?DDFDocuments/t/G/TBTN25/BWA186.DOCX</v>
      </c>
      <c r="P277" s="3" t="str">
        <f>HYPERLINK("https://docs.wto.org/imrd/directdoc.asp?DDFDocuments/u/G/TBTN25/BWA186.DOCX", "https://docs.wto.org/imrd/directdoc.asp?DDFDocuments/u/G/TBTN25/BWA186.DOCX")</f>
        <v>https://docs.wto.org/imrd/directdoc.asp?DDFDocuments/u/G/TBTN25/BWA186.DOCX</v>
      </c>
      <c r="Q277" s="3" t="str">
        <f>HYPERLINK("https://docs.wto.org/imrd/directdoc.asp?DDFDocuments/v/G/TBTN25/BWA186.DOCX", "https://docs.wto.org/imrd/directdoc.asp?DDFDocuments/v/G/TBTN25/BWA186.DOCX")</f>
        <v>https://docs.wto.org/imrd/directdoc.asp?DDFDocuments/v/G/TBTN25/BWA186.DOCX</v>
      </c>
      <c r="R277" s="3"/>
      <c r="S277" s="3"/>
      <c r="T277" s="3"/>
      <c r="U277" s="3"/>
      <c r="V277" s="3"/>
      <c r="W277" s="3"/>
    </row>
    <row r="278" spans="1:23" ht="409.5" x14ac:dyDescent="0.25">
      <c r="A278" s="3" t="s">
        <v>1190</v>
      </c>
      <c r="B278" s="9">
        <v>45771</v>
      </c>
      <c r="C278" s="13" t="str">
        <f>HYPERLINK("https://eping.wto.org/en/Search?viewData= G/TBT/N/BWA/185"," G/TBT/N/BWA/185")</f>
        <v xml:space="preserve"> G/TBT/N/BWA/185</v>
      </c>
      <c r="D278" s="1" t="s">
        <v>1455</v>
      </c>
      <c r="E278" s="1" t="s">
        <v>1456</v>
      </c>
      <c r="F278" s="1" t="s">
        <v>1457</v>
      </c>
      <c r="G278" s="1" t="s">
        <v>23</v>
      </c>
      <c r="H278" s="1" t="s">
        <v>1411</v>
      </c>
      <c r="I278" s="1" t="s">
        <v>1320</v>
      </c>
      <c r="J278" s="1" t="s">
        <v>23</v>
      </c>
      <c r="K278" s="3"/>
      <c r="L278" s="9">
        <v>45831</v>
      </c>
      <c r="M278" s="3" t="s">
        <v>24</v>
      </c>
      <c r="N278" s="3"/>
      <c r="O278" s="3" t="str">
        <f>HYPERLINK("https://docs.wto.org/imrd/directdoc.asp?DDFDocuments/t/G/TBTN25/BWA185.DOCX", "https://docs.wto.org/imrd/directdoc.asp?DDFDocuments/t/G/TBTN25/BWA185.DOCX")</f>
        <v>https://docs.wto.org/imrd/directdoc.asp?DDFDocuments/t/G/TBTN25/BWA185.DOCX</v>
      </c>
      <c r="P278" s="3" t="str">
        <f>HYPERLINK("https://docs.wto.org/imrd/directdoc.asp?DDFDocuments/u/G/TBTN25/BWA185.DOCX", "https://docs.wto.org/imrd/directdoc.asp?DDFDocuments/u/G/TBTN25/BWA185.DOCX")</f>
        <v>https://docs.wto.org/imrd/directdoc.asp?DDFDocuments/u/G/TBTN25/BWA185.DOCX</v>
      </c>
      <c r="Q278" s="3" t="str">
        <f>HYPERLINK("https://docs.wto.org/imrd/directdoc.asp?DDFDocuments/v/G/TBTN25/BWA185.DOCX", "https://docs.wto.org/imrd/directdoc.asp?DDFDocuments/v/G/TBTN25/BWA185.DOCX")</f>
        <v>https://docs.wto.org/imrd/directdoc.asp?DDFDocuments/v/G/TBTN25/BWA185.DOCX</v>
      </c>
      <c r="R278" s="3"/>
      <c r="S278" s="3"/>
      <c r="T278" s="3"/>
      <c r="U278" s="3"/>
      <c r="V278" s="3"/>
      <c r="W278" s="3"/>
    </row>
    <row r="279" spans="1:23" ht="75" x14ac:dyDescent="0.25">
      <c r="A279" s="3" t="s">
        <v>83</v>
      </c>
      <c r="B279" s="9">
        <v>45771</v>
      </c>
      <c r="C279" s="13" t="str">
        <f>HYPERLINK("https://eping.wto.org/en/Search?viewData= G/TBT/N/THA/670/Add.1"," G/TBT/N/THA/670/Add.1")</f>
        <v xml:space="preserve"> G/TBT/N/THA/670/Add.1</v>
      </c>
      <c r="D279" s="1" t="s">
        <v>1458</v>
      </c>
      <c r="E279" s="1" t="s">
        <v>1459</v>
      </c>
      <c r="F279" s="1" t="s">
        <v>1460</v>
      </c>
      <c r="G279" s="1" t="s">
        <v>23</v>
      </c>
      <c r="H279" s="1" t="s">
        <v>1461</v>
      </c>
      <c r="I279" s="1" t="s">
        <v>38</v>
      </c>
      <c r="J279" s="1" t="s">
        <v>23</v>
      </c>
      <c r="K279" s="3"/>
      <c r="L279" s="9" t="s">
        <v>23</v>
      </c>
      <c r="M279" s="3" t="s">
        <v>39</v>
      </c>
      <c r="N279" s="1" t="s">
        <v>1462</v>
      </c>
      <c r="O279" s="3" t="str">
        <f>HYPERLINK("https://docs.wto.org/imrd/directdoc.asp?DDFDocuments/t/G/TBTN22/THA670A1.DOCX", "https://docs.wto.org/imrd/directdoc.asp?DDFDocuments/t/G/TBTN22/THA670A1.DOCX")</f>
        <v>https://docs.wto.org/imrd/directdoc.asp?DDFDocuments/t/G/TBTN22/THA670A1.DOCX</v>
      </c>
      <c r="P279" s="3" t="str">
        <f>HYPERLINK("https://docs.wto.org/imrd/directdoc.asp?DDFDocuments/u/G/TBTN22/THA670A1.DOCX", "https://docs.wto.org/imrd/directdoc.asp?DDFDocuments/u/G/TBTN22/THA670A1.DOCX")</f>
        <v>https://docs.wto.org/imrd/directdoc.asp?DDFDocuments/u/G/TBTN22/THA670A1.DOCX</v>
      </c>
      <c r="Q279" s="3" t="str">
        <f>HYPERLINK("https://docs.wto.org/imrd/directdoc.asp?DDFDocuments/v/G/TBTN22/THA670A1.DOCX", "https://docs.wto.org/imrd/directdoc.asp?DDFDocuments/v/G/TBTN22/THA670A1.DOCX")</f>
        <v>https://docs.wto.org/imrd/directdoc.asp?DDFDocuments/v/G/TBTN22/THA670A1.DOCX</v>
      </c>
      <c r="R279" s="3"/>
      <c r="S279" s="3"/>
      <c r="T279" s="3"/>
      <c r="U279" s="3"/>
      <c r="V279" s="3"/>
      <c r="W279" s="3"/>
    </row>
    <row r="280" spans="1:23" ht="165" x14ac:dyDescent="0.25">
      <c r="A280" s="3" t="s">
        <v>30</v>
      </c>
      <c r="B280" s="9">
        <v>45771</v>
      </c>
      <c r="C280" s="13" t="str">
        <f>HYPERLINK("https://eping.wto.org/en/Search?viewData= G/TBT/N/ARG/457/Add.5"," G/TBT/N/ARG/457/Add.5")</f>
        <v xml:space="preserve"> G/TBT/N/ARG/457/Add.5</v>
      </c>
      <c r="D280" s="1" t="s">
        <v>1463</v>
      </c>
      <c r="E280" s="1" t="s">
        <v>1464</v>
      </c>
      <c r="F280" s="1" t="s">
        <v>237</v>
      </c>
      <c r="G280" s="1" t="s">
        <v>23</v>
      </c>
      <c r="H280" s="1" t="s">
        <v>238</v>
      </c>
      <c r="I280" s="1" t="s">
        <v>159</v>
      </c>
      <c r="J280" s="1" t="s">
        <v>23</v>
      </c>
      <c r="K280" s="3"/>
      <c r="L280" s="9" t="s">
        <v>23</v>
      </c>
      <c r="M280" s="3" t="s">
        <v>39</v>
      </c>
      <c r="N280" s="1" t="s">
        <v>1465</v>
      </c>
      <c r="O280" s="3" t="str">
        <f>HYPERLINK("https://docs.wto.org/imrd/directdoc.asp?DDFDocuments/t/G/TBTN24/ARG457A5.DOCX", "https://docs.wto.org/imrd/directdoc.asp?DDFDocuments/t/G/TBTN24/ARG457A5.DOCX")</f>
        <v>https://docs.wto.org/imrd/directdoc.asp?DDFDocuments/t/G/TBTN24/ARG457A5.DOCX</v>
      </c>
      <c r="P280" s="3" t="str">
        <f>HYPERLINK("https://docs.wto.org/imrd/directdoc.asp?DDFDocuments/u/G/TBTN24/ARG457A5.DOCX", "https://docs.wto.org/imrd/directdoc.asp?DDFDocuments/u/G/TBTN24/ARG457A5.DOCX")</f>
        <v>https://docs.wto.org/imrd/directdoc.asp?DDFDocuments/u/G/TBTN24/ARG457A5.DOCX</v>
      </c>
      <c r="Q280" s="3" t="str">
        <f>HYPERLINK("https://docs.wto.org/imrd/directdoc.asp?DDFDocuments/v/G/TBTN24/ARG457A5.DOCX", "https://docs.wto.org/imrd/directdoc.asp?DDFDocuments/v/G/TBTN24/ARG457A5.DOCX")</f>
        <v>https://docs.wto.org/imrd/directdoc.asp?DDFDocuments/v/G/TBTN24/ARG457A5.DOCX</v>
      </c>
      <c r="R280" s="3"/>
      <c r="S280" s="3"/>
      <c r="T280" s="3"/>
      <c r="U280" s="3"/>
      <c r="V280" s="3"/>
      <c r="W280" s="3"/>
    </row>
    <row r="281" spans="1:23" ht="60" x14ac:dyDescent="0.25">
      <c r="A281" s="3" t="s">
        <v>35</v>
      </c>
      <c r="B281" s="9">
        <v>45771</v>
      </c>
      <c r="C281" s="13" t="str">
        <f>HYPERLINK("https://eping.wto.org/en/Search?viewData= G/TBT/N/CHN/2053"," G/TBT/N/CHN/2053")</f>
        <v xml:space="preserve"> G/TBT/N/CHN/2053</v>
      </c>
      <c r="D281" s="1" t="s">
        <v>1466</v>
      </c>
      <c r="E281" s="1" t="s">
        <v>1467</v>
      </c>
      <c r="F281" s="1" t="s">
        <v>1468</v>
      </c>
      <c r="G281" s="1" t="s">
        <v>1469</v>
      </c>
      <c r="H281" s="1" t="s">
        <v>1470</v>
      </c>
      <c r="I281" s="1" t="s">
        <v>130</v>
      </c>
      <c r="J281" s="1" t="s">
        <v>23</v>
      </c>
      <c r="K281" s="3"/>
      <c r="L281" s="9">
        <v>45831</v>
      </c>
      <c r="M281" s="3" t="s">
        <v>24</v>
      </c>
      <c r="N281" s="1" t="s">
        <v>1471</v>
      </c>
      <c r="O281" s="3" t="str">
        <f>HYPERLINK("https://docs.wto.org/imrd/directdoc.asp?DDFDocuments/t/G/TBTN25/CHN2053.DOCX", "https://docs.wto.org/imrd/directdoc.asp?DDFDocuments/t/G/TBTN25/CHN2053.DOCX")</f>
        <v>https://docs.wto.org/imrd/directdoc.asp?DDFDocuments/t/G/TBTN25/CHN2053.DOCX</v>
      </c>
      <c r="P281" s="3" t="str">
        <f>HYPERLINK("https://docs.wto.org/imrd/directdoc.asp?DDFDocuments/u/G/TBTN25/CHN2053.DOCX", "https://docs.wto.org/imrd/directdoc.asp?DDFDocuments/u/G/TBTN25/CHN2053.DOCX")</f>
        <v>https://docs.wto.org/imrd/directdoc.asp?DDFDocuments/u/G/TBTN25/CHN2053.DOCX</v>
      </c>
      <c r="Q281" s="3" t="str">
        <f>HYPERLINK("https://docs.wto.org/imrd/directdoc.asp?DDFDocuments/v/G/TBTN25/CHN2053.DOCX", "https://docs.wto.org/imrd/directdoc.asp?DDFDocuments/v/G/TBTN25/CHN2053.DOCX")</f>
        <v>https://docs.wto.org/imrd/directdoc.asp?DDFDocuments/v/G/TBTN25/CHN2053.DOCX</v>
      </c>
      <c r="R281" s="3"/>
      <c r="S281" s="3"/>
      <c r="T281" s="3"/>
      <c r="U281" s="3"/>
      <c r="V281" s="3"/>
      <c r="W281" s="3"/>
    </row>
    <row r="282" spans="1:23" ht="105" x14ac:dyDescent="0.25">
      <c r="A282" s="3" t="s">
        <v>28</v>
      </c>
      <c r="B282" s="9">
        <v>45771</v>
      </c>
      <c r="C282" s="13" t="str">
        <f>HYPERLINK("https://eping.wto.org/en/Search?viewData= G/TBT/N/CHL/727"," G/TBT/N/CHL/727")</f>
        <v xml:space="preserve"> G/TBT/N/CHL/727</v>
      </c>
      <c r="D282" s="1" t="s">
        <v>1472</v>
      </c>
      <c r="E282" s="1" t="s">
        <v>1473</v>
      </c>
      <c r="F282" s="1" t="s">
        <v>1474</v>
      </c>
      <c r="G282" s="1" t="s">
        <v>23</v>
      </c>
      <c r="H282" s="1" t="s">
        <v>144</v>
      </c>
      <c r="I282" s="1" t="s">
        <v>38</v>
      </c>
      <c r="J282" s="1" t="s">
        <v>32</v>
      </c>
      <c r="K282" s="3"/>
      <c r="L282" s="9">
        <v>45831</v>
      </c>
      <c r="M282" s="3" t="s">
        <v>24</v>
      </c>
      <c r="N282" s="1" t="s">
        <v>1475</v>
      </c>
      <c r="O282" s="3" t="str">
        <f>HYPERLINK("https://docs.wto.org/imrd/directdoc.asp?DDFDocuments/t/G/TBTN25/CHL727.DOCX", "https://docs.wto.org/imrd/directdoc.asp?DDFDocuments/t/G/TBTN25/CHL727.DOCX")</f>
        <v>https://docs.wto.org/imrd/directdoc.asp?DDFDocuments/t/G/TBTN25/CHL727.DOCX</v>
      </c>
      <c r="P282" s="3" t="str">
        <f>HYPERLINK("https://docs.wto.org/imrd/directdoc.asp?DDFDocuments/u/G/TBTN25/CHL727.DOCX", "https://docs.wto.org/imrd/directdoc.asp?DDFDocuments/u/G/TBTN25/CHL727.DOCX")</f>
        <v>https://docs.wto.org/imrd/directdoc.asp?DDFDocuments/u/G/TBTN25/CHL727.DOCX</v>
      </c>
      <c r="Q282" s="3" t="str">
        <f>HYPERLINK("https://docs.wto.org/imrd/directdoc.asp?DDFDocuments/v/G/TBTN25/CHL727.DOCX", "https://docs.wto.org/imrd/directdoc.asp?DDFDocuments/v/G/TBTN25/CHL727.DOCX")</f>
        <v>https://docs.wto.org/imrd/directdoc.asp?DDFDocuments/v/G/TBTN25/CHL727.DOCX</v>
      </c>
      <c r="R282" s="3"/>
      <c r="S282" s="3"/>
      <c r="T282" s="3"/>
      <c r="U282" s="3"/>
      <c r="V282" s="3"/>
      <c r="W282" s="3"/>
    </row>
    <row r="283" spans="1:23" ht="45" x14ac:dyDescent="0.25">
      <c r="A283" s="3" t="s">
        <v>85</v>
      </c>
      <c r="B283" s="9">
        <v>45771</v>
      </c>
      <c r="C283" s="13" t="str">
        <f>HYPERLINK("https://eping.wto.org/en/Search?viewData= G/TBT/N/JPN/863"," G/TBT/N/JPN/863")</f>
        <v xml:space="preserve"> G/TBT/N/JPN/863</v>
      </c>
      <c r="D283" s="1" t="s">
        <v>1476</v>
      </c>
      <c r="E283" s="1" t="s">
        <v>1477</v>
      </c>
      <c r="F283" s="1" t="s">
        <v>1478</v>
      </c>
      <c r="G283" s="1" t="s">
        <v>23</v>
      </c>
      <c r="H283" s="1" t="s">
        <v>1479</v>
      </c>
      <c r="I283" s="1" t="s">
        <v>40</v>
      </c>
      <c r="J283" s="1" t="s">
        <v>23</v>
      </c>
      <c r="K283" s="3"/>
      <c r="L283" s="9">
        <v>45831</v>
      </c>
      <c r="M283" s="3" t="s">
        <v>24</v>
      </c>
      <c r="N283" s="1" t="s">
        <v>1480</v>
      </c>
      <c r="O283" s="3" t="str">
        <f>HYPERLINK("https://docs.wto.org/imrd/directdoc.asp?DDFDocuments/t/G/TBTN25/JPN863.DOCX", "https://docs.wto.org/imrd/directdoc.asp?DDFDocuments/t/G/TBTN25/JPN863.DOCX")</f>
        <v>https://docs.wto.org/imrd/directdoc.asp?DDFDocuments/t/G/TBTN25/JPN863.DOCX</v>
      </c>
      <c r="P283" s="3" t="str">
        <f>HYPERLINK("https://docs.wto.org/imrd/directdoc.asp?DDFDocuments/u/G/TBTN25/JPN863.DOCX", "https://docs.wto.org/imrd/directdoc.asp?DDFDocuments/u/G/TBTN25/JPN863.DOCX")</f>
        <v>https://docs.wto.org/imrd/directdoc.asp?DDFDocuments/u/G/TBTN25/JPN863.DOCX</v>
      </c>
      <c r="Q283" s="3" t="str">
        <f>HYPERLINK("https://docs.wto.org/imrd/directdoc.asp?DDFDocuments/v/G/TBTN25/JPN863.DOCX", "https://docs.wto.org/imrd/directdoc.asp?DDFDocuments/v/G/TBTN25/JPN863.DOCX")</f>
        <v>https://docs.wto.org/imrd/directdoc.asp?DDFDocuments/v/G/TBTN25/JPN863.DOCX</v>
      </c>
      <c r="R283" s="3"/>
      <c r="S283" s="3"/>
      <c r="T283" s="3"/>
      <c r="U283" s="3"/>
      <c r="V283" s="3"/>
      <c r="W283" s="3"/>
    </row>
    <row r="284" spans="1:23" ht="255" x14ac:dyDescent="0.25">
      <c r="A284" s="3" t="s">
        <v>35</v>
      </c>
      <c r="B284" s="9">
        <v>45771</v>
      </c>
      <c r="C284" s="13" t="str">
        <f>HYPERLINK("https://eping.wto.org/en/Search?viewData= G/TBT/N/CHN/2054"," G/TBT/N/CHN/2054")</f>
        <v xml:space="preserve"> G/TBT/N/CHN/2054</v>
      </c>
      <c r="D284" s="1" t="s">
        <v>1481</v>
      </c>
      <c r="E284" s="1" t="s">
        <v>1482</v>
      </c>
      <c r="F284" s="1" t="s">
        <v>1483</v>
      </c>
      <c r="G284" s="1" t="s">
        <v>1484</v>
      </c>
      <c r="H284" s="1" t="s">
        <v>1485</v>
      </c>
      <c r="I284" s="1" t="s">
        <v>137</v>
      </c>
      <c r="J284" s="1" t="s">
        <v>23</v>
      </c>
      <c r="K284" s="3"/>
      <c r="L284" s="9">
        <v>45831</v>
      </c>
      <c r="M284" s="3" t="s">
        <v>24</v>
      </c>
      <c r="N284" s="1" t="s">
        <v>1486</v>
      </c>
      <c r="O284" s="3" t="str">
        <f>HYPERLINK("https://docs.wto.org/imrd/directdoc.asp?DDFDocuments/t/G/TBTN25/CHN2054.DOCX", "https://docs.wto.org/imrd/directdoc.asp?DDFDocuments/t/G/TBTN25/CHN2054.DOCX")</f>
        <v>https://docs.wto.org/imrd/directdoc.asp?DDFDocuments/t/G/TBTN25/CHN2054.DOCX</v>
      </c>
      <c r="P284" s="3" t="str">
        <f>HYPERLINK("https://docs.wto.org/imrd/directdoc.asp?DDFDocuments/u/G/TBTN25/CHN2054.DOCX", "https://docs.wto.org/imrd/directdoc.asp?DDFDocuments/u/G/TBTN25/CHN2054.DOCX")</f>
        <v>https://docs.wto.org/imrd/directdoc.asp?DDFDocuments/u/G/TBTN25/CHN2054.DOCX</v>
      </c>
      <c r="Q284" s="3" t="str">
        <f>HYPERLINK("https://docs.wto.org/imrd/directdoc.asp?DDFDocuments/v/G/TBTN25/CHN2054.DOCX", "https://docs.wto.org/imrd/directdoc.asp?DDFDocuments/v/G/TBTN25/CHN2054.DOCX")</f>
        <v>https://docs.wto.org/imrd/directdoc.asp?DDFDocuments/v/G/TBTN25/CHN2054.DOCX</v>
      </c>
      <c r="R284" s="3"/>
      <c r="S284" s="3"/>
      <c r="T284" s="3"/>
      <c r="U284" s="3"/>
      <c r="V284" s="3"/>
      <c r="W284" s="3"/>
    </row>
    <row r="285" spans="1:23" ht="75" x14ac:dyDescent="0.25">
      <c r="A285" s="3" t="s">
        <v>35</v>
      </c>
      <c r="B285" s="9">
        <v>45771</v>
      </c>
      <c r="C285" s="13" t="str">
        <f>HYPERLINK("https://eping.wto.org/en/Search?viewData= G/TBT/N/CHN/977/Add.1"," G/TBT/N/CHN/977/Add.1")</f>
        <v xml:space="preserve"> G/TBT/N/CHN/977/Add.1</v>
      </c>
      <c r="D285" s="1" t="s">
        <v>1487</v>
      </c>
      <c r="E285" s="1" t="s">
        <v>1488</v>
      </c>
      <c r="F285" s="1" t="s">
        <v>1489</v>
      </c>
      <c r="G285" s="1" t="s">
        <v>1490</v>
      </c>
      <c r="H285" s="1" t="s">
        <v>187</v>
      </c>
      <c r="I285" s="1" t="s">
        <v>38</v>
      </c>
      <c r="J285" s="1" t="s">
        <v>23</v>
      </c>
      <c r="K285" s="3"/>
      <c r="L285" s="9" t="s">
        <v>23</v>
      </c>
      <c r="M285" s="3" t="s">
        <v>39</v>
      </c>
      <c r="N285" s="1" t="s">
        <v>1491</v>
      </c>
      <c r="O285" s="3" t="str">
        <f>HYPERLINK("https://docs.wto.org/imrd/directdoc.asp?DDFDocuments/t/G/TBTN13/CHN977A1.DOCX", "https://docs.wto.org/imrd/directdoc.asp?DDFDocuments/t/G/TBTN13/CHN977A1.DOCX")</f>
        <v>https://docs.wto.org/imrd/directdoc.asp?DDFDocuments/t/G/TBTN13/CHN977A1.DOCX</v>
      </c>
      <c r="P285" s="3"/>
      <c r="Q285" s="3"/>
      <c r="R285" s="3"/>
      <c r="S285" s="3"/>
      <c r="T285" s="3"/>
      <c r="U285" s="3"/>
      <c r="V285" s="3"/>
      <c r="W285" s="3"/>
    </row>
    <row r="286" spans="1:23" ht="90" x14ac:dyDescent="0.25">
      <c r="A286" s="3" t="s">
        <v>274</v>
      </c>
      <c r="B286" s="9">
        <v>45771</v>
      </c>
      <c r="C286" s="13" t="str">
        <f>HYPERLINK("https://eping.wto.org/en/Search?viewData= G/TBT/N/ALB/99"," G/TBT/N/ALB/99")</f>
        <v xml:space="preserve"> G/TBT/N/ALB/99</v>
      </c>
      <c r="D286" s="1" t="s">
        <v>1492</v>
      </c>
      <c r="E286" s="1" t="s">
        <v>1493</v>
      </c>
      <c r="F286" s="1" t="s">
        <v>1494</v>
      </c>
      <c r="G286" s="1" t="s">
        <v>271</v>
      </c>
      <c r="H286" s="1" t="s">
        <v>1495</v>
      </c>
      <c r="I286" s="1" t="s">
        <v>62</v>
      </c>
      <c r="J286" s="1" t="s">
        <v>32</v>
      </c>
      <c r="K286" s="3"/>
      <c r="L286" s="9">
        <v>45831</v>
      </c>
      <c r="M286" s="3" t="s">
        <v>24</v>
      </c>
      <c r="N286" s="1" t="s">
        <v>1496</v>
      </c>
      <c r="O286" s="3" t="str">
        <f>HYPERLINK("https://docs.wto.org/imrd/directdoc.asp?DDFDocuments/t/G/TBTN25/ALB99.DOCX", "https://docs.wto.org/imrd/directdoc.asp?DDFDocuments/t/G/TBTN25/ALB99.DOCX")</f>
        <v>https://docs.wto.org/imrd/directdoc.asp?DDFDocuments/t/G/TBTN25/ALB99.DOCX</v>
      </c>
      <c r="P286" s="3" t="str">
        <f>HYPERLINK("https://docs.wto.org/imrd/directdoc.asp?DDFDocuments/u/G/TBTN25/ALB99.DOCX", "https://docs.wto.org/imrd/directdoc.asp?DDFDocuments/u/G/TBTN25/ALB99.DOCX")</f>
        <v>https://docs.wto.org/imrd/directdoc.asp?DDFDocuments/u/G/TBTN25/ALB99.DOCX</v>
      </c>
      <c r="Q286" s="3" t="str">
        <f>HYPERLINK("https://docs.wto.org/imrd/directdoc.asp?DDFDocuments/v/G/TBTN25/ALB99.DOCX", "https://docs.wto.org/imrd/directdoc.asp?DDFDocuments/v/G/TBTN25/ALB99.DOCX")</f>
        <v>https://docs.wto.org/imrd/directdoc.asp?DDFDocuments/v/G/TBTN25/ALB99.DOCX</v>
      </c>
      <c r="R286" s="3"/>
      <c r="S286" s="3"/>
      <c r="T286" s="3"/>
      <c r="U286" s="3"/>
      <c r="V286" s="3"/>
      <c r="W286" s="3"/>
    </row>
    <row r="287" spans="1:23" ht="90" x14ac:dyDescent="0.25">
      <c r="A287" s="3" t="s">
        <v>35</v>
      </c>
      <c r="B287" s="9">
        <v>45771</v>
      </c>
      <c r="C287" s="13" t="str">
        <f>HYPERLINK("https://eping.wto.org/en/Search?viewData= G/TBT/N/CHN/2056"," G/TBT/N/CHN/2056")</f>
        <v xml:space="preserve"> G/TBT/N/CHN/2056</v>
      </c>
      <c r="D287" s="1" t="s">
        <v>1497</v>
      </c>
      <c r="E287" s="1" t="s">
        <v>1498</v>
      </c>
      <c r="F287" s="1" t="s">
        <v>1499</v>
      </c>
      <c r="G287" s="1" t="s">
        <v>1453</v>
      </c>
      <c r="H287" s="1" t="s">
        <v>166</v>
      </c>
      <c r="I287" s="1" t="s">
        <v>38</v>
      </c>
      <c r="J287" s="1" t="s">
        <v>23</v>
      </c>
      <c r="K287" s="3"/>
      <c r="L287" s="9">
        <v>45831</v>
      </c>
      <c r="M287" s="3" t="s">
        <v>24</v>
      </c>
      <c r="N287" s="1" t="s">
        <v>1500</v>
      </c>
      <c r="O287" s="3" t="str">
        <f>HYPERLINK("https://docs.wto.org/imrd/directdoc.asp?DDFDocuments/t/G/TBTN25/CHN2056.DOCX", "https://docs.wto.org/imrd/directdoc.asp?DDFDocuments/t/G/TBTN25/CHN2056.DOCX")</f>
        <v>https://docs.wto.org/imrd/directdoc.asp?DDFDocuments/t/G/TBTN25/CHN2056.DOCX</v>
      </c>
      <c r="P287" s="3" t="str">
        <f>HYPERLINK("https://docs.wto.org/imrd/directdoc.asp?DDFDocuments/u/G/TBTN25/CHN2056.DOCX", "https://docs.wto.org/imrd/directdoc.asp?DDFDocuments/u/G/TBTN25/CHN2056.DOCX")</f>
        <v>https://docs.wto.org/imrd/directdoc.asp?DDFDocuments/u/G/TBTN25/CHN2056.DOCX</v>
      </c>
      <c r="Q287" s="3" t="str">
        <f>HYPERLINK("https://docs.wto.org/imrd/directdoc.asp?DDFDocuments/v/G/TBTN25/CHN2056.DOCX", "https://docs.wto.org/imrd/directdoc.asp?DDFDocuments/v/G/TBTN25/CHN2056.DOCX")</f>
        <v>https://docs.wto.org/imrd/directdoc.asp?DDFDocuments/v/G/TBTN25/CHN2056.DOCX</v>
      </c>
      <c r="R287" s="3"/>
      <c r="S287" s="3"/>
      <c r="T287" s="3"/>
      <c r="U287" s="3"/>
      <c r="V287" s="3"/>
      <c r="W287" s="3"/>
    </row>
    <row r="288" spans="1:23" ht="120" x14ac:dyDescent="0.25">
      <c r="A288" s="3" t="s">
        <v>80</v>
      </c>
      <c r="B288" s="9">
        <v>45771</v>
      </c>
      <c r="C288" s="13" t="str">
        <f>HYPERLINK("https://eping.wto.org/en/Search?viewData= G/TBT/N/UKR/311/Add.1"," G/TBT/N/UKR/311/Add.1")</f>
        <v xml:space="preserve"> G/TBT/N/UKR/311/Add.1</v>
      </c>
      <c r="D288" s="1" t="s">
        <v>1501</v>
      </c>
      <c r="E288" s="1" t="s">
        <v>1502</v>
      </c>
      <c r="F288" s="1" t="s">
        <v>1503</v>
      </c>
      <c r="G288" s="1" t="s">
        <v>23</v>
      </c>
      <c r="H288" s="1" t="s">
        <v>23</v>
      </c>
      <c r="I288" s="1" t="s">
        <v>1504</v>
      </c>
      <c r="J288" s="1" t="s">
        <v>31</v>
      </c>
      <c r="K288" s="3"/>
      <c r="L288" s="9" t="s">
        <v>23</v>
      </c>
      <c r="M288" s="3" t="s">
        <v>39</v>
      </c>
      <c r="N288" s="1" t="s">
        <v>1505</v>
      </c>
      <c r="O288" s="3" t="str">
        <f>HYPERLINK("https://docs.wto.org/imrd/directdoc.asp?DDFDocuments/t/G/TBTN24/UKR311A1.DOCX", "https://docs.wto.org/imrd/directdoc.asp?DDFDocuments/t/G/TBTN24/UKR311A1.DOCX")</f>
        <v>https://docs.wto.org/imrd/directdoc.asp?DDFDocuments/t/G/TBTN24/UKR311A1.DOCX</v>
      </c>
      <c r="P288" s="3" t="str">
        <f>HYPERLINK("https://docs.wto.org/imrd/directdoc.asp?DDFDocuments/u/G/TBTN24/UKR311A1.DOCX", "https://docs.wto.org/imrd/directdoc.asp?DDFDocuments/u/G/TBTN24/UKR311A1.DOCX")</f>
        <v>https://docs.wto.org/imrd/directdoc.asp?DDFDocuments/u/G/TBTN24/UKR311A1.DOCX</v>
      </c>
      <c r="Q288" s="3" t="str">
        <f>HYPERLINK("https://docs.wto.org/imrd/directdoc.asp?DDFDocuments/v/G/TBTN24/UKR311A1.DOCX", "https://docs.wto.org/imrd/directdoc.asp?DDFDocuments/v/G/TBTN24/UKR311A1.DOCX")</f>
        <v>https://docs.wto.org/imrd/directdoc.asp?DDFDocuments/v/G/TBTN24/UKR311A1.DOCX</v>
      </c>
      <c r="R288" s="3"/>
      <c r="S288" s="3"/>
      <c r="T288" s="3"/>
      <c r="U288" s="3"/>
      <c r="V288" s="3"/>
      <c r="W288" s="3"/>
    </row>
    <row r="289" spans="1:23" ht="75" x14ac:dyDescent="0.25">
      <c r="A289" s="3" t="s">
        <v>83</v>
      </c>
      <c r="B289" s="9">
        <v>45771</v>
      </c>
      <c r="C289" s="13" t="str">
        <f>HYPERLINK("https://eping.wto.org/en/Search?viewData= G/TBT/N/THA/607/Add.1"," G/TBT/N/THA/607/Add.1")</f>
        <v xml:space="preserve"> G/TBT/N/THA/607/Add.1</v>
      </c>
      <c r="D289" s="1" t="s">
        <v>1506</v>
      </c>
      <c r="E289" s="1" t="s">
        <v>1507</v>
      </c>
      <c r="F289" s="1" t="s">
        <v>1508</v>
      </c>
      <c r="G289" s="1" t="s">
        <v>23</v>
      </c>
      <c r="H289" s="1" t="s">
        <v>1509</v>
      </c>
      <c r="I289" s="1" t="s">
        <v>38</v>
      </c>
      <c r="J289" s="1" t="s">
        <v>23</v>
      </c>
      <c r="K289" s="3"/>
      <c r="L289" s="9" t="s">
        <v>23</v>
      </c>
      <c r="M289" s="3" t="s">
        <v>39</v>
      </c>
      <c r="N289" s="1" t="s">
        <v>1510</v>
      </c>
      <c r="O289" s="3" t="str">
        <f>HYPERLINK("https://docs.wto.org/imrd/directdoc.asp?DDFDocuments/t/G/TBTN21/THA607A1.DOCX", "https://docs.wto.org/imrd/directdoc.asp?DDFDocuments/t/G/TBTN21/THA607A1.DOCX")</f>
        <v>https://docs.wto.org/imrd/directdoc.asp?DDFDocuments/t/G/TBTN21/THA607A1.DOCX</v>
      </c>
      <c r="P289" s="3" t="str">
        <f>HYPERLINK("https://docs.wto.org/imrd/directdoc.asp?DDFDocuments/u/G/TBTN21/THA607A1.DOCX", "https://docs.wto.org/imrd/directdoc.asp?DDFDocuments/u/G/TBTN21/THA607A1.DOCX")</f>
        <v>https://docs.wto.org/imrd/directdoc.asp?DDFDocuments/u/G/TBTN21/THA607A1.DOCX</v>
      </c>
      <c r="Q289" s="3" t="str">
        <f>HYPERLINK("https://docs.wto.org/imrd/directdoc.asp?DDFDocuments/v/G/TBTN21/THA607A1.DOCX", "https://docs.wto.org/imrd/directdoc.asp?DDFDocuments/v/G/TBTN21/THA607A1.DOCX")</f>
        <v>https://docs.wto.org/imrd/directdoc.asp?DDFDocuments/v/G/TBTN21/THA607A1.DOCX</v>
      </c>
      <c r="R289" s="3"/>
      <c r="S289" s="3"/>
      <c r="T289" s="3"/>
      <c r="U289" s="3"/>
      <c r="V289" s="3"/>
      <c r="W289" s="3"/>
    </row>
    <row r="290" spans="1:23" ht="75" x14ac:dyDescent="0.25">
      <c r="A290" s="3" t="s">
        <v>83</v>
      </c>
      <c r="B290" s="9">
        <v>45771</v>
      </c>
      <c r="C290" s="13" t="str">
        <f>HYPERLINK("https://eping.wto.org/en/Search?viewData= G/TBT/N/THA/646/Add.1"," G/TBT/N/THA/646/Add.1")</f>
        <v xml:space="preserve"> G/TBT/N/THA/646/Add.1</v>
      </c>
      <c r="D290" s="1" t="s">
        <v>1511</v>
      </c>
      <c r="E290" s="1" t="s">
        <v>1512</v>
      </c>
      <c r="F290" s="1" t="s">
        <v>1513</v>
      </c>
      <c r="G290" s="1" t="s">
        <v>23</v>
      </c>
      <c r="H290" s="1" t="s">
        <v>1514</v>
      </c>
      <c r="I290" s="1" t="s">
        <v>38</v>
      </c>
      <c r="J290" s="1" t="s">
        <v>23</v>
      </c>
      <c r="K290" s="3"/>
      <c r="L290" s="9" t="s">
        <v>23</v>
      </c>
      <c r="M290" s="3" t="s">
        <v>39</v>
      </c>
      <c r="N290" s="1" t="s">
        <v>1515</v>
      </c>
      <c r="O290" s="3" t="str">
        <f>HYPERLINK("https://docs.wto.org/imrd/directdoc.asp?DDFDocuments/t/G/TBTN21/THA646A1.DOCX", "https://docs.wto.org/imrd/directdoc.asp?DDFDocuments/t/G/TBTN21/THA646A1.DOCX")</f>
        <v>https://docs.wto.org/imrd/directdoc.asp?DDFDocuments/t/G/TBTN21/THA646A1.DOCX</v>
      </c>
      <c r="P290" s="3" t="str">
        <f>HYPERLINK("https://docs.wto.org/imrd/directdoc.asp?DDFDocuments/u/G/TBTN21/THA646A1.DOCX", "https://docs.wto.org/imrd/directdoc.asp?DDFDocuments/u/G/TBTN21/THA646A1.DOCX")</f>
        <v>https://docs.wto.org/imrd/directdoc.asp?DDFDocuments/u/G/TBTN21/THA646A1.DOCX</v>
      </c>
      <c r="Q290" s="3" t="str">
        <f>HYPERLINK("https://docs.wto.org/imrd/directdoc.asp?DDFDocuments/v/G/TBTN21/THA646A1.DOCX", "https://docs.wto.org/imrd/directdoc.asp?DDFDocuments/v/G/TBTN21/THA646A1.DOCX")</f>
        <v>https://docs.wto.org/imrd/directdoc.asp?DDFDocuments/v/G/TBTN21/THA646A1.DOCX</v>
      </c>
      <c r="R290" s="3"/>
      <c r="S290" s="3"/>
      <c r="T290" s="3"/>
      <c r="U290" s="3"/>
      <c r="V290" s="3"/>
      <c r="W290" s="3"/>
    </row>
    <row r="291" spans="1:23" ht="135" x14ac:dyDescent="0.25">
      <c r="A291" s="3" t="s">
        <v>78</v>
      </c>
      <c r="B291" s="9">
        <v>45771</v>
      </c>
      <c r="C291" s="13" t="str">
        <f>HYPERLINK("https://eping.wto.org/en/Search?viewData= G/TBT/N/BRA/1590"," G/TBT/N/BRA/1590")</f>
        <v xml:space="preserve"> G/TBT/N/BRA/1590</v>
      </c>
      <c r="D291" s="1" t="s">
        <v>1516</v>
      </c>
      <c r="E291" s="1" t="s">
        <v>1517</v>
      </c>
      <c r="F291" s="1" t="s">
        <v>1518</v>
      </c>
      <c r="G291" s="1" t="s">
        <v>1519</v>
      </c>
      <c r="H291" s="1" t="s">
        <v>93</v>
      </c>
      <c r="I291" s="1" t="s">
        <v>45</v>
      </c>
      <c r="J291" s="1" t="s">
        <v>23</v>
      </c>
      <c r="K291" s="3"/>
      <c r="L291" s="9">
        <v>45835</v>
      </c>
      <c r="M291" s="3" t="s">
        <v>24</v>
      </c>
      <c r="N291" s="3"/>
      <c r="O291" s="3" t="str">
        <f>HYPERLINK("https://docs.wto.org/imrd/directdoc.asp?DDFDocuments/t/G/TBTN25/BRA1590.DOCX", "https://docs.wto.org/imrd/directdoc.asp?DDFDocuments/t/G/TBTN25/BRA1590.DOCX")</f>
        <v>https://docs.wto.org/imrd/directdoc.asp?DDFDocuments/t/G/TBTN25/BRA1590.DOCX</v>
      </c>
      <c r="P291" s="3" t="str">
        <f>HYPERLINK("https://docs.wto.org/imrd/directdoc.asp?DDFDocuments/u/G/TBTN25/BRA1590.DOCX", "https://docs.wto.org/imrd/directdoc.asp?DDFDocuments/u/G/TBTN25/BRA1590.DOCX")</f>
        <v>https://docs.wto.org/imrd/directdoc.asp?DDFDocuments/u/G/TBTN25/BRA1590.DOCX</v>
      </c>
      <c r="Q291" s="3" t="str">
        <f>HYPERLINK("https://docs.wto.org/imrd/directdoc.asp?DDFDocuments/v/G/TBTN25/BRA1590.DOCX", "https://docs.wto.org/imrd/directdoc.asp?DDFDocuments/v/G/TBTN25/BRA1590.DOCX")</f>
        <v>https://docs.wto.org/imrd/directdoc.asp?DDFDocuments/v/G/TBTN25/BRA1590.DOCX</v>
      </c>
      <c r="R291" s="3"/>
      <c r="S291" s="3"/>
      <c r="T291" s="3"/>
      <c r="U291" s="3"/>
      <c r="V291" s="3"/>
      <c r="W291" s="3"/>
    </row>
    <row r="292" spans="1:23" ht="285" x14ac:dyDescent="0.25">
      <c r="A292" s="3" t="s">
        <v>75</v>
      </c>
      <c r="B292" s="9">
        <v>45771</v>
      </c>
      <c r="C292" s="13" t="str">
        <f>HYPERLINK("https://eping.wto.org/en/Search?viewData= G/TBT/N/EU/1134"," G/TBT/N/EU/1134")</f>
        <v xml:space="preserve"> G/TBT/N/EU/1134</v>
      </c>
      <c r="D292" s="1" t="s">
        <v>1520</v>
      </c>
      <c r="E292" s="1" t="s">
        <v>1521</v>
      </c>
      <c r="F292" s="1" t="s">
        <v>242</v>
      </c>
      <c r="G292" s="1" t="s">
        <v>1423</v>
      </c>
      <c r="H292" s="1" t="s">
        <v>145</v>
      </c>
      <c r="I292" s="1" t="s">
        <v>1522</v>
      </c>
      <c r="J292" s="1" t="s">
        <v>23</v>
      </c>
      <c r="K292" s="3"/>
      <c r="L292" s="9">
        <v>45801</v>
      </c>
      <c r="M292" s="3" t="s">
        <v>24</v>
      </c>
      <c r="N292" s="1" t="s">
        <v>1523</v>
      </c>
      <c r="O292" s="3" t="str">
        <f>HYPERLINK("https://docs.wto.org/imrd/directdoc.asp?DDFDocuments/t/G/TBTN25/EU1134.DOCX", "https://docs.wto.org/imrd/directdoc.asp?DDFDocuments/t/G/TBTN25/EU1134.DOCX")</f>
        <v>https://docs.wto.org/imrd/directdoc.asp?DDFDocuments/t/G/TBTN25/EU1134.DOCX</v>
      </c>
      <c r="P292" s="3" t="str">
        <f>HYPERLINK("https://docs.wto.org/imrd/directdoc.asp?DDFDocuments/u/G/TBTN25/EU1134.DOCX", "https://docs.wto.org/imrd/directdoc.asp?DDFDocuments/u/G/TBTN25/EU1134.DOCX")</f>
        <v>https://docs.wto.org/imrd/directdoc.asp?DDFDocuments/u/G/TBTN25/EU1134.DOCX</v>
      </c>
      <c r="Q292" s="3" t="str">
        <f>HYPERLINK("https://docs.wto.org/imrd/directdoc.asp?DDFDocuments/v/G/TBTN25/EU1134.DOCX", "https://docs.wto.org/imrd/directdoc.asp?DDFDocuments/v/G/TBTN25/EU1134.DOCX")</f>
        <v>https://docs.wto.org/imrd/directdoc.asp?DDFDocuments/v/G/TBTN25/EU1134.DOCX</v>
      </c>
      <c r="R292" s="3"/>
      <c r="S292" s="3"/>
      <c r="T292" s="3"/>
      <c r="U292" s="3"/>
      <c r="V292" s="3"/>
      <c r="W292" s="3"/>
    </row>
    <row r="293" spans="1:23" ht="135" x14ac:dyDescent="0.25">
      <c r="A293" s="3" t="s">
        <v>75</v>
      </c>
      <c r="B293" s="9">
        <v>45772</v>
      </c>
      <c r="C293" s="13" t="str">
        <f>HYPERLINK("https://eping.wto.org/en/Search?viewData= G/TBT/N/EU/1135"," G/TBT/N/EU/1135")</f>
        <v xml:space="preserve"> G/TBT/N/EU/1135</v>
      </c>
      <c r="D293" s="1" t="s">
        <v>1524</v>
      </c>
      <c r="E293" s="1" t="s">
        <v>1525</v>
      </c>
      <c r="F293" s="1" t="s">
        <v>1526</v>
      </c>
      <c r="G293" s="1" t="s">
        <v>23</v>
      </c>
      <c r="H293" s="1" t="s">
        <v>145</v>
      </c>
      <c r="I293" s="1" t="s">
        <v>243</v>
      </c>
      <c r="J293" s="1" t="s">
        <v>23</v>
      </c>
      <c r="K293" s="3"/>
      <c r="L293" s="9">
        <v>45832</v>
      </c>
      <c r="M293" s="3" t="s">
        <v>24</v>
      </c>
      <c r="N293" s="1" t="s">
        <v>1527</v>
      </c>
      <c r="O293" s="3" t="str">
        <f>HYPERLINK("https://docs.wto.org/imrd/directdoc.asp?DDFDocuments/t/G/TBTN25/EU1135.DOCX", "https://docs.wto.org/imrd/directdoc.asp?DDFDocuments/t/G/TBTN25/EU1135.DOCX")</f>
        <v>https://docs.wto.org/imrd/directdoc.asp?DDFDocuments/t/G/TBTN25/EU1135.DOCX</v>
      </c>
      <c r="P293" s="3" t="str">
        <f>HYPERLINK("https://docs.wto.org/imrd/directdoc.asp?DDFDocuments/u/G/TBTN25/EU1135.DOCX", "https://docs.wto.org/imrd/directdoc.asp?DDFDocuments/u/G/TBTN25/EU1135.DOCX")</f>
        <v>https://docs.wto.org/imrd/directdoc.asp?DDFDocuments/u/G/TBTN25/EU1135.DOCX</v>
      </c>
      <c r="Q293" s="3" t="str">
        <f>HYPERLINK("https://docs.wto.org/imrd/directdoc.asp?DDFDocuments/v/G/TBTN25/EU1135.DOCX", "https://docs.wto.org/imrd/directdoc.asp?DDFDocuments/v/G/TBTN25/EU1135.DOCX")</f>
        <v>https://docs.wto.org/imrd/directdoc.asp?DDFDocuments/v/G/TBTN25/EU1135.DOCX</v>
      </c>
      <c r="R293" s="3"/>
      <c r="S293" s="3"/>
      <c r="T293" s="3"/>
      <c r="U293" s="3"/>
      <c r="V293" s="3"/>
      <c r="W293" s="3"/>
    </row>
    <row r="294" spans="1:23" ht="409.5" x14ac:dyDescent="0.25">
      <c r="A294" s="3" t="s">
        <v>77</v>
      </c>
      <c r="B294" s="9">
        <v>45772</v>
      </c>
      <c r="C294" s="13" t="str">
        <f>HYPERLINK("https://eping.wto.org/en/Search?viewData= G/TBT/N/TPKM/553/Add.1"," G/TBT/N/TPKM/553/Add.1")</f>
        <v xml:space="preserve"> G/TBT/N/TPKM/553/Add.1</v>
      </c>
      <c r="D294" s="1" t="s">
        <v>1528</v>
      </c>
      <c r="E294" s="1" t="s">
        <v>1529</v>
      </c>
      <c r="F294" s="1" t="s">
        <v>1530</v>
      </c>
      <c r="G294" s="1" t="s">
        <v>1531</v>
      </c>
      <c r="H294" s="1" t="s">
        <v>1532</v>
      </c>
      <c r="I294" s="1" t="s">
        <v>38</v>
      </c>
      <c r="J294" s="1" t="s">
        <v>23</v>
      </c>
      <c r="K294" s="3"/>
      <c r="L294" s="9" t="s">
        <v>23</v>
      </c>
      <c r="M294" s="3" t="s">
        <v>39</v>
      </c>
      <c r="N294" s="1" t="s">
        <v>1533</v>
      </c>
      <c r="O294" s="3" t="str">
        <f>HYPERLINK("https://docs.wto.org/imrd/directdoc.asp?DDFDocuments/t/G/TBTN25/TPKM553A1.DOCX", "https://docs.wto.org/imrd/directdoc.asp?DDFDocuments/t/G/TBTN25/TPKM553A1.DOCX")</f>
        <v>https://docs.wto.org/imrd/directdoc.asp?DDFDocuments/t/G/TBTN25/TPKM553A1.DOCX</v>
      </c>
      <c r="P294" s="3" t="str">
        <f>HYPERLINK("https://docs.wto.org/imrd/directdoc.asp?DDFDocuments/u/G/TBTN25/TPKM553A1.DOCX", "https://docs.wto.org/imrd/directdoc.asp?DDFDocuments/u/G/TBTN25/TPKM553A1.DOCX")</f>
        <v>https://docs.wto.org/imrd/directdoc.asp?DDFDocuments/u/G/TBTN25/TPKM553A1.DOCX</v>
      </c>
      <c r="Q294" s="3" t="str">
        <f>HYPERLINK("https://docs.wto.org/imrd/directdoc.asp?DDFDocuments/v/G/TBTN25/TPKM553A1.DOCX", "https://docs.wto.org/imrd/directdoc.asp?DDFDocuments/v/G/TBTN25/TPKM553A1.DOCX")</f>
        <v>https://docs.wto.org/imrd/directdoc.asp?DDFDocuments/v/G/TBTN25/TPKM553A1.DOCX</v>
      </c>
      <c r="R294" s="3"/>
      <c r="S294" s="3"/>
      <c r="T294" s="3"/>
      <c r="U294" s="3"/>
      <c r="V294" s="3"/>
      <c r="W294" s="3"/>
    </row>
    <row r="295" spans="1:23" ht="285" x14ac:dyDescent="0.25">
      <c r="A295" s="3" t="s">
        <v>76</v>
      </c>
      <c r="B295" s="9">
        <v>45772</v>
      </c>
      <c r="C295" s="13" t="str">
        <f>HYPERLINK("https://eping.wto.org/en/Search?viewData= G/TBT/N/USA/521/Rev.2/Add.1"," G/TBT/N/USA/521/Rev.2/Add.1")</f>
        <v xml:space="preserve"> G/TBT/N/USA/521/Rev.2/Add.1</v>
      </c>
      <c r="D295" s="1" t="s">
        <v>1534</v>
      </c>
      <c r="E295" s="1" t="s">
        <v>1535</v>
      </c>
      <c r="F295" s="1" t="s">
        <v>1536</v>
      </c>
      <c r="G295" s="1" t="s">
        <v>1537</v>
      </c>
      <c r="H295" s="1" t="s">
        <v>1538</v>
      </c>
      <c r="I295" s="1" t="s">
        <v>206</v>
      </c>
      <c r="J295" s="1" t="s">
        <v>23</v>
      </c>
      <c r="K295" s="3"/>
      <c r="L295" s="9">
        <v>45804</v>
      </c>
      <c r="M295" s="3" t="s">
        <v>39</v>
      </c>
      <c r="N295" s="1" t="s">
        <v>1539</v>
      </c>
      <c r="O295" s="3" t="str">
        <f>HYPERLINK("https://docs.wto.org/imrd/directdoc.asp?DDFDocuments/t/G/TBTN10/USA521R2A1.DOCX", "https://docs.wto.org/imrd/directdoc.asp?DDFDocuments/t/G/TBTN10/USA521R2A1.DOCX")</f>
        <v>https://docs.wto.org/imrd/directdoc.asp?DDFDocuments/t/G/TBTN10/USA521R2A1.DOCX</v>
      </c>
      <c r="P295" s="3" t="str">
        <f>HYPERLINK("https://docs.wto.org/imrd/directdoc.asp?DDFDocuments/u/G/TBTN10/USA521R2A1.DOCX", "https://docs.wto.org/imrd/directdoc.asp?DDFDocuments/u/G/TBTN10/USA521R2A1.DOCX")</f>
        <v>https://docs.wto.org/imrd/directdoc.asp?DDFDocuments/u/G/TBTN10/USA521R2A1.DOCX</v>
      </c>
      <c r="Q295" s="3" t="str">
        <f>HYPERLINK("https://docs.wto.org/imrd/directdoc.asp?DDFDocuments/v/G/TBTN10/USA521R2A1.DOCX", "https://docs.wto.org/imrd/directdoc.asp?DDFDocuments/v/G/TBTN10/USA521R2A1.DOCX")</f>
        <v>https://docs.wto.org/imrd/directdoc.asp?DDFDocuments/v/G/TBTN10/USA521R2A1.DOCX</v>
      </c>
      <c r="R295" s="3"/>
      <c r="S295" s="3"/>
      <c r="T295" s="3"/>
      <c r="U295" s="3"/>
      <c r="V295" s="3"/>
      <c r="W295" s="3"/>
    </row>
    <row r="296" spans="1:23" ht="180" x14ac:dyDescent="0.25">
      <c r="A296" s="3" t="s">
        <v>566</v>
      </c>
      <c r="B296" s="9">
        <v>45775</v>
      </c>
      <c r="C296" s="13" t="str">
        <f>HYPERLINK("https://eping.wto.org/en/Search?viewData= G/TBT/N/IND/44/Add.14"," G/TBT/N/IND/44/Add.14")</f>
        <v xml:space="preserve"> G/TBT/N/IND/44/Add.14</v>
      </c>
      <c r="D296" s="1" t="s">
        <v>1540</v>
      </c>
      <c r="E296" s="1" t="s">
        <v>1541</v>
      </c>
      <c r="F296" s="1" t="s">
        <v>1542</v>
      </c>
      <c r="G296" s="1" t="s">
        <v>23</v>
      </c>
      <c r="H296" s="1" t="s">
        <v>1543</v>
      </c>
      <c r="I296" s="1" t="s">
        <v>38</v>
      </c>
      <c r="J296" s="1" t="s">
        <v>23</v>
      </c>
      <c r="K296" s="3"/>
      <c r="L296" s="9" t="s">
        <v>23</v>
      </c>
      <c r="M296" s="3" t="s">
        <v>39</v>
      </c>
      <c r="N296" s="3"/>
      <c r="O296" s="3" t="str">
        <f>HYPERLINK("https://docs.wto.org/imrd/directdoc.asp?DDFDocuments/t/G/TBTN12/IND44A14.DOCX", "https://docs.wto.org/imrd/directdoc.asp?DDFDocuments/t/G/TBTN12/IND44A14.DOCX")</f>
        <v>https://docs.wto.org/imrd/directdoc.asp?DDFDocuments/t/G/TBTN12/IND44A14.DOCX</v>
      </c>
      <c r="P296" s="3"/>
      <c r="Q296" s="3" t="str">
        <f>HYPERLINK("https://docs.wto.org/imrd/directdoc.asp?DDFDocuments/v/G/TBTN12/IND44A14.DOCX", "https://docs.wto.org/imrd/directdoc.asp?DDFDocuments/v/G/TBTN12/IND44A14.DOCX")</f>
        <v>https://docs.wto.org/imrd/directdoc.asp?DDFDocuments/v/G/TBTN12/IND44A14.DOCX</v>
      </c>
      <c r="R296" s="3"/>
      <c r="S296" s="3"/>
      <c r="T296" s="3"/>
      <c r="U296" s="3"/>
      <c r="V296" s="3"/>
      <c r="W296" s="3"/>
    </row>
    <row r="297" spans="1:23" ht="135" x14ac:dyDescent="0.25">
      <c r="A297" s="3" t="s">
        <v>143</v>
      </c>
      <c r="B297" s="9">
        <v>45775</v>
      </c>
      <c r="C297" s="13" t="str">
        <f>HYPERLINK("https://eping.wto.org/en/Search?viewData= G/TBT/N/ISR/1394"," G/TBT/N/ISR/1394")</f>
        <v xml:space="preserve"> G/TBT/N/ISR/1394</v>
      </c>
      <c r="D297" s="1" t="s">
        <v>1544</v>
      </c>
      <c r="E297" s="1" t="s">
        <v>1545</v>
      </c>
      <c r="F297" s="1" t="s">
        <v>1546</v>
      </c>
      <c r="G297" s="1" t="s">
        <v>1547</v>
      </c>
      <c r="H297" s="1" t="s">
        <v>1548</v>
      </c>
      <c r="I297" s="1" t="s">
        <v>38</v>
      </c>
      <c r="J297" s="1" t="s">
        <v>23</v>
      </c>
      <c r="K297" s="3"/>
      <c r="L297" s="9">
        <v>45775</v>
      </c>
      <c r="M297" s="3" t="s">
        <v>24</v>
      </c>
      <c r="N297" s="1" t="s">
        <v>1549</v>
      </c>
      <c r="O297" s="3" t="str">
        <f>HYPERLINK("https://docs.wto.org/imrd/directdoc.asp?DDFDocuments/t/G/TBTN25/ISR1394.DOCX", "https://docs.wto.org/imrd/directdoc.asp?DDFDocuments/t/G/TBTN25/ISR1394.DOCX")</f>
        <v>https://docs.wto.org/imrd/directdoc.asp?DDFDocuments/t/G/TBTN25/ISR1394.DOCX</v>
      </c>
      <c r="P297" s="3" t="str">
        <f>HYPERLINK("https://docs.wto.org/imrd/directdoc.asp?DDFDocuments/u/G/TBTN25/ISR1394.DOCX", "https://docs.wto.org/imrd/directdoc.asp?DDFDocuments/u/G/TBTN25/ISR1394.DOCX")</f>
        <v>https://docs.wto.org/imrd/directdoc.asp?DDFDocuments/u/G/TBTN25/ISR1394.DOCX</v>
      </c>
      <c r="Q297" s="3" t="str">
        <f>HYPERLINK("https://docs.wto.org/imrd/directdoc.asp?DDFDocuments/v/G/TBTN25/ISR1394.DOCX", "https://docs.wto.org/imrd/directdoc.asp?DDFDocuments/v/G/TBTN25/ISR1394.DOCX")</f>
        <v>https://docs.wto.org/imrd/directdoc.asp?DDFDocuments/v/G/TBTN25/ISR1394.DOCX</v>
      </c>
      <c r="R297" s="3"/>
      <c r="S297" s="3"/>
      <c r="T297" s="3"/>
      <c r="U297" s="3"/>
      <c r="V297" s="3"/>
      <c r="W297" s="3"/>
    </row>
    <row r="298" spans="1:23" ht="165" x14ac:dyDescent="0.25">
      <c r="A298" s="3" t="s">
        <v>76</v>
      </c>
      <c r="B298" s="9">
        <v>45775</v>
      </c>
      <c r="C298" s="13" t="str">
        <f>HYPERLINK("https://eping.wto.org/en/Search?viewData= G/TBT/N/USA/2193"," G/TBT/N/USA/2193")</f>
        <v xml:space="preserve"> G/TBT/N/USA/2193</v>
      </c>
      <c r="D298" s="1" t="s">
        <v>1550</v>
      </c>
      <c r="E298" s="1" t="s">
        <v>1551</v>
      </c>
      <c r="F298" s="1" t="s">
        <v>1552</v>
      </c>
      <c r="G298" s="1" t="s">
        <v>23</v>
      </c>
      <c r="H298" s="1" t="s">
        <v>93</v>
      </c>
      <c r="I298" s="1" t="s">
        <v>1553</v>
      </c>
      <c r="J298" s="1" t="s">
        <v>162</v>
      </c>
      <c r="K298" s="3"/>
      <c r="L298" s="9">
        <v>45804</v>
      </c>
      <c r="M298" s="3" t="s">
        <v>24</v>
      </c>
      <c r="N298" s="1" t="s">
        <v>1554</v>
      </c>
      <c r="O298" s="3" t="str">
        <f>HYPERLINK("https://docs.wto.org/imrd/directdoc.asp?DDFDocuments/t/G/TBTN25/USA2193.DOCX", "https://docs.wto.org/imrd/directdoc.asp?DDFDocuments/t/G/TBTN25/USA2193.DOCX")</f>
        <v>https://docs.wto.org/imrd/directdoc.asp?DDFDocuments/t/G/TBTN25/USA2193.DOCX</v>
      </c>
      <c r="P298" s="3"/>
      <c r="Q298" s="3" t="str">
        <f>HYPERLINK("https://docs.wto.org/imrd/directdoc.asp?DDFDocuments/v/G/TBTN25/USA2193.DOCX", "https://docs.wto.org/imrd/directdoc.asp?DDFDocuments/v/G/TBTN25/USA2193.DOCX")</f>
        <v>https://docs.wto.org/imrd/directdoc.asp?DDFDocuments/v/G/TBTN25/USA2193.DOCX</v>
      </c>
      <c r="R298" s="3"/>
      <c r="S298" s="3"/>
      <c r="T298" s="3"/>
      <c r="U298" s="3"/>
      <c r="V298" s="3"/>
      <c r="W298" s="3"/>
    </row>
    <row r="299" spans="1:23" ht="75" x14ac:dyDescent="0.25">
      <c r="A299" s="3" t="s">
        <v>83</v>
      </c>
      <c r="B299" s="9">
        <v>45775</v>
      </c>
      <c r="C299" s="13" t="str">
        <f>HYPERLINK("https://eping.wto.org/en/Search?viewData= G/TBT/N/THA/777"," G/TBT/N/THA/777")</f>
        <v xml:space="preserve"> G/TBT/N/THA/777</v>
      </c>
      <c r="D299" s="1" t="s">
        <v>1555</v>
      </c>
      <c r="E299" s="1" t="s">
        <v>1556</v>
      </c>
      <c r="F299" s="1" t="s">
        <v>1557</v>
      </c>
      <c r="G299" s="1" t="s">
        <v>23</v>
      </c>
      <c r="H299" s="1" t="s">
        <v>23</v>
      </c>
      <c r="I299" s="1" t="s">
        <v>38</v>
      </c>
      <c r="J299" s="1" t="s">
        <v>23</v>
      </c>
      <c r="K299" s="3"/>
      <c r="L299" s="9">
        <v>45781</v>
      </c>
      <c r="M299" s="3" t="s">
        <v>24</v>
      </c>
      <c r="N299" s="3"/>
      <c r="O299" s="3" t="str">
        <f>HYPERLINK("https://docs.wto.org/imrd/directdoc.asp?DDFDocuments/t/G/TBTN25/THA777.DOCX", "https://docs.wto.org/imrd/directdoc.asp?DDFDocuments/t/G/TBTN25/THA777.DOCX")</f>
        <v>https://docs.wto.org/imrd/directdoc.asp?DDFDocuments/t/G/TBTN25/THA777.DOCX</v>
      </c>
      <c r="P299" s="3"/>
      <c r="Q299" s="3" t="str">
        <f>HYPERLINK("https://docs.wto.org/imrd/directdoc.asp?DDFDocuments/v/G/TBTN25/THA777.DOCX", "https://docs.wto.org/imrd/directdoc.asp?DDFDocuments/v/G/TBTN25/THA777.DOCX")</f>
        <v>https://docs.wto.org/imrd/directdoc.asp?DDFDocuments/v/G/TBTN25/THA777.DOCX</v>
      </c>
      <c r="R299" s="3"/>
      <c r="S299" s="3"/>
      <c r="T299" s="3"/>
      <c r="U299" s="3"/>
      <c r="V299" s="3"/>
      <c r="W299" s="3"/>
    </row>
    <row r="300" spans="1:23" ht="270" x14ac:dyDescent="0.25">
      <c r="A300" s="3" t="s">
        <v>143</v>
      </c>
      <c r="B300" s="9">
        <v>45775</v>
      </c>
      <c r="C300" s="13" t="str">
        <f>HYPERLINK("https://eping.wto.org/en/Search?viewData= G/TBT/N/ISR/1387/Add.2"," G/TBT/N/ISR/1387/Add.2")</f>
        <v xml:space="preserve"> G/TBT/N/ISR/1387/Add.2</v>
      </c>
      <c r="D300" s="1" t="s">
        <v>212</v>
      </c>
      <c r="E300" s="1" t="s">
        <v>23</v>
      </c>
      <c r="F300" s="1" t="s">
        <v>213</v>
      </c>
      <c r="G300" s="1" t="s">
        <v>576</v>
      </c>
      <c r="H300" s="1" t="s">
        <v>560</v>
      </c>
      <c r="I300" s="1" t="s">
        <v>1558</v>
      </c>
      <c r="J300" s="1" t="s">
        <v>54</v>
      </c>
      <c r="K300" s="3"/>
      <c r="L300" s="9">
        <v>45781</v>
      </c>
      <c r="M300" s="3" t="s">
        <v>39</v>
      </c>
      <c r="N300" s="3"/>
      <c r="O300" s="3" t="str">
        <f>HYPERLINK("https://docs.wto.org/imrd/directdoc.asp?DDFDocuments/t/G/TBTN25/ISR1387A2.DOCX", "https://docs.wto.org/imrd/directdoc.asp?DDFDocuments/t/G/TBTN25/ISR1387A2.DOCX")</f>
        <v>https://docs.wto.org/imrd/directdoc.asp?DDFDocuments/t/G/TBTN25/ISR1387A2.DOCX</v>
      </c>
      <c r="P300" s="3"/>
      <c r="Q300" s="3" t="str">
        <f>HYPERLINK("https://docs.wto.org/imrd/directdoc.asp?DDFDocuments/v/G/TBTN25/ISR1387A2.DOCX", "https://docs.wto.org/imrd/directdoc.asp?DDFDocuments/v/G/TBTN25/ISR1387A2.DOCX")</f>
        <v>https://docs.wto.org/imrd/directdoc.asp?DDFDocuments/v/G/TBTN25/ISR1387A2.DOCX</v>
      </c>
      <c r="R300" s="3"/>
      <c r="S300" s="3"/>
      <c r="T300" s="3"/>
      <c r="U300" s="3"/>
      <c r="V300" s="3"/>
      <c r="W300" s="3"/>
    </row>
    <row r="301" spans="1:23" ht="75" x14ac:dyDescent="0.25">
      <c r="A301" s="3" t="s">
        <v>83</v>
      </c>
      <c r="B301" s="9">
        <v>45775</v>
      </c>
      <c r="C301" s="13" t="str">
        <f>HYPERLINK("https://eping.wto.org/en/Search?viewData= G/TBT/N/THA/776"," G/TBT/N/THA/776")</f>
        <v xml:space="preserve"> G/TBT/N/THA/776</v>
      </c>
      <c r="D301" s="1" t="s">
        <v>1559</v>
      </c>
      <c r="E301" s="1" t="s">
        <v>1560</v>
      </c>
      <c r="F301" s="1" t="s">
        <v>1557</v>
      </c>
      <c r="G301" s="1" t="s">
        <v>23</v>
      </c>
      <c r="H301" s="1" t="s">
        <v>23</v>
      </c>
      <c r="I301" s="1" t="s">
        <v>38</v>
      </c>
      <c r="J301" s="1" t="s">
        <v>23</v>
      </c>
      <c r="K301" s="3"/>
      <c r="L301" s="9">
        <v>45781</v>
      </c>
      <c r="M301" s="3" t="s">
        <v>24</v>
      </c>
      <c r="N301" s="1" t="s">
        <v>1561</v>
      </c>
      <c r="O301" s="3" t="str">
        <f>HYPERLINK("https://docs.wto.org/imrd/directdoc.asp?DDFDocuments/t/G/TBTN25/THA776.DOCX", "https://docs.wto.org/imrd/directdoc.asp?DDFDocuments/t/G/TBTN25/THA776.DOCX")</f>
        <v>https://docs.wto.org/imrd/directdoc.asp?DDFDocuments/t/G/TBTN25/THA776.DOCX</v>
      </c>
      <c r="P301" s="3"/>
      <c r="Q301" s="3" t="str">
        <f>HYPERLINK("https://docs.wto.org/imrd/directdoc.asp?DDFDocuments/v/G/TBTN25/THA776.DOCX", "https://docs.wto.org/imrd/directdoc.asp?DDFDocuments/v/G/TBTN25/THA776.DOCX")</f>
        <v>https://docs.wto.org/imrd/directdoc.asp?DDFDocuments/v/G/TBTN25/THA776.DOCX</v>
      </c>
      <c r="R301" s="3"/>
      <c r="S301" s="3"/>
      <c r="T301" s="3"/>
      <c r="U301" s="3"/>
      <c r="V301" s="3"/>
      <c r="W301" s="3"/>
    </row>
    <row r="302" spans="1:23" ht="210" x14ac:dyDescent="0.25">
      <c r="A302" s="3" t="s">
        <v>77</v>
      </c>
      <c r="B302" s="9">
        <v>45775</v>
      </c>
      <c r="C302" s="13" t="str">
        <f>HYPERLINK("https://eping.wto.org/en/Search?viewData= G/TBT/N/TPKM/425/Add.4"," G/TBT/N/TPKM/425/Add.4")</f>
        <v xml:space="preserve"> G/TBT/N/TPKM/425/Add.4</v>
      </c>
      <c r="D302" s="1" t="s">
        <v>1562</v>
      </c>
      <c r="E302" s="1" t="s">
        <v>1563</v>
      </c>
      <c r="F302" s="1" t="s">
        <v>1564</v>
      </c>
      <c r="G302" s="1" t="s">
        <v>1565</v>
      </c>
      <c r="H302" s="1" t="s">
        <v>508</v>
      </c>
      <c r="I302" s="1" t="s">
        <v>70</v>
      </c>
      <c r="J302" s="1" t="s">
        <v>23</v>
      </c>
      <c r="K302" s="3"/>
      <c r="L302" s="9" t="s">
        <v>23</v>
      </c>
      <c r="M302" s="3" t="s">
        <v>39</v>
      </c>
      <c r="N302" s="1" t="s">
        <v>1566</v>
      </c>
      <c r="O302" s="3" t="str">
        <f>HYPERLINK("https://docs.wto.org/imrd/directdoc.asp?DDFDocuments/t/G/TBTN20/TPKM425A4.DOCX", "https://docs.wto.org/imrd/directdoc.asp?DDFDocuments/t/G/TBTN20/TPKM425A4.DOCX")</f>
        <v>https://docs.wto.org/imrd/directdoc.asp?DDFDocuments/t/G/TBTN20/TPKM425A4.DOCX</v>
      </c>
      <c r="P302" s="3" t="str">
        <f>HYPERLINK("https://docs.wto.org/imrd/directdoc.asp?DDFDocuments/u/G/TBTN20/TPKM425A4.DOCX", "https://docs.wto.org/imrd/directdoc.asp?DDFDocuments/u/G/TBTN20/TPKM425A4.DOCX")</f>
        <v>https://docs.wto.org/imrd/directdoc.asp?DDFDocuments/u/G/TBTN20/TPKM425A4.DOCX</v>
      </c>
      <c r="Q302" s="3" t="str">
        <f>HYPERLINK("https://docs.wto.org/imrd/directdoc.asp?DDFDocuments/v/G/TBTN20/TPKM425A4.DOCX", "https://docs.wto.org/imrd/directdoc.asp?DDFDocuments/v/G/TBTN20/TPKM425A4.DOCX")</f>
        <v>https://docs.wto.org/imrd/directdoc.asp?DDFDocuments/v/G/TBTN20/TPKM425A4.DOCX</v>
      </c>
      <c r="R302" s="3"/>
      <c r="S302" s="3"/>
      <c r="T302" s="3"/>
      <c r="U302" s="3"/>
      <c r="V302" s="3"/>
      <c r="W302" s="3"/>
    </row>
    <row r="303" spans="1:23" ht="270" x14ac:dyDescent="0.25">
      <c r="A303" s="3" t="s">
        <v>143</v>
      </c>
      <c r="B303" s="9">
        <v>45775</v>
      </c>
      <c r="C303" s="13" t="str">
        <f>HYPERLINK("https://eping.wto.org/en/Search?viewData= G/TBT/N/ISR/1388/Add.2"," G/TBT/N/ISR/1388/Add.2")</f>
        <v xml:space="preserve"> G/TBT/N/ISR/1388/Add.2</v>
      </c>
      <c r="D303" s="1" t="s">
        <v>215</v>
      </c>
      <c r="E303" s="1" t="s">
        <v>23</v>
      </c>
      <c r="F303" s="1" t="s">
        <v>216</v>
      </c>
      <c r="G303" s="1" t="s">
        <v>576</v>
      </c>
      <c r="H303" s="1" t="s">
        <v>560</v>
      </c>
      <c r="I303" s="1" t="s">
        <v>1558</v>
      </c>
      <c r="J303" s="1" t="s">
        <v>54</v>
      </c>
      <c r="K303" s="3"/>
      <c r="L303" s="9">
        <v>45781</v>
      </c>
      <c r="M303" s="3" t="s">
        <v>39</v>
      </c>
      <c r="N303" s="3"/>
      <c r="O303" s="3" t="str">
        <f>HYPERLINK("https://docs.wto.org/imrd/directdoc.asp?DDFDocuments/t/G/TBTN25/ISR1388A2.DOCX", "https://docs.wto.org/imrd/directdoc.asp?DDFDocuments/t/G/TBTN25/ISR1388A2.DOCX")</f>
        <v>https://docs.wto.org/imrd/directdoc.asp?DDFDocuments/t/G/TBTN25/ISR1388A2.DOCX</v>
      </c>
      <c r="P303" s="3" t="str">
        <f>HYPERLINK("https://docs.wto.org/imrd/directdoc.asp?DDFDocuments/u/G/TBTN25/ISR1388A2.DOCX", "https://docs.wto.org/imrd/directdoc.asp?DDFDocuments/u/G/TBTN25/ISR1388A2.DOCX")</f>
        <v>https://docs.wto.org/imrd/directdoc.asp?DDFDocuments/u/G/TBTN25/ISR1388A2.DOCX</v>
      </c>
      <c r="Q303" s="3" t="str">
        <f>HYPERLINK("https://docs.wto.org/imrd/directdoc.asp?DDFDocuments/v/G/TBTN25/ISR1388A2.DOCX", "https://docs.wto.org/imrd/directdoc.asp?DDFDocuments/v/G/TBTN25/ISR1388A2.DOCX")</f>
        <v>https://docs.wto.org/imrd/directdoc.asp?DDFDocuments/v/G/TBTN25/ISR1388A2.DOCX</v>
      </c>
      <c r="R303" s="3"/>
      <c r="S303" s="3"/>
      <c r="T303" s="3"/>
      <c r="U303" s="3"/>
      <c r="V303" s="3"/>
      <c r="W303" s="3"/>
    </row>
    <row r="304" spans="1:23" ht="90" x14ac:dyDescent="0.25">
      <c r="A304" s="3" t="s">
        <v>80</v>
      </c>
      <c r="B304" s="9">
        <v>45775</v>
      </c>
      <c r="C304" s="13" t="str">
        <f>HYPERLINK("https://eping.wto.org/en/Search?viewData= G/TBT/N/UKR/319/Rev.1/Add.1"," G/TBT/N/UKR/319/Rev.1/Add.1")</f>
        <v xml:space="preserve"> G/TBT/N/UKR/319/Rev.1/Add.1</v>
      </c>
      <c r="D304" s="1" t="s">
        <v>1567</v>
      </c>
      <c r="E304" s="1" t="s">
        <v>1568</v>
      </c>
      <c r="F304" s="1" t="s">
        <v>88</v>
      </c>
      <c r="G304" s="1" t="s">
        <v>192</v>
      </c>
      <c r="H304" s="1" t="s">
        <v>1569</v>
      </c>
      <c r="I304" s="1" t="s">
        <v>1570</v>
      </c>
      <c r="J304" s="1" t="s">
        <v>54</v>
      </c>
      <c r="K304" s="3"/>
      <c r="L304" s="9" t="s">
        <v>23</v>
      </c>
      <c r="M304" s="3" t="s">
        <v>39</v>
      </c>
      <c r="N304" s="1" t="s">
        <v>1571</v>
      </c>
      <c r="O304" s="3" t="str">
        <f>HYPERLINK("https://docs.wto.org/imrd/directdoc.asp?DDFDocuments/t/G/TBTN24/UKR319R1A1.DOCX", "https://docs.wto.org/imrd/directdoc.asp?DDFDocuments/t/G/TBTN24/UKR319R1A1.DOCX")</f>
        <v>https://docs.wto.org/imrd/directdoc.asp?DDFDocuments/t/G/TBTN24/UKR319R1A1.DOCX</v>
      </c>
      <c r="P304" s="3" t="str">
        <f>HYPERLINK("https://docs.wto.org/imrd/directdoc.asp?DDFDocuments/u/G/TBTN24/UKR319R1A1.DOCX", "https://docs.wto.org/imrd/directdoc.asp?DDFDocuments/u/G/TBTN24/UKR319R1A1.DOCX")</f>
        <v>https://docs.wto.org/imrd/directdoc.asp?DDFDocuments/u/G/TBTN24/UKR319R1A1.DOCX</v>
      </c>
      <c r="Q304" s="3" t="str">
        <f>HYPERLINK("https://docs.wto.org/imrd/directdoc.asp?DDFDocuments/v/G/TBTN24/UKR319R1A1.DOCX", "https://docs.wto.org/imrd/directdoc.asp?DDFDocuments/v/G/TBTN24/UKR319R1A1.DOCX")</f>
        <v>https://docs.wto.org/imrd/directdoc.asp?DDFDocuments/v/G/TBTN24/UKR319R1A1.DOCX</v>
      </c>
      <c r="R304" s="3"/>
      <c r="S304" s="3"/>
      <c r="T304" s="3"/>
      <c r="U304" s="3"/>
      <c r="V304" s="3"/>
      <c r="W304" s="3"/>
    </row>
    <row r="305" spans="1:23" ht="300" x14ac:dyDescent="0.25">
      <c r="A305" s="3" t="s">
        <v>266</v>
      </c>
      <c r="B305" s="9">
        <v>45775</v>
      </c>
      <c r="C305" s="13" t="str">
        <f>HYPERLINK("https://eping.wto.org/en/Search?viewData= G/TBT/N/SGP/75"," G/TBT/N/SGP/75")</f>
        <v xml:space="preserve"> G/TBT/N/SGP/75</v>
      </c>
      <c r="D305" s="1" t="s">
        <v>1572</v>
      </c>
      <c r="E305" s="1" t="s">
        <v>1573</v>
      </c>
      <c r="F305" s="1" t="s">
        <v>1574</v>
      </c>
      <c r="G305" s="1" t="s">
        <v>1575</v>
      </c>
      <c r="H305" s="1" t="s">
        <v>23</v>
      </c>
      <c r="I305" s="1" t="s">
        <v>1576</v>
      </c>
      <c r="J305" s="1" t="s">
        <v>32</v>
      </c>
      <c r="K305" s="3"/>
      <c r="L305" s="9">
        <v>45835</v>
      </c>
      <c r="M305" s="3" t="s">
        <v>24</v>
      </c>
      <c r="N305" s="3"/>
      <c r="O305" s="3" t="str">
        <f>HYPERLINK("https://docs.wto.org/imrd/directdoc.asp?DDFDocuments/t/G/TBTN25/SGP75.DOCX", "https://docs.wto.org/imrd/directdoc.asp?DDFDocuments/t/G/TBTN25/SGP75.DOCX")</f>
        <v>https://docs.wto.org/imrd/directdoc.asp?DDFDocuments/t/G/TBTN25/SGP75.DOCX</v>
      </c>
      <c r="P305" s="3" t="str">
        <f>HYPERLINK("https://docs.wto.org/imrd/directdoc.asp?DDFDocuments/u/G/TBTN25/SGP75.DOCX", "https://docs.wto.org/imrd/directdoc.asp?DDFDocuments/u/G/TBTN25/SGP75.DOCX")</f>
        <v>https://docs.wto.org/imrd/directdoc.asp?DDFDocuments/u/G/TBTN25/SGP75.DOCX</v>
      </c>
      <c r="Q305" s="3" t="str">
        <f>HYPERLINK("https://docs.wto.org/imrd/directdoc.asp?DDFDocuments/v/G/TBTN25/SGP75.DOCX", "https://docs.wto.org/imrd/directdoc.asp?DDFDocuments/v/G/TBTN25/SGP75.DOCX")</f>
        <v>https://docs.wto.org/imrd/directdoc.asp?DDFDocuments/v/G/TBTN25/SGP75.DOCX</v>
      </c>
      <c r="R305" s="3"/>
      <c r="S305" s="3"/>
      <c r="T305" s="3"/>
      <c r="U305" s="3"/>
      <c r="V305" s="3"/>
      <c r="W305" s="3"/>
    </row>
    <row r="306" spans="1:23" ht="90" x14ac:dyDescent="0.25">
      <c r="A306" s="3" t="s">
        <v>76</v>
      </c>
      <c r="B306" s="9">
        <v>45775</v>
      </c>
      <c r="C306" s="13" t="str">
        <f>HYPERLINK("https://eping.wto.org/en/Search?viewData= G/TBT/N/USA/2192"," G/TBT/N/USA/2192")</f>
        <v xml:space="preserve"> G/TBT/N/USA/2192</v>
      </c>
      <c r="D306" s="1" t="s">
        <v>1577</v>
      </c>
      <c r="E306" s="1" t="s">
        <v>1578</v>
      </c>
      <c r="F306" s="1" t="s">
        <v>1579</v>
      </c>
      <c r="G306" s="1" t="s">
        <v>23</v>
      </c>
      <c r="H306" s="1" t="s">
        <v>1580</v>
      </c>
      <c r="I306" s="1" t="s">
        <v>1581</v>
      </c>
      <c r="J306" s="1" t="s">
        <v>43</v>
      </c>
      <c r="K306" s="3"/>
      <c r="L306" s="9">
        <v>45804</v>
      </c>
      <c r="M306" s="3" t="s">
        <v>24</v>
      </c>
      <c r="N306" s="1" t="s">
        <v>1582</v>
      </c>
      <c r="O306" s="3" t="str">
        <f>HYPERLINK("https://docs.wto.org/imrd/directdoc.asp?DDFDocuments/t/G/TBTN25/USA2192.DOCX", "https://docs.wto.org/imrd/directdoc.asp?DDFDocuments/t/G/TBTN25/USA2192.DOCX")</f>
        <v>https://docs.wto.org/imrd/directdoc.asp?DDFDocuments/t/G/TBTN25/USA2192.DOCX</v>
      </c>
      <c r="P306" s="3"/>
      <c r="Q306" s="3" t="str">
        <f>HYPERLINK("https://docs.wto.org/imrd/directdoc.asp?DDFDocuments/v/G/TBTN25/USA2192.DOCX", "https://docs.wto.org/imrd/directdoc.asp?DDFDocuments/v/G/TBTN25/USA2192.DOCX")</f>
        <v>https://docs.wto.org/imrd/directdoc.asp?DDFDocuments/v/G/TBTN25/USA2192.DOCX</v>
      </c>
      <c r="R306" s="3"/>
      <c r="S306" s="3"/>
      <c r="T306" s="3"/>
      <c r="U306" s="3"/>
      <c r="V306" s="3"/>
      <c r="W306" s="3"/>
    </row>
    <row r="307" spans="1:23" ht="180" x14ac:dyDescent="0.25">
      <c r="A307" s="3" t="s">
        <v>83</v>
      </c>
      <c r="B307" s="9">
        <v>45776</v>
      </c>
      <c r="C307" s="13" t="str">
        <f>HYPERLINK("https://eping.wto.org/en/Search?viewData= G/TBT/N/THA/778"," G/TBT/N/THA/778")</f>
        <v xml:space="preserve"> G/TBT/N/THA/778</v>
      </c>
      <c r="D307" s="1" t="s">
        <v>1583</v>
      </c>
      <c r="E307" s="1" t="s">
        <v>1584</v>
      </c>
      <c r="F307" s="1" t="s">
        <v>1557</v>
      </c>
      <c r="G307" s="1" t="s">
        <v>23</v>
      </c>
      <c r="H307" s="1" t="s">
        <v>23</v>
      </c>
      <c r="I307" s="1" t="s">
        <v>38</v>
      </c>
      <c r="J307" s="1" t="s">
        <v>23</v>
      </c>
      <c r="K307" s="3"/>
      <c r="L307" s="9">
        <v>45781</v>
      </c>
      <c r="M307" s="3" t="s">
        <v>24</v>
      </c>
      <c r="N307" s="1" t="s">
        <v>1585</v>
      </c>
      <c r="O307" s="3" t="str">
        <f>HYPERLINK("https://docs.wto.org/imrd/directdoc.asp?DDFDocuments/t/G/TBTN25/THA778.DOCX", "https://docs.wto.org/imrd/directdoc.asp?DDFDocuments/t/G/TBTN25/THA778.DOCX")</f>
        <v>https://docs.wto.org/imrd/directdoc.asp?DDFDocuments/t/G/TBTN25/THA778.DOCX</v>
      </c>
      <c r="P307" s="3"/>
      <c r="Q307" s="3"/>
      <c r="R307" s="3"/>
      <c r="S307" s="3"/>
      <c r="T307" s="3"/>
      <c r="U307" s="3"/>
      <c r="V307" s="3"/>
      <c r="W307" s="3"/>
    </row>
    <row r="308" spans="1:23" ht="60" x14ac:dyDescent="0.25">
      <c r="A308" s="3" t="s">
        <v>80</v>
      </c>
      <c r="B308" s="9">
        <v>45776</v>
      </c>
      <c r="C308" s="13" t="str">
        <f>HYPERLINK("https://eping.wto.org/en/Search?viewData= G/TBT/N/UKR/328/Add.1"," G/TBT/N/UKR/328/Add.1")</f>
        <v xml:space="preserve"> G/TBT/N/UKR/328/Add.1</v>
      </c>
      <c r="D308" s="1" t="s">
        <v>1586</v>
      </c>
      <c r="E308" s="1" t="s">
        <v>1587</v>
      </c>
      <c r="F308" s="1" t="s">
        <v>88</v>
      </c>
      <c r="G308" s="1" t="s">
        <v>23</v>
      </c>
      <c r="H308" s="1" t="s">
        <v>69</v>
      </c>
      <c r="I308" s="1" t="s">
        <v>1588</v>
      </c>
      <c r="J308" s="1" t="s">
        <v>42</v>
      </c>
      <c r="K308" s="3"/>
      <c r="L308" s="9" t="s">
        <v>23</v>
      </c>
      <c r="M308" s="3" t="s">
        <v>39</v>
      </c>
      <c r="N308" s="1" t="s">
        <v>1589</v>
      </c>
      <c r="O308" s="3" t="str">
        <f>HYPERLINK("https://docs.wto.org/imrd/directdoc.asp?DDFDocuments/t/G/TBTN25/UKR328A1.DOCX", "https://docs.wto.org/imrd/directdoc.asp?DDFDocuments/t/G/TBTN25/UKR328A1.DOCX")</f>
        <v>https://docs.wto.org/imrd/directdoc.asp?DDFDocuments/t/G/TBTN25/UKR328A1.DOCX</v>
      </c>
      <c r="P308" s="3" t="str">
        <f>HYPERLINK("https://docs.wto.org/imrd/directdoc.asp?DDFDocuments/u/G/TBTN25/UKR328A1.DOCX", "https://docs.wto.org/imrd/directdoc.asp?DDFDocuments/u/G/TBTN25/UKR328A1.DOCX")</f>
        <v>https://docs.wto.org/imrd/directdoc.asp?DDFDocuments/u/G/TBTN25/UKR328A1.DOCX</v>
      </c>
      <c r="Q308" s="3" t="str">
        <f>HYPERLINK("https://docs.wto.org/imrd/directdoc.asp?DDFDocuments/v/G/TBTN25/UKR328A1.DOCX", "https://docs.wto.org/imrd/directdoc.asp?DDFDocuments/v/G/TBTN25/UKR328A1.DOCX")</f>
        <v>https://docs.wto.org/imrd/directdoc.asp?DDFDocuments/v/G/TBTN25/UKR328A1.DOCX</v>
      </c>
      <c r="R308" s="3"/>
      <c r="S308" s="3"/>
      <c r="T308" s="3"/>
      <c r="U308" s="3"/>
      <c r="V308" s="3"/>
      <c r="W308" s="3"/>
    </row>
    <row r="309" spans="1:23" ht="75" x14ac:dyDescent="0.25">
      <c r="A309" s="3" t="s">
        <v>83</v>
      </c>
      <c r="B309" s="9">
        <v>45776</v>
      </c>
      <c r="C309" s="13" t="str">
        <f>HYPERLINK("https://eping.wto.org/en/Search?viewData= G/TBT/N/THA/754/Add.1"," G/TBT/N/THA/754/Add.1")</f>
        <v xml:space="preserve"> G/TBT/N/THA/754/Add.1</v>
      </c>
      <c r="D309" s="1" t="s">
        <v>1590</v>
      </c>
      <c r="E309" s="1" t="s">
        <v>1591</v>
      </c>
      <c r="F309" s="1" t="s">
        <v>1592</v>
      </c>
      <c r="G309" s="1" t="s">
        <v>23</v>
      </c>
      <c r="H309" s="1" t="s">
        <v>1593</v>
      </c>
      <c r="I309" s="1" t="s">
        <v>1570</v>
      </c>
      <c r="J309" s="1" t="s">
        <v>23</v>
      </c>
      <c r="K309" s="3"/>
      <c r="L309" s="9" t="s">
        <v>23</v>
      </c>
      <c r="M309" s="3" t="s">
        <v>39</v>
      </c>
      <c r="N309" s="1" t="s">
        <v>1594</v>
      </c>
      <c r="O309" s="3" t="str">
        <f>HYPERLINK("https://docs.wto.org/imrd/directdoc.asp?DDFDocuments/t/G/TBTN24/THA754A1.DOCX", "https://docs.wto.org/imrd/directdoc.asp?DDFDocuments/t/G/TBTN24/THA754A1.DOCX")</f>
        <v>https://docs.wto.org/imrd/directdoc.asp?DDFDocuments/t/G/TBTN24/THA754A1.DOCX</v>
      </c>
      <c r="P309" s="3"/>
      <c r="Q309" s="3" t="str">
        <f>HYPERLINK("https://docs.wto.org/imrd/directdoc.asp?DDFDocuments/v/G/TBTN24/THA754A1.DOCX", "https://docs.wto.org/imrd/directdoc.asp?DDFDocuments/v/G/TBTN24/THA754A1.DOCX")</f>
        <v>https://docs.wto.org/imrd/directdoc.asp?DDFDocuments/v/G/TBTN24/THA754A1.DOCX</v>
      </c>
      <c r="R309" s="3"/>
      <c r="S309" s="3"/>
      <c r="T309" s="3"/>
      <c r="U309" s="3"/>
      <c r="V309" s="3"/>
      <c r="W309" s="3"/>
    </row>
    <row r="310" spans="1:23" ht="135" x14ac:dyDescent="0.25">
      <c r="A310" s="3" t="s">
        <v>78</v>
      </c>
      <c r="B310" s="9">
        <v>45776</v>
      </c>
      <c r="C310" s="13" t="str">
        <f>HYPERLINK("https://eping.wto.org/en/Search?viewData= G/TBT/N/BRA/652/Add.3"," G/TBT/N/BRA/652/Add.3")</f>
        <v xml:space="preserve"> G/TBT/N/BRA/652/Add.3</v>
      </c>
      <c r="D310" s="1" t="s">
        <v>1595</v>
      </c>
      <c r="E310" s="1" t="s">
        <v>1596</v>
      </c>
      <c r="F310" s="1" t="s">
        <v>1597</v>
      </c>
      <c r="G310" s="1" t="s">
        <v>1598</v>
      </c>
      <c r="H310" s="1" t="s">
        <v>1599</v>
      </c>
      <c r="I310" s="1" t="s">
        <v>1600</v>
      </c>
      <c r="J310" s="1" t="s">
        <v>23</v>
      </c>
      <c r="K310" s="3"/>
      <c r="L310" s="9">
        <v>45832</v>
      </c>
      <c r="M310" s="3" t="s">
        <v>39</v>
      </c>
      <c r="N310" s="1" t="s">
        <v>1601</v>
      </c>
      <c r="O310" s="3" t="str">
        <f>HYPERLINK("https://docs.wto.org/imrd/directdoc.asp?DDFDocuments/t/G/TBTN15/BRA652A3.DOCX", "https://docs.wto.org/imrd/directdoc.asp?DDFDocuments/t/G/TBTN15/BRA652A3.DOCX")</f>
        <v>https://docs.wto.org/imrd/directdoc.asp?DDFDocuments/t/G/TBTN15/BRA652A3.DOCX</v>
      </c>
      <c r="P310" s="3"/>
      <c r="Q310" s="3" t="str">
        <f>HYPERLINK("https://docs.wto.org/imrd/directdoc.asp?DDFDocuments/v/G/TBTN15/BRA652A3.DOCX", "https://docs.wto.org/imrd/directdoc.asp?DDFDocuments/v/G/TBTN15/BRA652A3.DOCX")</f>
        <v>https://docs.wto.org/imrd/directdoc.asp?DDFDocuments/v/G/TBTN15/BRA652A3.DOCX</v>
      </c>
      <c r="R310" s="3"/>
      <c r="S310" s="3"/>
      <c r="T310" s="3"/>
      <c r="U310" s="3"/>
      <c r="V310" s="3"/>
      <c r="W310" s="3"/>
    </row>
    <row r="311" spans="1:23" ht="60" x14ac:dyDescent="0.25">
      <c r="A311" s="3" t="s">
        <v>77</v>
      </c>
      <c r="B311" s="9">
        <v>45776</v>
      </c>
      <c r="C311" s="13" t="str">
        <f>HYPERLINK("https://eping.wto.org/en/Search?viewData= G/TBT/N/TPKM/560"," G/TBT/N/TPKM/560")</f>
        <v xml:space="preserve"> G/TBT/N/TPKM/560</v>
      </c>
      <c r="D311" s="1" t="s">
        <v>1602</v>
      </c>
      <c r="E311" s="1" t="s">
        <v>1603</v>
      </c>
      <c r="F311" s="1" t="s">
        <v>163</v>
      </c>
      <c r="G311" s="1" t="s">
        <v>23</v>
      </c>
      <c r="H311" s="1" t="s">
        <v>129</v>
      </c>
      <c r="I311" s="1" t="s">
        <v>38</v>
      </c>
      <c r="J311" s="1" t="s">
        <v>32</v>
      </c>
      <c r="K311" s="3"/>
      <c r="L311" s="9">
        <v>45836</v>
      </c>
      <c r="M311" s="3" t="s">
        <v>24</v>
      </c>
      <c r="N311" s="1" t="s">
        <v>1604</v>
      </c>
      <c r="O311" s="3" t="str">
        <f>HYPERLINK("https://docs.wto.org/imrd/directdoc.asp?DDFDocuments/t/G/TBTN25/TPKM560.DOCX", "https://docs.wto.org/imrd/directdoc.asp?DDFDocuments/t/G/TBTN25/TPKM560.DOCX")</f>
        <v>https://docs.wto.org/imrd/directdoc.asp?DDFDocuments/t/G/TBTN25/TPKM560.DOCX</v>
      </c>
      <c r="P311" s="3"/>
      <c r="Q311" s="3"/>
      <c r="R311" s="3"/>
      <c r="S311" s="3"/>
      <c r="T311" s="3"/>
      <c r="U311" s="3"/>
      <c r="V311" s="3"/>
      <c r="W311" s="3"/>
    </row>
    <row r="312" spans="1:23" ht="75" x14ac:dyDescent="0.25">
      <c r="A312" s="3" t="s">
        <v>83</v>
      </c>
      <c r="B312" s="9">
        <v>45776</v>
      </c>
      <c r="C312" s="13" t="str">
        <f>HYPERLINK("https://eping.wto.org/en/Search?viewData= G/TBT/N/THA/536/Add.2"," G/TBT/N/THA/536/Add.2")</f>
        <v xml:space="preserve"> G/TBT/N/THA/536/Add.2</v>
      </c>
      <c r="D312" s="1" t="s">
        <v>1605</v>
      </c>
      <c r="E312" s="1" t="s">
        <v>1606</v>
      </c>
      <c r="F312" s="1" t="s">
        <v>1607</v>
      </c>
      <c r="G312" s="1" t="s">
        <v>23</v>
      </c>
      <c r="H312" s="1" t="s">
        <v>1250</v>
      </c>
      <c r="I312" s="1" t="s">
        <v>1608</v>
      </c>
      <c r="J312" s="1" t="s">
        <v>23</v>
      </c>
      <c r="K312" s="3"/>
      <c r="L312" s="9" t="s">
        <v>23</v>
      </c>
      <c r="M312" s="3" t="s">
        <v>39</v>
      </c>
      <c r="N312" s="1" t="s">
        <v>1609</v>
      </c>
      <c r="O312" s="3" t="str">
        <f>HYPERLINK("https://docs.wto.org/imrd/directdoc.asp?DDFDocuments/t/G/TBTN19/THA536A2.DOCX", "https://docs.wto.org/imrd/directdoc.asp?DDFDocuments/t/G/TBTN19/THA536A2.DOCX")</f>
        <v>https://docs.wto.org/imrd/directdoc.asp?DDFDocuments/t/G/TBTN19/THA536A2.DOCX</v>
      </c>
      <c r="P312" s="3"/>
      <c r="Q312" s="3" t="str">
        <f>HYPERLINK("https://docs.wto.org/imrd/directdoc.asp?DDFDocuments/v/G/TBTN19/THA536A2.DOCX", "https://docs.wto.org/imrd/directdoc.asp?DDFDocuments/v/G/TBTN19/THA536A2.DOCX")</f>
        <v>https://docs.wto.org/imrd/directdoc.asp?DDFDocuments/v/G/TBTN19/THA536A2.DOCX</v>
      </c>
      <c r="R312" s="3"/>
      <c r="S312" s="3"/>
      <c r="T312" s="3"/>
      <c r="U312" s="3"/>
      <c r="V312" s="3"/>
      <c r="W312" s="3"/>
    </row>
    <row r="313" spans="1:23" ht="150" x14ac:dyDescent="0.25">
      <c r="A313" s="3" t="s">
        <v>78</v>
      </c>
      <c r="B313" s="9">
        <v>45776</v>
      </c>
      <c r="C313" s="13" t="str">
        <f>HYPERLINK("https://eping.wto.org/en/Search?viewData= G/TBT/N/BRA/964/Add.6"," G/TBT/N/BRA/964/Add.6")</f>
        <v xml:space="preserve"> G/TBT/N/BRA/964/Add.6</v>
      </c>
      <c r="D313" s="1" t="s">
        <v>1610</v>
      </c>
      <c r="E313" s="1" t="s">
        <v>1611</v>
      </c>
      <c r="F313" s="1" t="s">
        <v>1612</v>
      </c>
      <c r="G313" s="1" t="s">
        <v>248</v>
      </c>
      <c r="H313" s="1" t="s">
        <v>249</v>
      </c>
      <c r="I313" s="1" t="s">
        <v>45</v>
      </c>
      <c r="J313" s="1" t="s">
        <v>23</v>
      </c>
      <c r="K313" s="3"/>
      <c r="L313" s="9">
        <v>45832</v>
      </c>
      <c r="M313" s="3" t="s">
        <v>39</v>
      </c>
      <c r="N313" s="1" t="s">
        <v>1613</v>
      </c>
      <c r="O313" s="3" t="str">
        <f>HYPERLINK("https://docs.wto.org/imrd/directdoc.asp?DDFDocuments/t/G/TBTN20/BRA964A6.DOCX", "https://docs.wto.org/imrd/directdoc.asp?DDFDocuments/t/G/TBTN20/BRA964A6.DOCX")</f>
        <v>https://docs.wto.org/imrd/directdoc.asp?DDFDocuments/t/G/TBTN20/BRA964A6.DOCX</v>
      </c>
      <c r="P313" s="3"/>
      <c r="Q313" s="3" t="str">
        <f>HYPERLINK("https://docs.wto.org/imrd/directdoc.asp?DDFDocuments/v/G/TBTN20/BRA964A6.DOCX", "https://docs.wto.org/imrd/directdoc.asp?DDFDocuments/v/G/TBTN20/BRA964A6.DOCX")</f>
        <v>https://docs.wto.org/imrd/directdoc.asp?DDFDocuments/v/G/TBTN20/BRA964A6.DOCX</v>
      </c>
      <c r="R313" s="3"/>
      <c r="S313" s="3"/>
      <c r="T313" s="3"/>
      <c r="U313" s="3"/>
      <c r="V313" s="3"/>
      <c r="W313" s="3"/>
    </row>
    <row r="314" spans="1:23" ht="90" x14ac:dyDescent="0.25">
      <c r="A314" s="3" t="s">
        <v>77</v>
      </c>
      <c r="B314" s="9">
        <v>45776</v>
      </c>
      <c r="C314" s="13" t="str">
        <f>HYPERLINK("https://eping.wto.org/en/Search?viewData= G/TBT/N/TPKM/558/Add.1"," G/TBT/N/TPKM/558/Add.1")</f>
        <v xml:space="preserve"> G/TBT/N/TPKM/558/Add.1</v>
      </c>
      <c r="D314" s="1" t="s">
        <v>1614</v>
      </c>
      <c r="E314" s="1" t="s">
        <v>1615</v>
      </c>
      <c r="F314" s="1" t="s">
        <v>573</v>
      </c>
      <c r="G314" s="1" t="s">
        <v>1616</v>
      </c>
      <c r="H314" s="1" t="s">
        <v>1617</v>
      </c>
      <c r="I314" s="1" t="s">
        <v>57</v>
      </c>
      <c r="J314" s="1" t="s">
        <v>23</v>
      </c>
      <c r="K314" s="3"/>
      <c r="L314" s="9" t="s">
        <v>23</v>
      </c>
      <c r="M314" s="3" t="s">
        <v>39</v>
      </c>
      <c r="N314" s="1" t="s">
        <v>1618</v>
      </c>
      <c r="O314" s="3" t="str">
        <f>HYPERLINK("https://docs.wto.org/imrd/directdoc.asp?DDFDocuments/t/G/TBTN25/TPKM558A1.DOCX", "https://docs.wto.org/imrd/directdoc.asp?DDFDocuments/t/G/TBTN25/TPKM558A1.DOCX")</f>
        <v>https://docs.wto.org/imrd/directdoc.asp?DDFDocuments/t/G/TBTN25/TPKM558A1.DOCX</v>
      </c>
      <c r="P314" s="3"/>
      <c r="Q314" s="3" t="str">
        <f>HYPERLINK("https://docs.wto.org/imrd/directdoc.asp?DDFDocuments/v/G/TBTN25/TPKM558A1.DOCX", "https://docs.wto.org/imrd/directdoc.asp?DDFDocuments/v/G/TBTN25/TPKM558A1.DOCX")</f>
        <v>https://docs.wto.org/imrd/directdoc.asp?DDFDocuments/v/G/TBTN25/TPKM558A1.DOCX</v>
      </c>
      <c r="R314" s="3"/>
      <c r="S314" s="3"/>
      <c r="T314" s="3"/>
      <c r="U314" s="3"/>
      <c r="V314" s="3"/>
      <c r="W314" s="3"/>
    </row>
    <row r="315" spans="1:23" ht="195" x14ac:dyDescent="0.25">
      <c r="A315" s="3" t="s">
        <v>108</v>
      </c>
      <c r="B315" s="9">
        <v>45776</v>
      </c>
      <c r="C315" s="13" t="str">
        <f>HYPERLINK("https://eping.wto.org/en/Search?viewData= G/TBT/N/KOR/1291"," G/TBT/N/KOR/1291")</f>
        <v xml:space="preserve"> G/TBT/N/KOR/1291</v>
      </c>
      <c r="D315" s="1" t="s">
        <v>1619</v>
      </c>
      <c r="E315" s="1" t="s">
        <v>1620</v>
      </c>
      <c r="F315" s="1" t="s">
        <v>273</v>
      </c>
      <c r="G315" s="1" t="s">
        <v>23</v>
      </c>
      <c r="H315" s="1" t="s">
        <v>23</v>
      </c>
      <c r="I315" s="1" t="s">
        <v>56</v>
      </c>
      <c r="J315" s="1" t="s">
        <v>32</v>
      </c>
      <c r="K315" s="3"/>
      <c r="L315" s="9">
        <v>45836</v>
      </c>
      <c r="M315" s="3" t="s">
        <v>24</v>
      </c>
      <c r="N315" s="1" t="s">
        <v>1621</v>
      </c>
      <c r="O315" s="3" t="str">
        <f>HYPERLINK("https://docs.wto.org/imrd/directdoc.asp?DDFDocuments/t/G/TBTN25/KOR1291.DOCX", "https://docs.wto.org/imrd/directdoc.asp?DDFDocuments/t/G/TBTN25/KOR1291.DOCX")</f>
        <v>https://docs.wto.org/imrd/directdoc.asp?DDFDocuments/t/G/TBTN25/KOR1291.DOCX</v>
      </c>
      <c r="P315" s="3"/>
      <c r="Q315" s="3"/>
      <c r="R315" s="3"/>
      <c r="S315" s="3"/>
      <c r="T315" s="3"/>
      <c r="U315" s="3"/>
      <c r="V315" s="3"/>
      <c r="W315" s="3"/>
    </row>
    <row r="316" spans="1:23" ht="150" x14ac:dyDescent="0.25">
      <c r="A316" s="3" t="s">
        <v>78</v>
      </c>
      <c r="B316" s="9">
        <v>45776</v>
      </c>
      <c r="C316" s="13" t="str">
        <f>HYPERLINK("https://eping.wto.org/en/Search?viewData= G/TBT/N/BRA/1443/Add.1"," G/TBT/N/BRA/1443/Add.1")</f>
        <v xml:space="preserve"> G/TBT/N/BRA/1443/Add.1</v>
      </c>
      <c r="D316" s="1" t="s">
        <v>1622</v>
      </c>
      <c r="E316" s="1" t="s">
        <v>1623</v>
      </c>
      <c r="F316" s="1" t="s">
        <v>1624</v>
      </c>
      <c r="G316" s="1" t="s">
        <v>245</v>
      </c>
      <c r="H316" s="1" t="s">
        <v>23</v>
      </c>
      <c r="I316" s="1" t="s">
        <v>55</v>
      </c>
      <c r="J316" s="1" t="s">
        <v>23</v>
      </c>
      <c r="K316" s="3"/>
      <c r="L316" s="9">
        <v>45832</v>
      </c>
      <c r="M316" s="3" t="s">
        <v>39</v>
      </c>
      <c r="N316" s="1" t="s">
        <v>1601</v>
      </c>
      <c r="O316" s="3" t="str">
        <f>HYPERLINK("https://docs.wto.org/imrd/directdoc.asp?DDFDocuments/t/G/TBTN22/BRA1443A1.DOCX", "https://docs.wto.org/imrd/directdoc.asp?DDFDocuments/t/G/TBTN22/BRA1443A1.DOCX")</f>
        <v>https://docs.wto.org/imrd/directdoc.asp?DDFDocuments/t/G/TBTN22/BRA1443A1.DOCX</v>
      </c>
      <c r="P316" s="3"/>
      <c r="Q316" s="3" t="str">
        <f>HYPERLINK("https://docs.wto.org/imrd/directdoc.asp?DDFDocuments/v/G/TBTN22/BRA1443A1.DOCX", "https://docs.wto.org/imrd/directdoc.asp?DDFDocuments/v/G/TBTN22/BRA1443A1.DOCX")</f>
        <v>https://docs.wto.org/imrd/directdoc.asp?DDFDocuments/v/G/TBTN22/BRA1443A1.DOCX</v>
      </c>
      <c r="R316" s="3"/>
      <c r="S316" s="3"/>
      <c r="T316" s="3"/>
      <c r="U316" s="3"/>
      <c r="V316" s="3"/>
      <c r="W316" s="3"/>
    </row>
    <row r="317" spans="1:23" ht="150" x14ac:dyDescent="0.25">
      <c r="A317" s="3" t="s">
        <v>76</v>
      </c>
      <c r="B317" s="9">
        <v>45776</v>
      </c>
      <c r="C317" s="13" t="str">
        <f>HYPERLINK("https://eping.wto.org/en/Search?viewData= G/TBT/N/USA/2194"," G/TBT/N/USA/2194")</f>
        <v xml:space="preserve"> G/TBT/N/USA/2194</v>
      </c>
      <c r="D317" s="1" t="s">
        <v>1625</v>
      </c>
      <c r="E317" s="1" t="s">
        <v>1626</v>
      </c>
      <c r="F317" s="1" t="s">
        <v>1627</v>
      </c>
      <c r="G317" s="1" t="s">
        <v>23</v>
      </c>
      <c r="H317" s="1" t="s">
        <v>1628</v>
      </c>
      <c r="I317" s="1" t="s">
        <v>1629</v>
      </c>
      <c r="J317" s="1" t="s">
        <v>23</v>
      </c>
      <c r="K317" s="3"/>
      <c r="L317" s="9">
        <v>45817</v>
      </c>
      <c r="M317" s="3" t="s">
        <v>24</v>
      </c>
      <c r="N317" s="1" t="s">
        <v>1630</v>
      </c>
      <c r="O317" s="3" t="str">
        <f>HYPERLINK("https://docs.wto.org/imrd/directdoc.asp?DDFDocuments/t/G/TBTN25/USA2194.DOCX", "https://docs.wto.org/imrd/directdoc.asp?DDFDocuments/t/G/TBTN25/USA2194.DOCX")</f>
        <v>https://docs.wto.org/imrd/directdoc.asp?DDFDocuments/t/G/TBTN25/USA2194.DOCX</v>
      </c>
      <c r="P317" s="3"/>
      <c r="Q317" s="3"/>
      <c r="R317" s="3"/>
      <c r="S317" s="3"/>
      <c r="T317" s="3"/>
      <c r="U317" s="3"/>
      <c r="V317" s="3"/>
      <c r="W317" s="3"/>
    </row>
    <row r="318" spans="1:23" ht="60" x14ac:dyDescent="0.25">
      <c r="A318" s="3" t="s">
        <v>87</v>
      </c>
      <c r="B318" s="9">
        <v>45777</v>
      </c>
      <c r="C318" s="13" t="str">
        <f>HYPERLINK("https://eping.wto.org/en/Search?viewData= G/TBT/N/BDI/593, G/TBT/N/KEN/1793, G/TBT/N/RWA/1190, G/TBT/N/TZA/1325, G/TBT/N/UGA/2146"," G/TBT/N/BDI/593, G/TBT/N/KEN/1793, G/TBT/N/RWA/1190, G/TBT/N/TZA/1325, G/TBT/N/UGA/2146")</f>
        <v xml:space="preserve"> G/TBT/N/BDI/593, G/TBT/N/KEN/1793, G/TBT/N/RWA/1190, G/TBT/N/TZA/1325, G/TBT/N/UGA/2146</v>
      </c>
      <c r="D318" s="1" t="s">
        <v>1631</v>
      </c>
      <c r="E318" s="1" t="s">
        <v>1632</v>
      </c>
      <c r="F318" s="1" t="s">
        <v>1633</v>
      </c>
      <c r="G318" s="1" t="s">
        <v>1634</v>
      </c>
      <c r="H318" s="1" t="s">
        <v>1635</v>
      </c>
      <c r="I318" s="1" t="s">
        <v>1448</v>
      </c>
      <c r="J318" s="1" t="s">
        <v>23</v>
      </c>
      <c r="K318" s="3"/>
      <c r="L318" s="9">
        <v>45837</v>
      </c>
      <c r="M318" s="3" t="s">
        <v>24</v>
      </c>
      <c r="N318" s="1" t="s">
        <v>1636</v>
      </c>
      <c r="O318" s="3" t="str">
        <f>HYPERLINK("https://docs.wto.org/imrd/directdoc.asp?DDFDocuments/t/G/TBTN25/BDI593.DOCX", "https://docs.wto.org/imrd/directdoc.asp?DDFDocuments/t/G/TBTN25/BDI593.DOCX")</f>
        <v>https://docs.wto.org/imrd/directdoc.asp?DDFDocuments/t/G/TBTN25/BDI593.DOCX</v>
      </c>
      <c r="P318" s="3"/>
      <c r="Q318" s="3"/>
      <c r="R318" s="3"/>
      <c r="S318" s="3"/>
      <c r="T318" s="3"/>
      <c r="U318" s="3"/>
      <c r="V318" s="3"/>
      <c r="W318" s="3"/>
    </row>
    <row r="319" spans="1:23" ht="150" x14ac:dyDescent="0.25">
      <c r="A319" s="3" t="s">
        <v>87</v>
      </c>
      <c r="B319" s="9">
        <v>45777</v>
      </c>
      <c r="C319" s="13" t="str">
        <f>HYPERLINK("https://eping.wto.org/en/Search?viewData= G/TBT/N/TZA/1322"," G/TBT/N/TZA/1322")</f>
        <v xml:space="preserve"> G/TBT/N/TZA/1322</v>
      </c>
      <c r="D319" s="1" t="s">
        <v>1637</v>
      </c>
      <c r="E319" s="1" t="s">
        <v>1638</v>
      </c>
      <c r="F319" s="1" t="s">
        <v>1639</v>
      </c>
      <c r="G319" s="1" t="s">
        <v>669</v>
      </c>
      <c r="H319" s="1" t="s">
        <v>670</v>
      </c>
      <c r="I319" s="1" t="s">
        <v>1640</v>
      </c>
      <c r="J319" s="1" t="s">
        <v>1641</v>
      </c>
      <c r="K319" s="3"/>
      <c r="L319" s="9">
        <v>45837</v>
      </c>
      <c r="M319" s="3" t="s">
        <v>24</v>
      </c>
      <c r="N319" s="1" t="s">
        <v>1642</v>
      </c>
      <c r="O319" s="3" t="str">
        <f>HYPERLINK("https://docs.wto.org/imrd/directdoc.asp?DDFDocuments/t/G/TBTN25/TZA1322.DOCX", "https://docs.wto.org/imrd/directdoc.asp?DDFDocuments/t/G/TBTN25/TZA1322.DOCX")</f>
        <v>https://docs.wto.org/imrd/directdoc.asp?DDFDocuments/t/G/TBTN25/TZA1322.DOCX</v>
      </c>
      <c r="P319" s="3"/>
      <c r="Q319" s="3" t="str">
        <f>HYPERLINK("https://docs.wto.org/imrd/directdoc.asp?DDFDocuments/v/G/TBTN25/TZA1322.DOCX", "https://docs.wto.org/imrd/directdoc.asp?DDFDocuments/v/G/TBTN25/TZA1322.DOCX")</f>
        <v>https://docs.wto.org/imrd/directdoc.asp?DDFDocuments/v/G/TBTN25/TZA1322.DOCX</v>
      </c>
      <c r="R319" s="3"/>
      <c r="S319" s="3"/>
      <c r="T319" s="3"/>
      <c r="U319" s="3"/>
      <c r="V319" s="3"/>
      <c r="W319" s="3"/>
    </row>
    <row r="320" spans="1:23" ht="60" x14ac:dyDescent="0.25">
      <c r="A320" s="3" t="s">
        <v>29</v>
      </c>
      <c r="B320" s="9">
        <v>45777</v>
      </c>
      <c r="C320" s="13" t="str">
        <f>HYPERLINK("https://eping.wto.org/en/Search?viewData= G/TBT/N/BDI/593, G/TBT/N/KEN/1793, G/TBT/N/RWA/1190, G/TBT/N/TZA/1325, G/TBT/N/UGA/2146"," G/TBT/N/BDI/593, G/TBT/N/KEN/1793, G/TBT/N/RWA/1190, G/TBT/N/TZA/1325, G/TBT/N/UGA/2146")</f>
        <v xml:space="preserve"> G/TBT/N/BDI/593, G/TBT/N/KEN/1793, G/TBT/N/RWA/1190, G/TBT/N/TZA/1325, G/TBT/N/UGA/2146</v>
      </c>
      <c r="D320" s="1" t="s">
        <v>1631</v>
      </c>
      <c r="E320" s="1" t="s">
        <v>1632</v>
      </c>
      <c r="F320" s="1" t="s">
        <v>1633</v>
      </c>
      <c r="G320" s="1" t="s">
        <v>1634</v>
      </c>
      <c r="H320" s="1" t="s">
        <v>1635</v>
      </c>
      <c r="I320" s="1" t="s">
        <v>1643</v>
      </c>
      <c r="J320" s="1" t="s">
        <v>23</v>
      </c>
      <c r="K320" s="3"/>
      <c r="L320" s="9">
        <v>45837</v>
      </c>
      <c r="M320" s="3" t="s">
        <v>24</v>
      </c>
      <c r="N320" s="1" t="s">
        <v>1636</v>
      </c>
      <c r="O320" s="3" t="str">
        <f>HYPERLINK("https://docs.wto.org/imrd/directdoc.asp?DDFDocuments/t/G/TBTN25/BDI593.DOCX", "https://docs.wto.org/imrd/directdoc.asp?DDFDocuments/t/G/TBTN25/BDI593.DOCX")</f>
        <v>https://docs.wto.org/imrd/directdoc.asp?DDFDocuments/t/G/TBTN25/BDI593.DOCX</v>
      </c>
      <c r="P320" s="3"/>
      <c r="Q320" s="3"/>
      <c r="R320" s="3"/>
      <c r="S320" s="3"/>
      <c r="T320" s="3"/>
      <c r="U320" s="3"/>
      <c r="V320" s="3"/>
      <c r="W320" s="3"/>
    </row>
    <row r="321" spans="1:23" ht="60" x14ac:dyDescent="0.25">
      <c r="A321" s="3" t="s">
        <v>207</v>
      </c>
      <c r="B321" s="9">
        <v>45777</v>
      </c>
      <c r="C321" s="13" t="str">
        <f>HYPERLINK("https://eping.wto.org/en/Search?viewData= G/TBT/N/BDI/593, G/TBT/N/KEN/1793, G/TBT/N/RWA/1190, G/TBT/N/TZA/1325, G/TBT/N/UGA/2146"," G/TBT/N/BDI/593, G/TBT/N/KEN/1793, G/TBT/N/RWA/1190, G/TBT/N/TZA/1325, G/TBT/N/UGA/2146")</f>
        <v xml:space="preserve"> G/TBT/N/BDI/593, G/TBT/N/KEN/1793, G/TBT/N/RWA/1190, G/TBT/N/TZA/1325, G/TBT/N/UGA/2146</v>
      </c>
      <c r="D321" s="1" t="s">
        <v>1631</v>
      </c>
      <c r="E321" s="1" t="s">
        <v>1632</v>
      </c>
      <c r="F321" s="1" t="s">
        <v>1633</v>
      </c>
      <c r="G321" s="1" t="s">
        <v>1634</v>
      </c>
      <c r="H321" s="1" t="s">
        <v>1635</v>
      </c>
      <c r="I321" s="1" t="s">
        <v>1448</v>
      </c>
      <c r="J321" s="1" t="s">
        <v>23</v>
      </c>
      <c r="K321" s="3"/>
      <c r="L321" s="9">
        <v>45837</v>
      </c>
      <c r="M321" s="3" t="s">
        <v>24</v>
      </c>
      <c r="N321" s="1" t="s">
        <v>1636</v>
      </c>
      <c r="O321" s="3" t="str">
        <f>HYPERLINK("https://docs.wto.org/imrd/directdoc.asp?DDFDocuments/t/G/TBTN25/BDI593.DOCX", "https://docs.wto.org/imrd/directdoc.asp?DDFDocuments/t/G/TBTN25/BDI593.DOCX")</f>
        <v>https://docs.wto.org/imrd/directdoc.asp?DDFDocuments/t/G/TBTN25/BDI593.DOCX</v>
      </c>
      <c r="P321" s="3"/>
      <c r="Q321" s="3"/>
      <c r="R321" s="3"/>
      <c r="S321" s="3"/>
      <c r="T321" s="3"/>
      <c r="U321" s="3"/>
      <c r="V321" s="3"/>
      <c r="W321" s="3"/>
    </row>
    <row r="322" spans="1:23" ht="120" x14ac:dyDescent="0.25">
      <c r="A322" s="3" t="s">
        <v>87</v>
      </c>
      <c r="B322" s="9">
        <v>45777</v>
      </c>
      <c r="C322" s="13" t="str">
        <f>HYPERLINK("https://eping.wto.org/en/Search?viewData= G/TBT/N/TZA/1324"," G/TBT/N/TZA/1324")</f>
        <v xml:space="preserve"> G/TBT/N/TZA/1324</v>
      </c>
      <c r="D322" s="1" t="s">
        <v>1644</v>
      </c>
      <c r="E322" s="1" t="s">
        <v>1645</v>
      </c>
      <c r="F322" s="1" t="s">
        <v>1646</v>
      </c>
      <c r="G322" s="1" t="s">
        <v>1647</v>
      </c>
      <c r="H322" s="1" t="s">
        <v>254</v>
      </c>
      <c r="I322" s="1" t="s">
        <v>1648</v>
      </c>
      <c r="J322" s="1" t="s">
        <v>23</v>
      </c>
      <c r="K322" s="3"/>
      <c r="L322" s="9">
        <v>45837</v>
      </c>
      <c r="M322" s="3" t="s">
        <v>24</v>
      </c>
      <c r="N322" s="1" t="s">
        <v>1649</v>
      </c>
      <c r="O322" s="3" t="str">
        <f>HYPERLINK("https://docs.wto.org/imrd/directdoc.asp?DDFDocuments/t/G/TBTN25/TZA1324.DOCX", "https://docs.wto.org/imrd/directdoc.asp?DDFDocuments/t/G/TBTN25/TZA1324.DOCX")</f>
        <v>https://docs.wto.org/imrd/directdoc.asp?DDFDocuments/t/G/TBTN25/TZA1324.DOCX</v>
      </c>
      <c r="P322" s="3"/>
      <c r="Q322" s="3" t="str">
        <f>HYPERLINK("https://docs.wto.org/imrd/directdoc.asp?DDFDocuments/v/G/TBTN25/TZA1324.DOCX", "https://docs.wto.org/imrd/directdoc.asp?DDFDocuments/v/G/TBTN25/TZA1324.DOCX")</f>
        <v>https://docs.wto.org/imrd/directdoc.asp?DDFDocuments/v/G/TBTN25/TZA1324.DOCX</v>
      </c>
      <c r="R322" s="3"/>
      <c r="S322" s="3"/>
      <c r="T322" s="3"/>
      <c r="U322" s="3"/>
      <c r="V322" s="3"/>
      <c r="W322" s="3"/>
    </row>
    <row r="323" spans="1:23" ht="60" x14ac:dyDescent="0.25">
      <c r="A323" s="3" t="s">
        <v>85</v>
      </c>
      <c r="B323" s="9">
        <v>45777</v>
      </c>
      <c r="C323" s="13" t="str">
        <f>HYPERLINK("https://eping.wto.org/en/Search?viewData= G/TBT/N/JPN/861/Add.1"," G/TBT/N/JPN/861/Add.1")</f>
        <v xml:space="preserve"> G/TBT/N/JPN/861/Add.1</v>
      </c>
      <c r="D323" s="1" t="s">
        <v>598</v>
      </c>
      <c r="E323" s="1" t="s">
        <v>1650</v>
      </c>
      <c r="F323" s="1" t="s">
        <v>600</v>
      </c>
      <c r="G323" s="1" t="s">
        <v>23</v>
      </c>
      <c r="H323" s="1" t="s">
        <v>815</v>
      </c>
      <c r="I323" s="1" t="s">
        <v>1651</v>
      </c>
      <c r="J323" s="1" t="s">
        <v>817</v>
      </c>
      <c r="K323" s="3"/>
      <c r="L323" s="9" t="s">
        <v>23</v>
      </c>
      <c r="M323" s="3" t="s">
        <v>39</v>
      </c>
      <c r="N323" s="3"/>
      <c r="O323" s="3" t="str">
        <f>HYPERLINK("https://docs.wto.org/imrd/directdoc.asp?DDFDocuments/t/G/TBTN25/JPN861A1.DOCX", "https://docs.wto.org/imrd/directdoc.asp?DDFDocuments/t/G/TBTN25/JPN861A1.DOCX")</f>
        <v>https://docs.wto.org/imrd/directdoc.asp?DDFDocuments/t/G/TBTN25/JPN861A1.DOCX</v>
      </c>
      <c r="P323" s="3"/>
      <c r="Q323" s="3"/>
      <c r="R323" s="3"/>
      <c r="S323" s="3"/>
      <c r="T323" s="3"/>
      <c r="U323" s="3"/>
      <c r="V323" s="3"/>
      <c r="W323" s="3"/>
    </row>
    <row r="324" spans="1:23" ht="45" x14ac:dyDescent="0.25">
      <c r="A324" s="3" t="s">
        <v>22</v>
      </c>
      <c r="B324" s="9">
        <v>45777</v>
      </c>
      <c r="C324" s="13" t="str">
        <f>HYPERLINK("https://eping.wto.org/en/Search?viewData= G/TBT/N/BDI/594, G/TBT/N/KEN/1794, G/TBT/N/RWA/1191, G/TBT/N/TZA/1326, G/TBT/N/UGA/2147"," G/TBT/N/BDI/594, G/TBT/N/KEN/1794, G/TBT/N/RWA/1191, G/TBT/N/TZA/1326, G/TBT/N/UGA/2147")</f>
        <v xml:space="preserve"> G/TBT/N/BDI/594, G/TBT/N/KEN/1794, G/TBT/N/RWA/1191, G/TBT/N/TZA/1326, G/TBT/N/UGA/2147</v>
      </c>
      <c r="D324" s="1" t="s">
        <v>1652</v>
      </c>
      <c r="E324" s="1" t="s">
        <v>1653</v>
      </c>
      <c r="F324" s="1" t="s">
        <v>1654</v>
      </c>
      <c r="G324" s="1" t="s">
        <v>23</v>
      </c>
      <c r="H324" s="1" t="s">
        <v>686</v>
      </c>
      <c r="I324" s="1" t="s">
        <v>1643</v>
      </c>
      <c r="J324" s="1" t="s">
        <v>23</v>
      </c>
      <c r="K324" s="3"/>
      <c r="L324" s="9">
        <v>45837</v>
      </c>
      <c r="M324" s="3" t="s">
        <v>24</v>
      </c>
      <c r="N324" s="1" t="s">
        <v>1655</v>
      </c>
      <c r="O324" s="3" t="str">
        <f>HYPERLINK("https://docs.wto.org/imrd/directdoc.asp?DDFDocuments/t/G/TBTN25/BDI594.DOCX", "https://docs.wto.org/imrd/directdoc.asp?DDFDocuments/t/G/TBTN25/BDI594.DOCX")</f>
        <v>https://docs.wto.org/imrd/directdoc.asp?DDFDocuments/t/G/TBTN25/BDI594.DOCX</v>
      </c>
      <c r="P324" s="3"/>
      <c r="Q324" s="3"/>
      <c r="R324" s="3"/>
      <c r="S324" s="3"/>
      <c r="T324" s="3"/>
      <c r="U324" s="3"/>
      <c r="V324" s="3"/>
      <c r="W324" s="3"/>
    </row>
    <row r="325" spans="1:23" ht="45" x14ac:dyDescent="0.25">
      <c r="A325" s="3" t="s">
        <v>207</v>
      </c>
      <c r="B325" s="9">
        <v>45777</v>
      </c>
      <c r="C325" s="13" t="str">
        <f>HYPERLINK("https://eping.wto.org/en/Search?viewData= G/TBT/N/BDI/594, G/TBT/N/KEN/1794, G/TBT/N/RWA/1191, G/TBT/N/TZA/1326, G/TBT/N/UGA/2147"," G/TBT/N/BDI/594, G/TBT/N/KEN/1794, G/TBT/N/RWA/1191, G/TBT/N/TZA/1326, G/TBT/N/UGA/2147")</f>
        <v xml:space="preserve"> G/TBT/N/BDI/594, G/TBT/N/KEN/1794, G/TBT/N/RWA/1191, G/TBT/N/TZA/1326, G/TBT/N/UGA/2147</v>
      </c>
      <c r="D325" s="1" t="s">
        <v>1652</v>
      </c>
      <c r="E325" s="1" t="s">
        <v>1653</v>
      </c>
      <c r="F325" s="1" t="s">
        <v>1654</v>
      </c>
      <c r="G325" s="1" t="s">
        <v>23</v>
      </c>
      <c r="H325" s="1" t="s">
        <v>686</v>
      </c>
      <c r="I325" s="1" t="s">
        <v>1643</v>
      </c>
      <c r="J325" s="1" t="s">
        <v>23</v>
      </c>
      <c r="K325" s="3"/>
      <c r="L325" s="9">
        <v>45837</v>
      </c>
      <c r="M325" s="3" t="s">
        <v>24</v>
      </c>
      <c r="N325" s="1" t="s">
        <v>1655</v>
      </c>
      <c r="O325" s="3" t="str">
        <f>HYPERLINK("https://docs.wto.org/imrd/directdoc.asp?DDFDocuments/t/G/TBTN25/BDI594.DOCX", "https://docs.wto.org/imrd/directdoc.asp?DDFDocuments/t/G/TBTN25/BDI594.DOCX")</f>
        <v>https://docs.wto.org/imrd/directdoc.asp?DDFDocuments/t/G/TBTN25/BDI594.DOCX</v>
      </c>
      <c r="P325" s="3"/>
      <c r="Q325" s="3"/>
      <c r="R325" s="3"/>
      <c r="S325" s="3"/>
      <c r="T325" s="3"/>
      <c r="U325" s="3"/>
      <c r="V325" s="3"/>
      <c r="W325" s="3"/>
    </row>
    <row r="326" spans="1:23" ht="45" x14ac:dyDescent="0.25">
      <c r="A326" s="3" t="s">
        <v>124</v>
      </c>
      <c r="B326" s="9">
        <v>45777</v>
      </c>
      <c r="C326" s="13" t="str">
        <f>HYPERLINK("https://eping.wto.org/en/Search?viewData= G/TBT/N/BDI/594, G/TBT/N/KEN/1794, G/TBT/N/RWA/1191, G/TBT/N/TZA/1326, G/TBT/N/UGA/2147"," G/TBT/N/BDI/594, G/TBT/N/KEN/1794, G/TBT/N/RWA/1191, G/TBT/N/TZA/1326, G/TBT/N/UGA/2147")</f>
        <v xml:space="preserve"> G/TBT/N/BDI/594, G/TBT/N/KEN/1794, G/TBT/N/RWA/1191, G/TBT/N/TZA/1326, G/TBT/N/UGA/2147</v>
      </c>
      <c r="D326" s="1" t="s">
        <v>1652</v>
      </c>
      <c r="E326" s="1" t="s">
        <v>1653</v>
      </c>
      <c r="F326" s="1" t="s">
        <v>1654</v>
      </c>
      <c r="G326" s="1" t="s">
        <v>23</v>
      </c>
      <c r="H326" s="1" t="s">
        <v>686</v>
      </c>
      <c r="I326" s="1" t="s">
        <v>1643</v>
      </c>
      <c r="J326" s="1" t="s">
        <v>23</v>
      </c>
      <c r="K326" s="3"/>
      <c r="L326" s="9">
        <v>45837</v>
      </c>
      <c r="M326" s="3" t="s">
        <v>24</v>
      </c>
      <c r="N326" s="1" t="s">
        <v>1655</v>
      </c>
      <c r="O326" s="3" t="str">
        <f>HYPERLINK("https://docs.wto.org/imrd/directdoc.asp?DDFDocuments/t/G/TBTN25/BDI594.DOCX", "https://docs.wto.org/imrd/directdoc.asp?DDFDocuments/t/G/TBTN25/BDI594.DOCX")</f>
        <v>https://docs.wto.org/imrd/directdoc.asp?DDFDocuments/t/G/TBTN25/BDI594.DOCX</v>
      </c>
      <c r="P326" s="3"/>
      <c r="Q326" s="3"/>
      <c r="R326" s="3"/>
      <c r="S326" s="3"/>
      <c r="T326" s="3"/>
      <c r="U326" s="3"/>
      <c r="V326" s="3"/>
      <c r="W326" s="3"/>
    </row>
    <row r="327" spans="1:23" ht="60" x14ac:dyDescent="0.25">
      <c r="A327" s="3" t="s">
        <v>83</v>
      </c>
      <c r="B327" s="9">
        <v>45777</v>
      </c>
      <c r="C327" s="13" t="str">
        <f>HYPERLINK("https://eping.wto.org/en/Search?viewData= G/TBT/N/THA/777/Add.1"," G/TBT/N/THA/777/Add.1")</f>
        <v xml:space="preserve"> G/TBT/N/THA/777/Add.1</v>
      </c>
      <c r="D327" s="1" t="s">
        <v>1555</v>
      </c>
      <c r="E327" s="1" t="s">
        <v>23</v>
      </c>
      <c r="F327" s="1" t="s">
        <v>1557</v>
      </c>
      <c r="G327" s="1" t="s">
        <v>23</v>
      </c>
      <c r="H327" s="1" t="s">
        <v>23</v>
      </c>
      <c r="I327" s="1" t="s">
        <v>38</v>
      </c>
      <c r="J327" s="1" t="s">
        <v>23</v>
      </c>
      <c r="K327" s="3"/>
      <c r="L327" s="9" t="s">
        <v>23</v>
      </c>
      <c r="M327" s="3" t="s">
        <v>39</v>
      </c>
      <c r="N327" s="1" t="s">
        <v>1656</v>
      </c>
      <c r="O327" s="3" t="str">
        <f>HYPERLINK("https://docs.wto.org/imrd/directdoc.asp?DDFDocuments/t/G/TBTN25/THA777A1.DOCX", "https://docs.wto.org/imrd/directdoc.asp?DDFDocuments/t/G/TBTN25/THA777A1.DOCX")</f>
        <v>https://docs.wto.org/imrd/directdoc.asp?DDFDocuments/t/G/TBTN25/THA777A1.DOCX</v>
      </c>
      <c r="P327" s="3"/>
      <c r="Q327" s="3"/>
      <c r="R327" s="3"/>
      <c r="S327" s="3"/>
      <c r="T327" s="3"/>
      <c r="U327" s="3"/>
      <c r="V327" s="3"/>
      <c r="W327" s="3"/>
    </row>
    <row r="328" spans="1:23" ht="150" x14ac:dyDescent="0.25">
      <c r="A328" s="3" t="s">
        <v>87</v>
      </c>
      <c r="B328" s="9">
        <v>45777</v>
      </c>
      <c r="C328" s="13" t="str">
        <f>HYPERLINK("https://eping.wto.org/en/Search?viewData= G/TBT/N/TZA/1321"," G/TBT/N/TZA/1321")</f>
        <v xml:space="preserve"> G/TBT/N/TZA/1321</v>
      </c>
      <c r="D328" s="1" t="s">
        <v>1657</v>
      </c>
      <c r="E328" s="1" t="s">
        <v>1658</v>
      </c>
      <c r="F328" s="1" t="s">
        <v>1659</v>
      </c>
      <c r="G328" s="1" t="s">
        <v>1660</v>
      </c>
      <c r="H328" s="1" t="s">
        <v>1661</v>
      </c>
      <c r="I328" s="1" t="s">
        <v>1640</v>
      </c>
      <c r="J328" s="1" t="s">
        <v>32</v>
      </c>
      <c r="K328" s="3"/>
      <c r="L328" s="9">
        <v>45837</v>
      </c>
      <c r="M328" s="3" t="s">
        <v>24</v>
      </c>
      <c r="N328" s="1" t="s">
        <v>1662</v>
      </c>
      <c r="O328" s="3" t="str">
        <f>HYPERLINK("https://docs.wto.org/imrd/directdoc.asp?DDFDocuments/t/G/TBTN25/TZA1321.DOCX", "https://docs.wto.org/imrd/directdoc.asp?DDFDocuments/t/G/TBTN25/TZA1321.DOCX")</f>
        <v>https://docs.wto.org/imrd/directdoc.asp?DDFDocuments/t/G/TBTN25/TZA1321.DOCX</v>
      </c>
      <c r="P328" s="3"/>
      <c r="Q328" s="3" t="str">
        <f>HYPERLINK("https://docs.wto.org/imrd/directdoc.asp?DDFDocuments/v/G/TBTN25/TZA1321.DOCX", "https://docs.wto.org/imrd/directdoc.asp?DDFDocuments/v/G/TBTN25/TZA1321.DOCX")</f>
        <v>https://docs.wto.org/imrd/directdoc.asp?DDFDocuments/v/G/TBTN25/TZA1321.DOCX</v>
      </c>
      <c r="R328" s="3"/>
      <c r="S328" s="3"/>
      <c r="T328" s="3"/>
      <c r="U328" s="3"/>
      <c r="V328" s="3"/>
      <c r="W328" s="3"/>
    </row>
    <row r="329" spans="1:23" ht="105" x14ac:dyDescent="0.25">
      <c r="A329" s="3" t="s">
        <v>1663</v>
      </c>
      <c r="B329" s="9">
        <v>45777</v>
      </c>
      <c r="C329" s="13" t="str">
        <f>HYPERLINK("https://eping.wto.org/en/Search?viewData= G/TBT/N/NAM/11"," G/TBT/N/NAM/11")</f>
        <v xml:space="preserve"> G/TBT/N/NAM/11</v>
      </c>
      <c r="D329" s="1" t="s">
        <v>1664</v>
      </c>
      <c r="E329" s="1" t="s">
        <v>1665</v>
      </c>
      <c r="F329" s="1" t="s">
        <v>1666</v>
      </c>
      <c r="G329" s="1" t="s">
        <v>1667</v>
      </c>
      <c r="H329" s="1" t="s">
        <v>1668</v>
      </c>
      <c r="I329" s="1" t="s">
        <v>1669</v>
      </c>
      <c r="J329" s="1" t="s">
        <v>23</v>
      </c>
      <c r="K329" s="3"/>
      <c r="L329" s="9">
        <v>45819</v>
      </c>
      <c r="M329" s="3" t="s">
        <v>24</v>
      </c>
      <c r="N329" s="1" t="s">
        <v>1670</v>
      </c>
      <c r="O329" s="3" t="str">
        <f>HYPERLINK("https://docs.wto.org/imrd/directdoc.asp?DDFDocuments/t/G/TBTN25/NAM11.DOCX", "https://docs.wto.org/imrd/directdoc.asp?DDFDocuments/t/G/TBTN25/NAM11.DOCX")</f>
        <v>https://docs.wto.org/imrd/directdoc.asp?DDFDocuments/t/G/TBTN25/NAM11.DOCX</v>
      </c>
      <c r="P329" s="3"/>
      <c r="Q329" s="3"/>
      <c r="R329" s="3"/>
      <c r="S329" s="3"/>
      <c r="T329" s="3"/>
      <c r="U329" s="3"/>
      <c r="V329" s="3"/>
      <c r="W329" s="3"/>
    </row>
    <row r="330" spans="1:23" ht="60" x14ac:dyDescent="0.25">
      <c r="A330" s="3" t="s">
        <v>22</v>
      </c>
      <c r="B330" s="9">
        <v>45777</v>
      </c>
      <c r="C330" s="13" t="str">
        <f>HYPERLINK("https://eping.wto.org/en/Search?viewData= G/TBT/N/BDI/593, G/TBT/N/KEN/1793, G/TBT/N/RWA/1190, G/TBT/N/TZA/1325, G/TBT/N/UGA/2146"," G/TBT/N/BDI/593, G/TBT/N/KEN/1793, G/TBT/N/RWA/1190, G/TBT/N/TZA/1325, G/TBT/N/UGA/2146")</f>
        <v xml:space="preserve"> G/TBT/N/BDI/593, G/TBT/N/KEN/1793, G/TBT/N/RWA/1190, G/TBT/N/TZA/1325, G/TBT/N/UGA/2146</v>
      </c>
      <c r="D330" s="1" t="s">
        <v>1631</v>
      </c>
      <c r="E330" s="1" t="s">
        <v>1632</v>
      </c>
      <c r="F330" s="1" t="s">
        <v>1633</v>
      </c>
      <c r="G330" s="1" t="s">
        <v>1634</v>
      </c>
      <c r="H330" s="1" t="s">
        <v>1635</v>
      </c>
      <c r="I330" s="1" t="s">
        <v>1643</v>
      </c>
      <c r="J330" s="1" t="s">
        <v>23</v>
      </c>
      <c r="K330" s="3"/>
      <c r="L330" s="9">
        <v>45837</v>
      </c>
      <c r="M330" s="3" t="s">
        <v>24</v>
      </c>
      <c r="N330" s="1" t="s">
        <v>1636</v>
      </c>
      <c r="O330" s="3" t="str">
        <f>HYPERLINK("https://docs.wto.org/imrd/directdoc.asp?DDFDocuments/t/G/TBTN25/BDI593.DOCX", "https://docs.wto.org/imrd/directdoc.asp?DDFDocuments/t/G/TBTN25/BDI593.DOCX")</f>
        <v>https://docs.wto.org/imrd/directdoc.asp?DDFDocuments/t/G/TBTN25/BDI593.DOCX</v>
      </c>
      <c r="P330" s="3"/>
      <c r="Q330" s="3"/>
      <c r="R330" s="3"/>
      <c r="S330" s="3"/>
      <c r="T330" s="3"/>
      <c r="U330" s="3"/>
      <c r="V330" s="3"/>
      <c r="W330" s="3"/>
    </row>
    <row r="331" spans="1:23" ht="45" x14ac:dyDescent="0.25">
      <c r="A331" s="3" t="s">
        <v>87</v>
      </c>
      <c r="B331" s="9">
        <v>45777</v>
      </c>
      <c r="C331" s="13" t="str">
        <f>HYPERLINK("https://eping.wto.org/en/Search?viewData= G/TBT/N/BDI/594, G/TBT/N/KEN/1794, G/TBT/N/RWA/1191, G/TBT/N/TZA/1326, G/TBT/N/UGA/2147"," G/TBT/N/BDI/594, G/TBT/N/KEN/1794, G/TBT/N/RWA/1191, G/TBT/N/TZA/1326, G/TBT/N/UGA/2147")</f>
        <v xml:space="preserve"> G/TBT/N/BDI/594, G/TBT/N/KEN/1794, G/TBT/N/RWA/1191, G/TBT/N/TZA/1326, G/TBT/N/UGA/2147</v>
      </c>
      <c r="D331" s="1" t="s">
        <v>1652</v>
      </c>
      <c r="E331" s="1" t="s">
        <v>1653</v>
      </c>
      <c r="F331" s="1" t="s">
        <v>1654</v>
      </c>
      <c r="G331" s="1" t="s">
        <v>23</v>
      </c>
      <c r="H331" s="1" t="s">
        <v>686</v>
      </c>
      <c r="I331" s="1" t="s">
        <v>1448</v>
      </c>
      <c r="J331" s="1" t="s">
        <v>23</v>
      </c>
      <c r="K331" s="3"/>
      <c r="L331" s="9">
        <v>45837</v>
      </c>
      <c r="M331" s="3" t="s">
        <v>24</v>
      </c>
      <c r="N331" s="1" t="s">
        <v>1655</v>
      </c>
      <c r="O331" s="3" t="str">
        <f>HYPERLINK("https://docs.wto.org/imrd/directdoc.asp?DDFDocuments/t/G/TBTN25/BDI594.DOCX", "https://docs.wto.org/imrd/directdoc.asp?DDFDocuments/t/G/TBTN25/BDI594.DOCX")</f>
        <v>https://docs.wto.org/imrd/directdoc.asp?DDFDocuments/t/G/TBTN25/BDI594.DOCX</v>
      </c>
      <c r="P331" s="3"/>
      <c r="Q331" s="3"/>
      <c r="R331" s="3"/>
      <c r="S331" s="3"/>
      <c r="T331" s="3"/>
      <c r="U331" s="3"/>
      <c r="V331" s="3"/>
      <c r="W331" s="3"/>
    </row>
    <row r="332" spans="1:23" ht="120" x14ac:dyDescent="0.25">
      <c r="A332" s="3" t="s">
        <v>87</v>
      </c>
      <c r="B332" s="9">
        <v>45777</v>
      </c>
      <c r="C332" s="13" t="str">
        <f>HYPERLINK("https://eping.wto.org/en/Search?viewData= G/TBT/N/TZA/1323"," G/TBT/N/TZA/1323")</f>
        <v xml:space="preserve"> G/TBT/N/TZA/1323</v>
      </c>
      <c r="D332" s="1" t="s">
        <v>1671</v>
      </c>
      <c r="E332" s="1" t="s">
        <v>1672</v>
      </c>
      <c r="F332" s="1" t="s">
        <v>1673</v>
      </c>
      <c r="G332" s="1" t="s">
        <v>1674</v>
      </c>
      <c r="H332" s="1" t="s">
        <v>254</v>
      </c>
      <c r="I332" s="1" t="s">
        <v>1648</v>
      </c>
      <c r="J332" s="1" t="s">
        <v>23</v>
      </c>
      <c r="K332" s="3"/>
      <c r="L332" s="9">
        <v>45837</v>
      </c>
      <c r="M332" s="3" t="s">
        <v>24</v>
      </c>
      <c r="N332" s="1" t="s">
        <v>1675</v>
      </c>
      <c r="O332" s="3" t="str">
        <f>HYPERLINK("https://docs.wto.org/imrd/directdoc.asp?DDFDocuments/t/G/TBTN25/TZA1323.DOCX", "https://docs.wto.org/imrd/directdoc.asp?DDFDocuments/t/G/TBTN25/TZA1323.DOCX")</f>
        <v>https://docs.wto.org/imrd/directdoc.asp?DDFDocuments/t/G/TBTN25/TZA1323.DOCX</v>
      </c>
      <c r="P332" s="3"/>
      <c r="Q332" s="3" t="str">
        <f>HYPERLINK("https://docs.wto.org/imrd/directdoc.asp?DDFDocuments/v/G/TBTN25/TZA1323.DOCX", "https://docs.wto.org/imrd/directdoc.asp?DDFDocuments/v/G/TBTN25/TZA1323.DOCX")</f>
        <v>https://docs.wto.org/imrd/directdoc.asp?DDFDocuments/v/G/TBTN25/TZA1323.DOCX</v>
      </c>
      <c r="R332" s="3"/>
      <c r="S332" s="3"/>
      <c r="T332" s="3"/>
      <c r="U332" s="3"/>
      <c r="V332" s="3"/>
      <c r="W332" s="3"/>
    </row>
    <row r="333" spans="1:23" ht="60" x14ac:dyDescent="0.25">
      <c r="A333" s="3" t="s">
        <v>124</v>
      </c>
      <c r="B333" s="9">
        <v>45777</v>
      </c>
      <c r="C333" s="13" t="str">
        <f>HYPERLINK("https://eping.wto.org/en/Search?viewData= G/TBT/N/BDI/593, G/TBT/N/KEN/1793, G/TBT/N/RWA/1190, G/TBT/N/TZA/1325, G/TBT/N/UGA/2146"," G/TBT/N/BDI/593, G/TBT/N/KEN/1793, G/TBT/N/RWA/1190, G/TBT/N/TZA/1325, G/TBT/N/UGA/2146")</f>
        <v xml:space="preserve"> G/TBT/N/BDI/593, G/TBT/N/KEN/1793, G/TBT/N/RWA/1190, G/TBT/N/TZA/1325, G/TBT/N/UGA/2146</v>
      </c>
      <c r="D333" s="1" t="s">
        <v>1631</v>
      </c>
      <c r="E333" s="1" t="s">
        <v>1632</v>
      </c>
      <c r="F333" s="1" t="s">
        <v>1633</v>
      </c>
      <c r="G333" s="1" t="s">
        <v>1634</v>
      </c>
      <c r="H333" s="1" t="s">
        <v>1635</v>
      </c>
      <c r="I333" s="1" t="s">
        <v>1643</v>
      </c>
      <c r="J333" s="1" t="s">
        <v>23</v>
      </c>
      <c r="K333" s="3"/>
      <c r="L333" s="9">
        <v>45837</v>
      </c>
      <c r="M333" s="3" t="s">
        <v>24</v>
      </c>
      <c r="N333" s="1" t="s">
        <v>1636</v>
      </c>
      <c r="O333" s="3" t="str">
        <f>HYPERLINK("https://docs.wto.org/imrd/directdoc.asp?DDFDocuments/t/G/TBTN25/BDI593.DOCX", "https://docs.wto.org/imrd/directdoc.asp?DDFDocuments/t/G/TBTN25/BDI593.DOCX")</f>
        <v>https://docs.wto.org/imrd/directdoc.asp?DDFDocuments/t/G/TBTN25/BDI593.DOCX</v>
      </c>
      <c r="P333" s="3"/>
      <c r="Q333" s="3"/>
      <c r="R333" s="3"/>
      <c r="S333" s="3"/>
      <c r="T333" s="3"/>
      <c r="U333" s="3"/>
      <c r="V333" s="3"/>
      <c r="W333" s="3"/>
    </row>
    <row r="334" spans="1:23" ht="45" x14ac:dyDescent="0.25">
      <c r="A334" s="3" t="s">
        <v>29</v>
      </c>
      <c r="B334" s="9">
        <v>45777</v>
      </c>
      <c r="C334" s="13" t="str">
        <f>HYPERLINK("https://eping.wto.org/en/Search?viewData= G/TBT/N/BDI/594, G/TBT/N/KEN/1794, G/TBT/N/RWA/1191, G/TBT/N/TZA/1326, G/TBT/N/UGA/2147"," G/TBT/N/BDI/594, G/TBT/N/KEN/1794, G/TBT/N/RWA/1191, G/TBT/N/TZA/1326, G/TBT/N/UGA/2147")</f>
        <v xml:space="preserve"> G/TBT/N/BDI/594, G/TBT/N/KEN/1794, G/TBT/N/RWA/1191, G/TBT/N/TZA/1326, G/TBT/N/UGA/2147</v>
      </c>
      <c r="D334" s="1" t="s">
        <v>1652</v>
      </c>
      <c r="E334" s="1" t="s">
        <v>1653</v>
      </c>
      <c r="F334" s="1" t="s">
        <v>1654</v>
      </c>
      <c r="G334" s="1" t="s">
        <v>23</v>
      </c>
      <c r="H334" s="1" t="s">
        <v>686</v>
      </c>
      <c r="I334" s="1" t="s">
        <v>1643</v>
      </c>
      <c r="J334" s="1" t="s">
        <v>23</v>
      </c>
      <c r="K334" s="3"/>
      <c r="L334" s="9">
        <v>45837</v>
      </c>
      <c r="M334" s="3" t="s">
        <v>24</v>
      </c>
      <c r="N334" s="1" t="s">
        <v>1655</v>
      </c>
      <c r="O334" s="3" t="str">
        <f>HYPERLINK("https://docs.wto.org/imrd/directdoc.asp?DDFDocuments/t/G/TBTN25/BDI594.DOCX", "https://docs.wto.org/imrd/directdoc.asp?DDFDocuments/t/G/TBTN25/BDI594.DOCX")</f>
        <v>https://docs.wto.org/imrd/directdoc.asp?DDFDocuments/t/G/TBTN25/BDI594.DOCX</v>
      </c>
      <c r="P334" s="3"/>
      <c r="Q334" s="3"/>
      <c r="R334" s="3"/>
      <c r="S334" s="3"/>
      <c r="T334" s="3"/>
      <c r="U334" s="3"/>
      <c r="V334" s="3"/>
      <c r="W334" s="3"/>
    </row>
    <row r="335" spans="1:23" x14ac:dyDescent="0.25">
      <c r="C335" s="13"/>
      <c r="K335" s="3"/>
      <c r="L335" s="9"/>
      <c r="M335" s="3"/>
      <c r="O335" s="3"/>
      <c r="P335" s="3"/>
      <c r="Q335" s="3"/>
      <c r="R335" s="3"/>
      <c r="S335" s="3"/>
      <c r="T335" s="3"/>
      <c r="U335" s="3"/>
      <c r="V335" s="3"/>
    </row>
    <row r="336" spans="1:23" x14ac:dyDescent="0.25">
      <c r="C336" s="13"/>
      <c r="K336" s="3"/>
      <c r="L336" s="9"/>
      <c r="M336" s="3"/>
      <c r="O336" s="3"/>
      <c r="P336" s="3"/>
      <c r="Q336" s="3"/>
      <c r="R336" s="3"/>
      <c r="S336" s="3"/>
      <c r="T336" s="3"/>
      <c r="U336" s="3"/>
      <c r="V336" s="3"/>
    </row>
    <row r="337" spans="3:22" x14ac:dyDescent="0.25">
      <c r="C337" s="13"/>
      <c r="K337" s="3"/>
      <c r="L337" s="9"/>
      <c r="M337" s="3"/>
      <c r="N337" s="3"/>
      <c r="O337" s="3"/>
      <c r="P337" s="3"/>
      <c r="Q337" s="3"/>
      <c r="R337" s="3"/>
      <c r="S337" s="3"/>
      <c r="T337" s="3"/>
      <c r="U337" s="3"/>
      <c r="V337" s="3"/>
    </row>
    <row r="338" spans="3:22" x14ac:dyDescent="0.25">
      <c r="C338" s="13"/>
      <c r="K338" s="3"/>
      <c r="L338" s="9"/>
      <c r="M338" s="3"/>
      <c r="N338" s="3"/>
      <c r="O338" s="3"/>
      <c r="P338" s="3"/>
      <c r="Q338" s="3"/>
      <c r="R338" s="3"/>
      <c r="S338" s="3"/>
      <c r="T338" s="3"/>
      <c r="U338" s="3"/>
      <c r="V338" s="3"/>
    </row>
    <row r="339" spans="3:22" x14ac:dyDescent="0.25">
      <c r="C339" s="13"/>
      <c r="K339" s="3"/>
      <c r="L339" s="9"/>
      <c r="M339" s="3"/>
      <c r="O339" s="3"/>
      <c r="P339" s="3"/>
      <c r="Q339" s="3"/>
      <c r="R339" s="3"/>
      <c r="S339" s="3"/>
      <c r="T339" s="3"/>
      <c r="U339" s="3"/>
      <c r="V339" s="3"/>
    </row>
    <row r="340" spans="3:22" x14ac:dyDescent="0.25">
      <c r="C340" s="13"/>
      <c r="K340" s="3"/>
      <c r="L340" s="9"/>
      <c r="M340" s="3"/>
      <c r="O340" s="3"/>
      <c r="P340" s="3"/>
      <c r="Q340" s="3"/>
      <c r="R340" s="3"/>
      <c r="S340" s="3"/>
      <c r="T340" s="3"/>
      <c r="U340" s="3"/>
      <c r="V340" s="3"/>
    </row>
    <row r="341" spans="3:22" x14ac:dyDescent="0.25">
      <c r="C341" s="13"/>
      <c r="K341" s="3"/>
      <c r="L341" s="9"/>
      <c r="M341" s="3"/>
      <c r="O341" s="3"/>
      <c r="P341" s="3"/>
      <c r="Q341" s="3"/>
      <c r="R341" s="3"/>
      <c r="S341" s="3"/>
      <c r="T341" s="3"/>
      <c r="U341" s="3"/>
      <c r="V341" s="3"/>
    </row>
    <row r="342" spans="3:22" x14ac:dyDescent="0.25">
      <c r="C342" s="13"/>
      <c r="K342" s="3"/>
      <c r="L342" s="9"/>
      <c r="M342" s="3"/>
      <c r="N342" s="3"/>
      <c r="O342" s="3"/>
      <c r="P342" s="3"/>
      <c r="Q342" s="3"/>
      <c r="R342" s="3"/>
      <c r="S342" s="3"/>
      <c r="T342" s="3"/>
      <c r="U342" s="3"/>
      <c r="V342" s="3"/>
    </row>
    <row r="343" spans="3:22" x14ac:dyDescent="0.25">
      <c r="C343" s="13"/>
      <c r="K343" s="3"/>
      <c r="L343" s="9"/>
      <c r="M343" s="3"/>
      <c r="N343" s="3"/>
      <c r="O343" s="3"/>
      <c r="P343" s="3"/>
      <c r="Q343" s="3"/>
      <c r="R343" s="3"/>
      <c r="S343" s="3"/>
      <c r="T343" s="3"/>
      <c r="U343" s="3"/>
      <c r="V343" s="3"/>
    </row>
    <row r="344" spans="3:22" x14ac:dyDescent="0.25">
      <c r="C344" s="13"/>
      <c r="K344" s="3"/>
      <c r="L344" s="9"/>
      <c r="M344" s="3"/>
      <c r="O344" s="3"/>
      <c r="P344" s="3"/>
      <c r="Q344" s="3"/>
      <c r="R344" s="3"/>
      <c r="S344" s="3"/>
      <c r="T344" s="3"/>
      <c r="U344" s="3"/>
      <c r="V344" s="3"/>
    </row>
    <row r="345" spans="3:22" x14ac:dyDescent="0.25">
      <c r="C345" s="13"/>
      <c r="K345" s="3"/>
      <c r="L345" s="9"/>
      <c r="M345" s="3"/>
      <c r="O345" s="3"/>
      <c r="P345" s="3"/>
      <c r="Q345" s="3"/>
      <c r="R345" s="3"/>
      <c r="S345" s="3"/>
      <c r="T345" s="3"/>
      <c r="U345" s="3"/>
      <c r="V345" s="3"/>
    </row>
    <row r="346" spans="3:22" x14ac:dyDescent="0.25">
      <c r="C346" s="13"/>
      <c r="K346" s="3"/>
      <c r="L346" s="9"/>
      <c r="M346" s="3"/>
      <c r="N346" s="3"/>
      <c r="O346" s="3"/>
      <c r="P346" s="3"/>
      <c r="Q346" s="3"/>
      <c r="R346" s="3"/>
      <c r="S346" s="3"/>
      <c r="T346" s="3"/>
      <c r="U346" s="3"/>
      <c r="V346" s="3"/>
    </row>
    <row r="347" spans="3:22" x14ac:dyDescent="0.25">
      <c r="C347" s="13"/>
      <c r="K347" s="3"/>
      <c r="L347" s="9"/>
      <c r="M347" s="3"/>
      <c r="N347" s="3"/>
      <c r="O347" s="3"/>
      <c r="P347" s="3"/>
      <c r="Q347" s="3"/>
      <c r="R347" s="3"/>
      <c r="S347" s="3"/>
      <c r="T347" s="3"/>
      <c r="U347" s="3"/>
      <c r="V347" s="3"/>
    </row>
    <row r="348" spans="3:22" x14ac:dyDescent="0.25">
      <c r="C348" s="13"/>
      <c r="K348" s="3"/>
      <c r="L348" s="9"/>
      <c r="M348" s="3"/>
      <c r="N348" s="3"/>
      <c r="O348" s="3"/>
      <c r="P348" s="3"/>
      <c r="Q348" s="3"/>
      <c r="R348" s="3"/>
      <c r="S348" s="3"/>
      <c r="T348" s="3"/>
      <c r="U348" s="3"/>
      <c r="V348" s="3"/>
    </row>
    <row r="349" spans="3:22" x14ac:dyDescent="0.25">
      <c r="C349" s="13"/>
      <c r="K349" s="3"/>
      <c r="L349" s="9"/>
      <c r="M349" s="3"/>
      <c r="O349" s="3"/>
      <c r="P349" s="3"/>
      <c r="Q349" s="3"/>
      <c r="R349" s="3"/>
      <c r="S349" s="3"/>
      <c r="T349" s="3"/>
      <c r="U349" s="3"/>
      <c r="V349" s="3"/>
    </row>
    <row r="350" spans="3:22" x14ac:dyDescent="0.25">
      <c r="C350" s="13"/>
      <c r="K350" s="3"/>
      <c r="L350" s="9"/>
      <c r="M350" s="3"/>
      <c r="O350" s="3"/>
      <c r="P350" s="3"/>
      <c r="Q350" s="3"/>
      <c r="R350" s="3"/>
      <c r="S350" s="3"/>
      <c r="T350" s="3"/>
      <c r="U350" s="3"/>
      <c r="V350" s="3"/>
    </row>
    <row r="351" spans="3:22" x14ac:dyDescent="0.25">
      <c r="C351" s="13"/>
      <c r="K351" s="3"/>
      <c r="L351" s="9"/>
      <c r="M351" s="3"/>
      <c r="O351" s="3"/>
      <c r="P351" s="3"/>
      <c r="Q351" s="3"/>
      <c r="R351" s="3"/>
      <c r="S351" s="3"/>
      <c r="T351" s="3"/>
      <c r="U351" s="3"/>
      <c r="V351" s="3"/>
    </row>
    <row r="352" spans="3:22" x14ac:dyDescent="0.25">
      <c r="C352" s="13"/>
      <c r="K352" s="3"/>
      <c r="L352" s="9"/>
      <c r="M352" s="3"/>
      <c r="N352" s="3"/>
      <c r="O352" s="3"/>
      <c r="P352" s="3"/>
      <c r="Q352" s="3"/>
      <c r="R352" s="3"/>
      <c r="S352" s="3"/>
      <c r="T352" s="3"/>
      <c r="U352" s="3"/>
      <c r="V352" s="3"/>
    </row>
    <row r="353" spans="3:22" x14ac:dyDescent="0.25">
      <c r="C353" s="13"/>
      <c r="K353" s="3"/>
      <c r="L353" s="9"/>
      <c r="M353" s="3"/>
      <c r="N353" s="3"/>
      <c r="O353" s="3"/>
      <c r="P353" s="3"/>
      <c r="Q353" s="3"/>
      <c r="R353" s="3"/>
      <c r="S353" s="3"/>
      <c r="T353" s="3"/>
      <c r="U353" s="3"/>
      <c r="V353" s="3"/>
    </row>
    <row r="354" spans="3:22" x14ac:dyDescent="0.25">
      <c r="C354" s="13"/>
      <c r="K354" s="3"/>
      <c r="L354" s="9"/>
      <c r="M354" s="3"/>
      <c r="N354" s="3"/>
      <c r="O354" s="3"/>
      <c r="P354" s="3"/>
      <c r="Q354" s="3"/>
      <c r="R354" s="3"/>
      <c r="S354" s="3"/>
      <c r="T354" s="3"/>
      <c r="U354" s="3"/>
      <c r="V354" s="3"/>
    </row>
    <row r="355" spans="3:22" x14ac:dyDescent="0.25">
      <c r="C355" s="13"/>
      <c r="K355" s="3"/>
      <c r="L355" s="9"/>
      <c r="M355" s="3"/>
      <c r="N355" s="3"/>
      <c r="O355" s="3"/>
      <c r="P355" s="3"/>
      <c r="Q355" s="3"/>
      <c r="R355" s="3"/>
      <c r="S355" s="3"/>
      <c r="T355" s="3"/>
      <c r="U355" s="3"/>
      <c r="V355" s="3"/>
    </row>
    <row r="356" spans="3:22" x14ac:dyDescent="0.25">
      <c r="C356" s="13"/>
      <c r="K356" s="3"/>
      <c r="L356" s="9"/>
      <c r="M356" s="3"/>
      <c r="N356" s="3"/>
      <c r="O356" s="3"/>
      <c r="P356" s="3"/>
      <c r="Q356" s="3"/>
      <c r="R356" s="3"/>
      <c r="S356" s="3"/>
      <c r="T356" s="3"/>
      <c r="U356" s="3"/>
      <c r="V356" s="3"/>
    </row>
    <row r="357" spans="3:22" x14ac:dyDescent="0.25">
      <c r="C357" s="13"/>
      <c r="K357" s="3"/>
      <c r="L357" s="9"/>
      <c r="M357" s="3"/>
      <c r="O357" s="3"/>
      <c r="P357" s="3"/>
      <c r="Q357" s="3"/>
      <c r="R357" s="3"/>
      <c r="S357" s="3"/>
      <c r="T357" s="3"/>
      <c r="U357" s="3"/>
      <c r="V357" s="3"/>
    </row>
    <row r="358" spans="3:22" x14ac:dyDescent="0.25">
      <c r="C358" s="13"/>
      <c r="K358" s="3"/>
      <c r="L358" s="9"/>
      <c r="M358" s="3"/>
      <c r="N358" s="3"/>
      <c r="O358" s="3"/>
      <c r="P358" s="3"/>
      <c r="Q358" s="3"/>
      <c r="R358" s="3"/>
      <c r="S358" s="3"/>
      <c r="T358" s="3"/>
      <c r="U358" s="3"/>
      <c r="V358" s="3"/>
    </row>
    <row r="359" spans="3:22" x14ac:dyDescent="0.25">
      <c r="C359" s="13"/>
      <c r="K359" s="3"/>
      <c r="L359" s="9"/>
      <c r="M359" s="3"/>
      <c r="O359" s="3"/>
      <c r="P359" s="3"/>
      <c r="Q359" s="3"/>
      <c r="R359" s="3"/>
      <c r="S359" s="3"/>
      <c r="T359" s="3"/>
      <c r="U359" s="3"/>
      <c r="V359" s="3"/>
    </row>
    <row r="360" spans="3:22" x14ac:dyDescent="0.25">
      <c r="C360" s="13"/>
      <c r="K360" s="3"/>
      <c r="L360" s="9"/>
      <c r="M360" s="3"/>
      <c r="O360" s="3"/>
      <c r="P360" s="3"/>
      <c r="Q360" s="3"/>
      <c r="R360" s="3"/>
      <c r="S360" s="3"/>
      <c r="T360" s="3"/>
      <c r="U360" s="3"/>
      <c r="V360" s="3"/>
    </row>
    <row r="361" spans="3:22" x14ac:dyDescent="0.25">
      <c r="C361" s="13"/>
      <c r="K361" s="3"/>
      <c r="L361" s="9"/>
      <c r="M361" s="3"/>
      <c r="N361" s="3"/>
      <c r="O361" s="3"/>
      <c r="P361" s="3"/>
      <c r="Q361" s="3"/>
      <c r="R361" s="3"/>
      <c r="S361" s="3"/>
      <c r="T361" s="3"/>
      <c r="U361" s="3"/>
      <c r="V361" s="3"/>
    </row>
    <row r="362" spans="3:22" x14ac:dyDescent="0.25">
      <c r="C362" s="13"/>
      <c r="K362" s="3"/>
      <c r="L362" s="9"/>
      <c r="M362" s="3"/>
      <c r="N362" s="3"/>
      <c r="O362" s="3"/>
      <c r="P362" s="3"/>
      <c r="Q362" s="3"/>
      <c r="R362" s="3"/>
      <c r="S362" s="3"/>
      <c r="T362" s="3"/>
      <c r="U362" s="3"/>
      <c r="V362" s="3"/>
    </row>
    <row r="363" spans="3:22" x14ac:dyDescent="0.25">
      <c r="C363" s="13"/>
      <c r="K363" s="3"/>
      <c r="L363" s="9"/>
      <c r="M363" s="3"/>
      <c r="N363" s="3"/>
      <c r="O363" s="3"/>
      <c r="P363" s="3"/>
      <c r="Q363" s="3"/>
      <c r="R363" s="3"/>
      <c r="S363" s="3"/>
      <c r="T363" s="3"/>
      <c r="U363" s="3"/>
      <c r="V363" s="3"/>
    </row>
    <row r="364" spans="3:22" x14ac:dyDescent="0.25">
      <c r="C364" s="13"/>
      <c r="K364" s="3"/>
      <c r="L364" s="9"/>
      <c r="M364" s="3"/>
      <c r="N364" s="3"/>
      <c r="O364" s="3"/>
      <c r="P364" s="3"/>
      <c r="Q364" s="3"/>
      <c r="R364" s="3"/>
      <c r="S364" s="3"/>
      <c r="T364" s="3"/>
      <c r="U364" s="3"/>
      <c r="V364" s="3"/>
    </row>
    <row r="365" spans="3:22" x14ac:dyDescent="0.25">
      <c r="C365" s="13"/>
      <c r="K365" s="3"/>
      <c r="L365" s="9"/>
      <c r="M365" s="3"/>
      <c r="N365" s="3"/>
      <c r="O365" s="3"/>
      <c r="P365" s="3"/>
      <c r="Q365" s="3"/>
      <c r="R365" s="3"/>
      <c r="S365" s="3"/>
      <c r="T365" s="3"/>
      <c r="U365" s="3"/>
      <c r="V365" s="3"/>
    </row>
    <row r="366" spans="3:22" x14ac:dyDescent="0.25">
      <c r="C366" s="13"/>
      <c r="K366" s="3"/>
      <c r="L366" s="9"/>
      <c r="M366" s="3"/>
      <c r="N366" s="3"/>
      <c r="O366" s="3"/>
      <c r="P366" s="3"/>
      <c r="Q366" s="3"/>
      <c r="R366" s="3"/>
      <c r="S366" s="3"/>
      <c r="T366" s="3"/>
      <c r="U366" s="3"/>
      <c r="V366" s="3"/>
    </row>
    <row r="367" spans="3:22" x14ac:dyDescent="0.25">
      <c r="C367" s="13"/>
      <c r="K367" s="3"/>
      <c r="L367" s="9"/>
      <c r="M367" s="3"/>
      <c r="O367" s="3"/>
      <c r="P367" s="3"/>
      <c r="Q367" s="3"/>
      <c r="R367" s="3"/>
      <c r="S367" s="3"/>
      <c r="T367" s="3"/>
      <c r="U367" s="3"/>
      <c r="V367" s="3"/>
    </row>
    <row r="368" spans="3:22" x14ac:dyDescent="0.25">
      <c r="C368" s="13"/>
      <c r="K368" s="3"/>
      <c r="L368" s="9"/>
      <c r="M368" s="3"/>
      <c r="O368" s="3"/>
      <c r="P368" s="3"/>
      <c r="Q368" s="3"/>
      <c r="R368" s="3"/>
      <c r="S368" s="3"/>
      <c r="T368" s="3"/>
      <c r="U368" s="3"/>
      <c r="V368" s="3"/>
    </row>
    <row r="369" spans="3:22" x14ac:dyDescent="0.25">
      <c r="C369" s="13"/>
      <c r="K369" s="3"/>
      <c r="L369" s="9"/>
      <c r="M369" s="3"/>
      <c r="O369" s="3"/>
      <c r="P369" s="3"/>
      <c r="Q369" s="3"/>
      <c r="R369" s="3"/>
      <c r="S369" s="3"/>
      <c r="T369" s="3"/>
      <c r="U369" s="3"/>
      <c r="V369" s="3"/>
    </row>
    <row r="370" spans="3:22" x14ac:dyDescent="0.25">
      <c r="C370" s="13"/>
      <c r="K370" s="3"/>
      <c r="L370" s="9"/>
      <c r="M370" s="3"/>
      <c r="N370" s="3"/>
      <c r="O370" s="3"/>
      <c r="P370" s="3"/>
      <c r="Q370" s="3"/>
      <c r="R370" s="3"/>
      <c r="S370" s="3"/>
      <c r="T370" s="3"/>
      <c r="U370" s="3"/>
      <c r="V370" s="3"/>
    </row>
    <row r="371" spans="3:22" x14ac:dyDescent="0.25">
      <c r="C371" s="13"/>
      <c r="K371" s="3"/>
      <c r="L371" s="9"/>
      <c r="M371" s="3"/>
      <c r="O371" s="3"/>
      <c r="P371" s="3"/>
      <c r="Q371" s="3"/>
      <c r="R371" s="3"/>
      <c r="S371" s="3"/>
      <c r="T371" s="3"/>
      <c r="U371" s="3"/>
      <c r="V371" s="3"/>
    </row>
    <row r="372" spans="3:22" x14ac:dyDescent="0.25">
      <c r="C372" s="13"/>
      <c r="K372" s="3"/>
      <c r="L372" s="9"/>
      <c r="M372" s="3"/>
      <c r="O372" s="3"/>
      <c r="P372" s="3"/>
      <c r="Q372" s="3"/>
      <c r="R372" s="3"/>
      <c r="S372" s="3"/>
      <c r="T372" s="3"/>
      <c r="U372" s="3"/>
      <c r="V372" s="3"/>
    </row>
    <row r="373" spans="3:22" x14ac:dyDescent="0.25">
      <c r="C373" s="13"/>
      <c r="K373" s="3"/>
      <c r="L373" s="9"/>
      <c r="M373" s="3"/>
      <c r="N373" s="3"/>
      <c r="O373" s="3"/>
      <c r="P373" s="3"/>
      <c r="Q373" s="3"/>
      <c r="R373" s="3"/>
      <c r="S373" s="3"/>
      <c r="T373" s="3"/>
      <c r="U373" s="3"/>
      <c r="V373" s="3"/>
    </row>
    <row r="374" spans="3:22" x14ac:dyDescent="0.25">
      <c r="C374" s="13"/>
      <c r="K374" s="3"/>
      <c r="L374" s="9"/>
      <c r="M374" s="3"/>
      <c r="O374" s="3"/>
      <c r="P374" s="3"/>
      <c r="Q374" s="3"/>
      <c r="R374" s="3"/>
      <c r="S374" s="3"/>
      <c r="T374" s="3"/>
      <c r="U374" s="3"/>
      <c r="V374" s="3"/>
    </row>
    <row r="375" spans="3:22" x14ac:dyDescent="0.25">
      <c r="C375" s="13"/>
      <c r="K375" s="3"/>
      <c r="L375" s="9"/>
      <c r="M375" s="3"/>
      <c r="N375" s="3"/>
      <c r="O375" s="3"/>
      <c r="P375" s="3"/>
      <c r="Q375" s="3"/>
      <c r="R375" s="3"/>
      <c r="S375" s="3"/>
      <c r="T375" s="3"/>
      <c r="U375" s="3"/>
      <c r="V375" s="3"/>
    </row>
    <row r="376" spans="3:22" x14ac:dyDescent="0.25">
      <c r="C376" s="13"/>
      <c r="K376" s="3"/>
      <c r="L376" s="9"/>
      <c r="M376" s="3"/>
      <c r="O376" s="3"/>
      <c r="P376" s="3"/>
      <c r="Q376" s="3"/>
      <c r="R376" s="3"/>
      <c r="S376" s="3"/>
      <c r="T376" s="3"/>
      <c r="U376" s="3"/>
      <c r="V376" s="3"/>
    </row>
    <row r="377" spans="3:22" x14ac:dyDescent="0.25">
      <c r="C377" s="13"/>
      <c r="K377" s="3"/>
      <c r="L377" s="9"/>
      <c r="M377" s="3"/>
      <c r="N377" s="3"/>
      <c r="O377" s="3"/>
      <c r="P377" s="3"/>
      <c r="Q377" s="3"/>
      <c r="R377" s="3"/>
      <c r="S377" s="3"/>
      <c r="T377" s="3"/>
      <c r="U377" s="3"/>
      <c r="V377" s="3"/>
    </row>
    <row r="378" spans="3:22" x14ac:dyDescent="0.25">
      <c r="C378" s="13"/>
      <c r="K378" s="3"/>
      <c r="L378" s="9"/>
      <c r="M378" s="3"/>
      <c r="N378" s="3"/>
      <c r="O378" s="3"/>
      <c r="P378" s="3"/>
      <c r="Q378" s="3"/>
      <c r="R378" s="3"/>
      <c r="S378" s="3"/>
      <c r="T378" s="3"/>
      <c r="U378" s="3"/>
      <c r="V378" s="3"/>
    </row>
    <row r="379" spans="3:22" x14ac:dyDescent="0.25">
      <c r="C379" s="13"/>
      <c r="K379" s="3"/>
      <c r="L379" s="9"/>
      <c r="M379" s="3"/>
      <c r="O379" s="3"/>
      <c r="P379" s="3"/>
      <c r="Q379" s="3"/>
      <c r="R379" s="3"/>
      <c r="S379" s="3"/>
      <c r="T379" s="3"/>
      <c r="U379" s="3"/>
      <c r="V379" s="3"/>
    </row>
    <row r="380" spans="3:22" x14ac:dyDescent="0.25">
      <c r="C380" s="13"/>
      <c r="K380" s="3"/>
      <c r="L380" s="9"/>
      <c r="M380" s="3"/>
      <c r="N380" s="3"/>
      <c r="O380" s="3"/>
      <c r="P380" s="3"/>
      <c r="Q380" s="3"/>
      <c r="R380" s="3"/>
      <c r="S380" s="3"/>
      <c r="T380" s="3"/>
      <c r="U380" s="3"/>
      <c r="V380" s="3"/>
    </row>
    <row r="381" spans="3:22" x14ac:dyDescent="0.25">
      <c r="C381" s="13"/>
      <c r="K381" s="3"/>
      <c r="L381" s="9"/>
      <c r="M381" s="3"/>
      <c r="O381" s="3"/>
      <c r="P381" s="3"/>
      <c r="Q381" s="3"/>
      <c r="R381" s="3"/>
      <c r="S381" s="3"/>
      <c r="T381" s="3"/>
      <c r="U381" s="3"/>
      <c r="V381" s="3"/>
    </row>
    <row r="382" spans="3:22" x14ac:dyDescent="0.25">
      <c r="C382" s="13"/>
      <c r="K382" s="3"/>
      <c r="L382" s="9"/>
      <c r="M382" s="3"/>
      <c r="O382" s="3"/>
      <c r="P382" s="3"/>
      <c r="Q382" s="3"/>
      <c r="R382" s="3"/>
      <c r="S382" s="3"/>
      <c r="T382" s="3"/>
      <c r="U382" s="3"/>
      <c r="V382" s="3"/>
    </row>
    <row r="383" spans="3:22" x14ac:dyDescent="0.25">
      <c r="C383" s="13"/>
      <c r="K383" s="3"/>
      <c r="L383" s="9"/>
      <c r="M383" s="3"/>
      <c r="O383" s="3"/>
      <c r="P383" s="3"/>
      <c r="Q383" s="3"/>
      <c r="R383" s="3"/>
      <c r="S383" s="3"/>
      <c r="T383" s="3"/>
      <c r="U383" s="3"/>
      <c r="V383" s="3"/>
    </row>
    <row r="384" spans="3:22" x14ac:dyDescent="0.25">
      <c r="C384" s="13"/>
      <c r="K384" s="3"/>
      <c r="L384" s="9"/>
      <c r="M384" s="3"/>
      <c r="O384" s="3"/>
      <c r="P384" s="3"/>
      <c r="Q384" s="3"/>
      <c r="R384" s="3"/>
      <c r="S384" s="3"/>
      <c r="T384" s="3"/>
      <c r="U384" s="3"/>
      <c r="V384" s="3"/>
    </row>
    <row r="385" spans="3:22" x14ac:dyDescent="0.25">
      <c r="C385" s="13"/>
      <c r="K385" s="3"/>
      <c r="L385" s="9"/>
      <c r="M385" s="3"/>
      <c r="N385" s="3"/>
      <c r="O385" s="3"/>
      <c r="P385" s="3"/>
      <c r="Q385" s="3"/>
      <c r="R385" s="3"/>
      <c r="S385" s="3"/>
      <c r="T385" s="3"/>
      <c r="U385" s="3"/>
      <c r="V385" s="3"/>
    </row>
    <row r="386" spans="3:22" x14ac:dyDescent="0.25">
      <c r="C386" s="13"/>
      <c r="K386" s="3"/>
      <c r="L386" s="9"/>
      <c r="M386" s="3"/>
      <c r="N386" s="3"/>
      <c r="O386" s="3"/>
      <c r="P386" s="3"/>
      <c r="Q386" s="3"/>
      <c r="R386" s="3"/>
      <c r="S386" s="3"/>
      <c r="T386" s="3"/>
      <c r="U386" s="3"/>
      <c r="V386" s="3"/>
    </row>
    <row r="387" spans="3:22" x14ac:dyDescent="0.25">
      <c r="C387" s="13"/>
      <c r="K387" s="3"/>
      <c r="L387" s="9"/>
      <c r="M387" s="3"/>
      <c r="N387" s="3"/>
      <c r="O387" s="3"/>
      <c r="P387" s="3"/>
      <c r="Q387" s="3"/>
      <c r="R387" s="3"/>
      <c r="S387" s="3"/>
      <c r="T387" s="3"/>
      <c r="U387" s="3"/>
      <c r="V387" s="3"/>
    </row>
    <row r="388" spans="3:22" x14ac:dyDescent="0.25">
      <c r="C388" s="13"/>
      <c r="K388" s="3"/>
      <c r="L388" s="9"/>
      <c r="M388" s="3"/>
      <c r="O388" s="3"/>
      <c r="P388" s="3"/>
      <c r="Q388" s="3"/>
      <c r="R388" s="3"/>
      <c r="S388" s="3"/>
      <c r="T388" s="3"/>
      <c r="U388" s="3"/>
      <c r="V388" s="3"/>
    </row>
    <row r="389" spans="3:22" x14ac:dyDescent="0.25">
      <c r="C389" s="13"/>
      <c r="K389" s="3"/>
      <c r="L389" s="9"/>
      <c r="M389" s="3"/>
      <c r="N389" s="3"/>
      <c r="O389" s="3"/>
      <c r="P389" s="3"/>
      <c r="Q389" s="3"/>
      <c r="R389" s="3"/>
      <c r="S389" s="3"/>
      <c r="T389" s="3"/>
      <c r="U389" s="3"/>
      <c r="V389" s="3"/>
    </row>
    <row r="390" spans="3:22" x14ac:dyDescent="0.25">
      <c r="C390" s="13"/>
      <c r="K390" s="3"/>
      <c r="L390" s="9"/>
      <c r="M390" s="3"/>
      <c r="N390" s="3"/>
      <c r="O390" s="3"/>
      <c r="P390" s="3"/>
      <c r="Q390" s="3"/>
      <c r="R390" s="3"/>
      <c r="S390" s="3"/>
      <c r="T390" s="3"/>
      <c r="U390" s="3"/>
      <c r="V390" s="3"/>
    </row>
    <row r="391" spans="3:22" x14ac:dyDescent="0.25">
      <c r="C391" s="13"/>
      <c r="K391" s="3"/>
      <c r="L391" s="9"/>
      <c r="M391" s="3"/>
      <c r="N391" s="3"/>
      <c r="O391" s="3"/>
      <c r="P391" s="3"/>
      <c r="Q391" s="3"/>
      <c r="R391" s="3"/>
      <c r="S391" s="3"/>
      <c r="T391" s="3"/>
      <c r="U391" s="3"/>
      <c r="V391" s="3"/>
    </row>
    <row r="392" spans="3:22" x14ac:dyDescent="0.25">
      <c r="C392" s="13"/>
      <c r="K392" s="3"/>
      <c r="L392" s="9"/>
      <c r="M392" s="3"/>
      <c r="O392" s="3"/>
      <c r="P392" s="3"/>
      <c r="Q392" s="3"/>
      <c r="R392" s="3"/>
      <c r="S392" s="3"/>
      <c r="T392" s="3"/>
      <c r="U392" s="3"/>
      <c r="V392" s="3"/>
    </row>
    <row r="393" spans="3:22" x14ac:dyDescent="0.25">
      <c r="C393" s="13"/>
      <c r="K393" s="3"/>
      <c r="L393" s="9"/>
      <c r="M393" s="3"/>
      <c r="N393" s="3"/>
      <c r="O393" s="3"/>
      <c r="P393" s="3"/>
      <c r="Q393" s="3"/>
      <c r="R393" s="3"/>
      <c r="S393" s="3"/>
      <c r="T393" s="3"/>
      <c r="U393" s="3"/>
      <c r="V393" s="3"/>
    </row>
    <row r="394" spans="3:22" x14ac:dyDescent="0.25">
      <c r="C394" s="13"/>
      <c r="K394" s="3"/>
      <c r="L394" s="9"/>
      <c r="M394" s="3"/>
      <c r="N394" s="3"/>
      <c r="O394" s="3"/>
      <c r="P394" s="3"/>
      <c r="Q394" s="3"/>
      <c r="R394" s="3"/>
      <c r="S394" s="3"/>
      <c r="T394" s="3"/>
      <c r="U394" s="3"/>
      <c r="V394" s="3"/>
    </row>
    <row r="395" spans="3:22" x14ac:dyDescent="0.25">
      <c r="C395" s="13"/>
      <c r="K395" s="3"/>
      <c r="L395" s="9"/>
      <c r="M395" s="3"/>
      <c r="N395" s="3"/>
      <c r="O395" s="3"/>
      <c r="P395" s="3"/>
      <c r="Q395" s="3"/>
      <c r="R395" s="3"/>
      <c r="S395" s="3"/>
      <c r="T395" s="3"/>
      <c r="U395" s="3"/>
      <c r="V395" s="3"/>
    </row>
    <row r="396" spans="3:22" x14ac:dyDescent="0.25">
      <c r="C396" s="13"/>
      <c r="K396" s="3"/>
      <c r="L396" s="9"/>
      <c r="M396" s="3"/>
      <c r="N396" s="3"/>
      <c r="O396" s="3"/>
      <c r="P396" s="3"/>
      <c r="Q396" s="3"/>
      <c r="R396" s="3"/>
      <c r="S396" s="3"/>
      <c r="T396" s="3"/>
      <c r="U396" s="3"/>
      <c r="V396" s="3"/>
    </row>
    <row r="397" spans="3:22" x14ac:dyDescent="0.25">
      <c r="C397" s="13"/>
      <c r="K397" s="3"/>
      <c r="L397" s="9"/>
      <c r="M397" s="3"/>
      <c r="O397" s="3"/>
      <c r="P397" s="3"/>
      <c r="Q397" s="3"/>
      <c r="R397" s="3"/>
      <c r="S397" s="3"/>
      <c r="T397" s="3"/>
      <c r="U397" s="3"/>
      <c r="V397" s="3"/>
    </row>
    <row r="398" spans="3:22" x14ac:dyDescent="0.25">
      <c r="C398" s="13"/>
      <c r="K398" s="3"/>
      <c r="L398" s="9"/>
      <c r="M398" s="3"/>
      <c r="O398" s="3"/>
      <c r="P398" s="3"/>
      <c r="Q398" s="3"/>
      <c r="R398" s="3"/>
      <c r="S398" s="3"/>
      <c r="T398" s="3"/>
      <c r="U398" s="3"/>
      <c r="V398" s="3"/>
    </row>
    <row r="399" spans="3:22" x14ac:dyDescent="0.25">
      <c r="C399" s="13"/>
      <c r="K399" s="3"/>
      <c r="L399" s="9"/>
      <c r="M399" s="3"/>
      <c r="O399" s="3"/>
      <c r="P399" s="3"/>
      <c r="Q399" s="3"/>
      <c r="R399" s="3"/>
      <c r="S399" s="3"/>
      <c r="T399" s="3"/>
      <c r="U399" s="3"/>
      <c r="V399" s="3"/>
    </row>
    <row r="400" spans="3:22" x14ac:dyDescent="0.25">
      <c r="C400" s="13"/>
      <c r="K400" s="3"/>
      <c r="L400" s="9"/>
      <c r="M400" s="3"/>
      <c r="O400" s="3"/>
      <c r="P400" s="3"/>
      <c r="Q400" s="3"/>
      <c r="R400" s="3"/>
      <c r="S400" s="3"/>
      <c r="T400" s="3"/>
      <c r="U400" s="3"/>
      <c r="V400" s="3"/>
    </row>
    <row r="401" spans="3:22" x14ac:dyDescent="0.25">
      <c r="C401" s="13"/>
      <c r="K401" s="3"/>
      <c r="L401" s="9"/>
      <c r="M401" s="3"/>
      <c r="O401" s="3"/>
      <c r="P401" s="3"/>
      <c r="Q401" s="3"/>
      <c r="R401" s="3"/>
      <c r="S401" s="3"/>
      <c r="T401" s="3"/>
      <c r="U401" s="3"/>
      <c r="V401" s="3"/>
    </row>
    <row r="402" spans="3:22" x14ac:dyDescent="0.25">
      <c r="C402" s="13"/>
      <c r="K402" s="3"/>
      <c r="L402" s="9"/>
      <c r="M402" s="3"/>
      <c r="O402" s="3"/>
      <c r="P402" s="3"/>
      <c r="Q402" s="3"/>
      <c r="R402" s="3"/>
      <c r="S402" s="3"/>
      <c r="T402" s="3"/>
      <c r="U402" s="3"/>
      <c r="V402" s="3"/>
    </row>
    <row r="403" spans="3:22" x14ac:dyDescent="0.25">
      <c r="C403" s="13"/>
      <c r="K403" s="3"/>
      <c r="L403" s="9"/>
      <c r="M403" s="3"/>
      <c r="O403" s="3"/>
      <c r="P403" s="3"/>
      <c r="Q403" s="3"/>
      <c r="R403" s="3"/>
      <c r="S403" s="3"/>
      <c r="T403" s="3"/>
      <c r="U403" s="3"/>
      <c r="V403" s="3"/>
    </row>
    <row r="404" spans="3:22" x14ac:dyDescent="0.25">
      <c r="C404" s="13"/>
      <c r="K404" s="3"/>
      <c r="L404" s="9"/>
      <c r="M404" s="3"/>
      <c r="O404" s="3"/>
      <c r="P404" s="3"/>
      <c r="Q404" s="3"/>
      <c r="R404" s="3"/>
      <c r="S404" s="3"/>
      <c r="T404" s="3"/>
      <c r="U404" s="3"/>
      <c r="V404" s="3"/>
    </row>
    <row r="405" spans="3:22" x14ac:dyDescent="0.25">
      <c r="C405" s="13"/>
      <c r="K405" s="3"/>
      <c r="L405" s="9"/>
      <c r="M405" s="3"/>
      <c r="O405" s="3"/>
      <c r="P405" s="3"/>
      <c r="Q405" s="3"/>
      <c r="R405" s="3"/>
      <c r="S405" s="3"/>
      <c r="T405" s="3"/>
      <c r="U405" s="3"/>
      <c r="V405" s="3"/>
    </row>
    <row r="406" spans="3:22" x14ac:dyDescent="0.25">
      <c r="C406" s="13"/>
      <c r="K406" s="3"/>
      <c r="L406" s="9"/>
      <c r="M406" s="3"/>
      <c r="N406" s="3"/>
      <c r="O406" s="3"/>
      <c r="P406" s="3"/>
      <c r="Q406" s="3"/>
      <c r="R406" s="3"/>
      <c r="S406" s="3"/>
      <c r="T406" s="3"/>
      <c r="U406" s="3"/>
      <c r="V406" s="3"/>
    </row>
    <row r="407" spans="3:22" x14ac:dyDescent="0.25">
      <c r="C407" s="13"/>
      <c r="K407" s="3"/>
      <c r="L407" s="9"/>
      <c r="M407" s="3"/>
      <c r="N407" s="3"/>
      <c r="O407" s="3"/>
      <c r="P407" s="3"/>
      <c r="Q407" s="3"/>
      <c r="R407" s="3"/>
      <c r="S407" s="3"/>
      <c r="T407" s="3"/>
      <c r="U407" s="3"/>
      <c r="V407" s="3"/>
    </row>
    <row r="408" spans="3:22" x14ac:dyDescent="0.25">
      <c r="C408" s="13"/>
      <c r="K408" s="3"/>
      <c r="L408" s="9"/>
      <c r="M408" s="3"/>
      <c r="O408" s="3"/>
      <c r="P408" s="3"/>
      <c r="Q408" s="3"/>
      <c r="R408" s="3"/>
      <c r="S408" s="3"/>
      <c r="T408" s="3"/>
      <c r="U408" s="3"/>
      <c r="V408" s="3"/>
    </row>
    <row r="409" spans="3:22" x14ac:dyDescent="0.25">
      <c r="C409" s="13"/>
      <c r="K409" s="3"/>
      <c r="L409" s="9"/>
      <c r="M409" s="3"/>
      <c r="O409" s="3"/>
      <c r="P409" s="3"/>
      <c r="Q409" s="3"/>
      <c r="R409" s="3"/>
      <c r="S409" s="3"/>
      <c r="T409" s="3"/>
      <c r="U409" s="3"/>
      <c r="V409" s="3"/>
    </row>
    <row r="410" spans="3:22" x14ac:dyDescent="0.25">
      <c r="C410" s="13"/>
      <c r="K410" s="3"/>
      <c r="L410" s="9"/>
      <c r="M410" s="3"/>
      <c r="O410" s="3"/>
      <c r="P410" s="3"/>
      <c r="Q410" s="3"/>
      <c r="R410" s="3"/>
      <c r="S410" s="3"/>
      <c r="T410" s="3"/>
      <c r="U410" s="3"/>
      <c r="V410" s="3"/>
    </row>
    <row r="411" spans="3:22" x14ac:dyDescent="0.25">
      <c r="C411" s="13"/>
      <c r="K411" s="3"/>
      <c r="L411" s="9"/>
      <c r="M411" s="3"/>
      <c r="O411" s="3"/>
      <c r="P411" s="3"/>
      <c r="Q411" s="3"/>
      <c r="R411" s="3"/>
      <c r="S411" s="3"/>
      <c r="T411" s="3"/>
      <c r="U411" s="3"/>
      <c r="V411" s="3"/>
    </row>
    <row r="412" spans="3:22" x14ac:dyDescent="0.25">
      <c r="C412" s="13"/>
      <c r="K412" s="3"/>
      <c r="L412" s="9"/>
      <c r="M412" s="3"/>
      <c r="O412" s="3"/>
      <c r="P412" s="3"/>
      <c r="Q412" s="3"/>
      <c r="R412" s="3"/>
      <c r="S412" s="3"/>
      <c r="T412" s="3"/>
      <c r="U412" s="3"/>
      <c r="V412" s="3"/>
    </row>
    <row r="413" spans="3:22" x14ac:dyDescent="0.25">
      <c r="C413" s="13"/>
      <c r="K413" s="3"/>
      <c r="L413" s="9"/>
      <c r="M413" s="3"/>
      <c r="O413" s="3"/>
      <c r="P413" s="3"/>
      <c r="Q413" s="3"/>
      <c r="R413" s="3"/>
      <c r="S413" s="3"/>
      <c r="T413" s="3"/>
      <c r="U413" s="3"/>
      <c r="V413" s="3"/>
    </row>
    <row r="414" spans="3:22" x14ac:dyDescent="0.25">
      <c r="C414" s="13"/>
      <c r="K414" s="3"/>
      <c r="L414" s="9"/>
      <c r="M414" s="3"/>
      <c r="O414" s="3"/>
      <c r="P414" s="3"/>
      <c r="Q414" s="3"/>
      <c r="R414" s="3"/>
      <c r="S414" s="3"/>
      <c r="T414" s="3"/>
      <c r="U414" s="3"/>
      <c r="V414" s="3"/>
    </row>
    <row r="415" spans="3:22" x14ac:dyDescent="0.25">
      <c r="C415" s="13"/>
      <c r="K415" s="3"/>
      <c r="L415" s="9"/>
      <c r="M415" s="3"/>
      <c r="O415" s="3"/>
      <c r="P415" s="3"/>
      <c r="Q415" s="3"/>
      <c r="R415" s="3"/>
      <c r="S415" s="3"/>
      <c r="T415" s="3"/>
      <c r="U415" s="3"/>
      <c r="V415" s="3"/>
    </row>
    <row r="416" spans="3:22" x14ac:dyDescent="0.25">
      <c r="C416" s="13"/>
      <c r="K416" s="3"/>
      <c r="L416" s="9"/>
      <c r="M416" s="3"/>
      <c r="O416" s="3"/>
      <c r="P416" s="3"/>
      <c r="Q416" s="3"/>
      <c r="R416" s="3"/>
      <c r="S416" s="3"/>
      <c r="T416" s="3"/>
      <c r="U416" s="3"/>
      <c r="V416" s="3"/>
    </row>
    <row r="417" spans="3:22" x14ac:dyDescent="0.25">
      <c r="C417" s="13"/>
      <c r="K417" s="3"/>
      <c r="L417" s="9"/>
      <c r="M417" s="3"/>
      <c r="O417" s="3"/>
      <c r="P417" s="3"/>
      <c r="Q417" s="3"/>
      <c r="R417" s="3"/>
      <c r="S417" s="3"/>
      <c r="T417" s="3"/>
      <c r="U417" s="3"/>
      <c r="V417" s="3"/>
    </row>
    <row r="418" spans="3:22" x14ac:dyDescent="0.25">
      <c r="C418" s="13"/>
      <c r="K418" s="3"/>
      <c r="L418" s="9"/>
      <c r="M418" s="3"/>
      <c r="O418" s="3"/>
      <c r="P418" s="3"/>
      <c r="Q418" s="3"/>
      <c r="R418" s="3"/>
      <c r="S418" s="3"/>
      <c r="T418" s="3"/>
      <c r="U418" s="3"/>
      <c r="V418" s="3"/>
    </row>
    <row r="419" spans="3:22" x14ac:dyDescent="0.25">
      <c r="C419" s="13"/>
      <c r="K419" s="3"/>
      <c r="L419" s="9"/>
      <c r="M419" s="3"/>
      <c r="O419" s="3"/>
      <c r="P419" s="3"/>
      <c r="Q419" s="3"/>
      <c r="R419" s="3"/>
      <c r="S419" s="3"/>
      <c r="T419" s="3"/>
      <c r="U419" s="3"/>
      <c r="V419" s="3"/>
    </row>
    <row r="420" spans="3:22" x14ac:dyDescent="0.25">
      <c r="C420" s="13"/>
      <c r="K420" s="3"/>
      <c r="L420" s="9"/>
      <c r="M420" s="3"/>
      <c r="O420" s="3"/>
      <c r="P420" s="3"/>
      <c r="Q420" s="3"/>
      <c r="R420" s="3"/>
      <c r="S420" s="3"/>
      <c r="T420" s="3"/>
      <c r="U420" s="3"/>
      <c r="V420" s="3"/>
    </row>
    <row r="421" spans="3:22" x14ac:dyDescent="0.25">
      <c r="C421" s="13"/>
      <c r="K421" s="3"/>
      <c r="L421" s="9"/>
      <c r="M421" s="3"/>
      <c r="O421" s="3"/>
      <c r="P421" s="3"/>
      <c r="Q421" s="3"/>
      <c r="R421" s="3"/>
      <c r="S421" s="3"/>
      <c r="T421" s="3"/>
      <c r="U421" s="3"/>
      <c r="V421" s="3"/>
    </row>
    <row r="422" spans="3:22" x14ac:dyDescent="0.25">
      <c r="C422" s="13"/>
      <c r="K422" s="3"/>
      <c r="L422" s="9"/>
      <c r="M422" s="3"/>
      <c r="N422" s="3"/>
      <c r="O422" s="3"/>
      <c r="P422" s="3"/>
      <c r="Q422" s="3"/>
      <c r="R422" s="3"/>
      <c r="S422" s="3"/>
      <c r="T422" s="3"/>
      <c r="U422" s="3"/>
      <c r="V422" s="3"/>
    </row>
    <row r="423" spans="3:22" x14ac:dyDescent="0.25">
      <c r="C423" s="13"/>
      <c r="K423" s="3"/>
      <c r="L423" s="9"/>
      <c r="M423" s="3"/>
      <c r="O423" s="3"/>
      <c r="P423" s="3"/>
      <c r="Q423" s="3"/>
      <c r="R423" s="3"/>
      <c r="S423" s="3"/>
      <c r="T423" s="3"/>
      <c r="U423" s="3"/>
      <c r="V423" s="3"/>
    </row>
    <row r="424" spans="3:22" x14ac:dyDescent="0.25">
      <c r="C424" s="13"/>
      <c r="K424" s="3"/>
      <c r="L424" s="9"/>
      <c r="M424" s="3"/>
      <c r="N424" s="3"/>
      <c r="O424" s="3"/>
      <c r="P424" s="3"/>
      <c r="Q424" s="3"/>
      <c r="R424" s="3"/>
      <c r="S424" s="3"/>
      <c r="T424" s="3"/>
      <c r="U424" s="3"/>
      <c r="V424" s="3"/>
    </row>
    <row r="425" spans="3:22" x14ac:dyDescent="0.25">
      <c r="C425" s="13"/>
      <c r="K425" s="3"/>
      <c r="L425" s="9"/>
      <c r="M425" s="3"/>
      <c r="O425" s="3"/>
      <c r="P425" s="3"/>
      <c r="Q425" s="3"/>
      <c r="R425" s="3"/>
      <c r="S425" s="3"/>
      <c r="T425" s="3"/>
      <c r="U425" s="3"/>
      <c r="V425" s="3"/>
    </row>
    <row r="426" spans="3:22" x14ac:dyDescent="0.25">
      <c r="C426" s="13"/>
      <c r="K426" s="3"/>
      <c r="L426" s="9"/>
      <c r="M426" s="3"/>
      <c r="O426" s="3"/>
      <c r="P426" s="3"/>
      <c r="Q426" s="3"/>
      <c r="R426" s="3"/>
      <c r="S426" s="3"/>
      <c r="T426" s="3"/>
      <c r="U426" s="3"/>
      <c r="V426" s="3"/>
    </row>
    <row r="427" spans="3:22" x14ac:dyDescent="0.25">
      <c r="C427" s="13"/>
      <c r="K427" s="3"/>
      <c r="L427" s="9"/>
      <c r="M427" s="3"/>
      <c r="O427" s="3"/>
      <c r="P427" s="3"/>
      <c r="Q427" s="3"/>
      <c r="R427" s="3"/>
      <c r="S427" s="3"/>
      <c r="T427" s="3"/>
      <c r="U427" s="3"/>
      <c r="V427" s="3"/>
    </row>
    <row r="428" spans="3:22" x14ac:dyDescent="0.25">
      <c r="C428" s="13"/>
      <c r="K428" s="3"/>
      <c r="L428" s="9"/>
      <c r="M428" s="3"/>
      <c r="O428" s="3"/>
      <c r="P428" s="3"/>
      <c r="Q428" s="3"/>
      <c r="R428" s="3"/>
      <c r="S428" s="3"/>
      <c r="T428" s="3"/>
      <c r="U428" s="3"/>
      <c r="V428" s="3"/>
    </row>
    <row r="429" spans="3:22" x14ac:dyDescent="0.25">
      <c r="C429" s="13"/>
      <c r="K429" s="3"/>
      <c r="L429" s="9"/>
      <c r="M429" s="3"/>
      <c r="N429" s="3"/>
      <c r="O429" s="3"/>
      <c r="P429" s="3"/>
      <c r="Q429" s="3"/>
      <c r="R429" s="3"/>
      <c r="S429" s="3"/>
      <c r="T429" s="3"/>
      <c r="U429" s="3"/>
      <c r="V429" s="3"/>
    </row>
    <row r="430" spans="3:22" x14ac:dyDescent="0.25">
      <c r="C430" s="13"/>
      <c r="K430" s="3"/>
      <c r="L430" s="9"/>
      <c r="M430" s="3"/>
      <c r="O430" s="3"/>
      <c r="P430" s="3"/>
      <c r="Q430" s="3"/>
      <c r="R430" s="3"/>
      <c r="S430" s="3"/>
      <c r="T430" s="3"/>
      <c r="U430" s="3"/>
      <c r="V430" s="3"/>
    </row>
    <row r="431" spans="3:22" x14ac:dyDescent="0.25">
      <c r="C431" s="13"/>
      <c r="K431" s="3"/>
      <c r="L431" s="9"/>
      <c r="M431" s="3"/>
      <c r="N431" s="3"/>
      <c r="O431" s="3"/>
      <c r="P431" s="3"/>
      <c r="Q431" s="3"/>
      <c r="R431" s="3"/>
      <c r="S431" s="3"/>
      <c r="T431" s="3"/>
      <c r="U431" s="3"/>
      <c r="V431" s="3"/>
    </row>
    <row r="432" spans="3:22" x14ac:dyDescent="0.25">
      <c r="C432" s="13"/>
      <c r="K432" s="3"/>
      <c r="L432" s="9"/>
      <c r="M432" s="3"/>
      <c r="O432" s="3"/>
      <c r="P432" s="3"/>
      <c r="Q432" s="3"/>
      <c r="R432" s="3"/>
      <c r="S432" s="3"/>
      <c r="T432" s="3"/>
      <c r="U432" s="3"/>
      <c r="V432" s="3"/>
    </row>
    <row r="433" spans="3:22" x14ac:dyDescent="0.25">
      <c r="C433" s="13"/>
      <c r="K433" s="3"/>
      <c r="L433" s="9"/>
      <c r="M433" s="3"/>
      <c r="O433" s="3"/>
      <c r="P433" s="3"/>
      <c r="Q433" s="3"/>
      <c r="R433" s="3"/>
      <c r="S433" s="3"/>
      <c r="T433" s="3"/>
      <c r="U433" s="3"/>
      <c r="V433" s="3"/>
    </row>
    <row r="434" spans="3:22" x14ac:dyDescent="0.25">
      <c r="C434" s="13"/>
      <c r="K434" s="3"/>
      <c r="L434" s="9"/>
      <c r="M434" s="3"/>
      <c r="O434" s="3"/>
      <c r="P434" s="3"/>
      <c r="Q434" s="3"/>
      <c r="R434" s="3"/>
      <c r="S434" s="3"/>
      <c r="T434" s="3"/>
      <c r="U434" s="3"/>
      <c r="V434" s="3"/>
    </row>
    <row r="435" spans="3:22" x14ac:dyDescent="0.25">
      <c r="C435" s="13"/>
      <c r="K435" s="3"/>
      <c r="L435" s="9"/>
      <c r="M435" s="3"/>
      <c r="O435" s="3"/>
      <c r="P435" s="3"/>
      <c r="Q435" s="3"/>
      <c r="R435" s="3"/>
      <c r="S435" s="3"/>
      <c r="T435" s="3"/>
      <c r="U435" s="3"/>
      <c r="V435" s="3"/>
    </row>
    <row r="436" spans="3:22" x14ac:dyDescent="0.25">
      <c r="C436" s="13"/>
      <c r="K436" s="3"/>
      <c r="L436" s="9"/>
      <c r="M436" s="3"/>
      <c r="O436" s="3"/>
      <c r="P436" s="3"/>
      <c r="Q436" s="3"/>
      <c r="R436" s="3"/>
      <c r="S436" s="3"/>
      <c r="T436" s="3"/>
      <c r="U436" s="3"/>
      <c r="V436" s="3"/>
    </row>
    <row r="437" spans="3:22" x14ac:dyDescent="0.25">
      <c r="C437" s="13"/>
      <c r="K437" s="3"/>
      <c r="L437" s="9"/>
      <c r="M437" s="3"/>
      <c r="O437" s="3"/>
      <c r="P437" s="3"/>
      <c r="Q437" s="3"/>
      <c r="R437" s="3"/>
      <c r="S437" s="3"/>
      <c r="T437" s="3"/>
      <c r="U437" s="3"/>
      <c r="V437" s="3"/>
    </row>
    <row r="438" spans="3:22" x14ac:dyDescent="0.25">
      <c r="C438" s="13"/>
      <c r="K438" s="3"/>
      <c r="L438" s="9"/>
      <c r="M438" s="3"/>
      <c r="O438" s="3"/>
      <c r="P438" s="3"/>
      <c r="Q438" s="3"/>
      <c r="R438" s="3"/>
      <c r="S438" s="3"/>
      <c r="T438" s="3"/>
      <c r="U438" s="3"/>
      <c r="V438" s="3"/>
    </row>
    <row r="439" spans="3:22" x14ac:dyDescent="0.25">
      <c r="C439" s="13"/>
      <c r="K439" s="3"/>
      <c r="L439" s="9"/>
      <c r="M439" s="3"/>
      <c r="O439" s="3"/>
      <c r="P439" s="3"/>
      <c r="Q439" s="3"/>
      <c r="R439" s="3"/>
      <c r="S439" s="3"/>
      <c r="T439" s="3"/>
      <c r="U439" s="3"/>
      <c r="V439" s="3"/>
    </row>
    <row r="440" spans="3:22" x14ac:dyDescent="0.25">
      <c r="C440" s="13"/>
      <c r="K440" s="3"/>
      <c r="L440" s="9"/>
      <c r="M440" s="3"/>
      <c r="O440" s="3"/>
      <c r="P440" s="3"/>
      <c r="Q440" s="3"/>
      <c r="R440" s="3"/>
      <c r="S440" s="3"/>
      <c r="T440" s="3"/>
      <c r="U440" s="3"/>
      <c r="V440" s="3"/>
    </row>
    <row r="441" spans="3:22" x14ac:dyDescent="0.25">
      <c r="C441" s="13"/>
      <c r="K441" s="3"/>
      <c r="L441" s="9"/>
      <c r="M441" s="3"/>
      <c r="O441" s="3"/>
      <c r="P441" s="3"/>
      <c r="Q441" s="3"/>
      <c r="R441" s="3"/>
      <c r="S441" s="3"/>
      <c r="T441" s="3"/>
      <c r="U441" s="3"/>
      <c r="V441" s="3"/>
    </row>
    <row r="442" spans="3:22" x14ac:dyDescent="0.25">
      <c r="C442" s="13"/>
      <c r="K442" s="3"/>
      <c r="L442" s="9"/>
      <c r="M442" s="3"/>
      <c r="N442" s="3"/>
      <c r="O442" s="3"/>
      <c r="P442" s="3"/>
      <c r="Q442" s="3"/>
      <c r="R442" s="3"/>
      <c r="S442" s="3"/>
      <c r="T442" s="3"/>
      <c r="U442" s="3"/>
      <c r="V442" s="3"/>
    </row>
    <row r="443" spans="3:22" x14ac:dyDescent="0.25">
      <c r="C443" s="13"/>
      <c r="K443" s="3"/>
      <c r="L443" s="9"/>
      <c r="M443" s="3"/>
      <c r="N443" s="3"/>
      <c r="O443" s="3"/>
      <c r="P443" s="3"/>
      <c r="Q443" s="3"/>
      <c r="R443" s="3"/>
      <c r="S443" s="3"/>
      <c r="T443" s="3"/>
      <c r="U443" s="3"/>
      <c r="V443" s="3"/>
    </row>
    <row r="444" spans="3:22" x14ac:dyDescent="0.25">
      <c r="C444" s="13"/>
      <c r="K444" s="3"/>
      <c r="L444" s="9"/>
      <c r="M444" s="3"/>
      <c r="O444" s="3"/>
      <c r="P444" s="3"/>
      <c r="Q444" s="3"/>
      <c r="R444" s="3"/>
      <c r="S444" s="3"/>
      <c r="T444" s="3"/>
      <c r="U444" s="3"/>
      <c r="V444" s="3"/>
    </row>
    <row r="445" spans="3:22" x14ac:dyDescent="0.25">
      <c r="C445" s="13"/>
      <c r="K445" s="3"/>
      <c r="L445" s="9"/>
      <c r="M445" s="3"/>
      <c r="O445" s="3"/>
      <c r="P445" s="3"/>
      <c r="Q445" s="3"/>
      <c r="R445" s="3"/>
      <c r="S445" s="3"/>
      <c r="T445" s="3"/>
      <c r="U445" s="3"/>
      <c r="V445" s="3"/>
    </row>
    <row r="446" spans="3:22" x14ac:dyDescent="0.25">
      <c r="C446" s="13"/>
      <c r="K446" s="3"/>
      <c r="L446" s="9"/>
      <c r="M446" s="3"/>
      <c r="O446" s="3"/>
      <c r="P446" s="3"/>
      <c r="Q446" s="3"/>
      <c r="R446" s="3"/>
      <c r="S446" s="3"/>
      <c r="T446" s="3"/>
      <c r="U446" s="3"/>
      <c r="V446" s="3"/>
    </row>
    <row r="447" spans="3:22" x14ac:dyDescent="0.25">
      <c r="C447" s="13"/>
      <c r="K447" s="3"/>
      <c r="L447" s="9"/>
      <c r="M447" s="3"/>
      <c r="O447" s="3"/>
      <c r="P447" s="3"/>
      <c r="Q447" s="3"/>
      <c r="R447" s="3"/>
      <c r="S447" s="3"/>
      <c r="T447" s="3"/>
      <c r="U447" s="3"/>
      <c r="V447" s="3"/>
    </row>
    <row r="448" spans="3:22" x14ac:dyDescent="0.25">
      <c r="C448" s="13"/>
      <c r="K448" s="3"/>
      <c r="L448" s="9"/>
      <c r="M448" s="3"/>
      <c r="O448" s="3"/>
      <c r="P448" s="3"/>
      <c r="Q448" s="3"/>
      <c r="R448" s="3"/>
      <c r="S448" s="3"/>
      <c r="T448" s="3"/>
      <c r="U448" s="3"/>
      <c r="V448" s="3"/>
    </row>
    <row r="449" spans="3:22" x14ac:dyDescent="0.25">
      <c r="C449" s="13"/>
      <c r="K449" s="3"/>
      <c r="L449" s="9"/>
      <c r="M449" s="3"/>
      <c r="O449" s="3"/>
      <c r="P449" s="3"/>
      <c r="Q449" s="3"/>
      <c r="R449" s="3"/>
      <c r="S449" s="3"/>
      <c r="T449" s="3"/>
      <c r="U449" s="3"/>
      <c r="V449" s="3"/>
    </row>
    <row r="450" spans="3:22" x14ac:dyDescent="0.25">
      <c r="C450" s="13"/>
      <c r="K450" s="3"/>
      <c r="L450" s="9"/>
      <c r="M450" s="3"/>
      <c r="O450" s="3"/>
      <c r="P450" s="3"/>
      <c r="Q450" s="3"/>
      <c r="R450" s="3"/>
      <c r="S450" s="3"/>
      <c r="T450" s="3"/>
      <c r="U450" s="3"/>
      <c r="V450" s="3"/>
    </row>
    <row r="451" spans="3:22" x14ac:dyDescent="0.25">
      <c r="C451" s="13"/>
      <c r="K451" s="3"/>
      <c r="L451" s="9"/>
      <c r="M451" s="3"/>
      <c r="N451" s="3"/>
      <c r="O451" s="3"/>
      <c r="P451" s="3"/>
      <c r="Q451" s="3"/>
      <c r="R451" s="3"/>
      <c r="S451" s="3"/>
      <c r="T451" s="3"/>
      <c r="U451" s="3"/>
      <c r="V451" s="3"/>
    </row>
    <row r="452" spans="3:22" x14ac:dyDescent="0.25">
      <c r="C452" s="13"/>
      <c r="K452" s="3"/>
      <c r="L452" s="9"/>
      <c r="M452" s="3"/>
      <c r="N452" s="3"/>
      <c r="O452" s="3"/>
      <c r="P452" s="3"/>
      <c r="Q452" s="3"/>
      <c r="R452" s="3"/>
      <c r="S452" s="3"/>
      <c r="T452" s="3"/>
      <c r="U452" s="3"/>
      <c r="V452" s="3"/>
    </row>
    <row r="453" spans="3:22" x14ac:dyDescent="0.25">
      <c r="C453" s="13"/>
      <c r="K453" s="3"/>
      <c r="L453" s="9"/>
      <c r="M453" s="3"/>
      <c r="O453" s="3"/>
      <c r="P453" s="3"/>
      <c r="Q453" s="3"/>
      <c r="R453" s="3"/>
      <c r="S453" s="3"/>
      <c r="T453" s="3"/>
      <c r="U453" s="3"/>
      <c r="V453" s="3"/>
    </row>
    <row r="454" spans="3:22" x14ac:dyDescent="0.25">
      <c r="C454" s="13"/>
      <c r="K454" s="3"/>
      <c r="L454" s="9"/>
      <c r="M454" s="3"/>
      <c r="O454" s="3"/>
      <c r="P454" s="3"/>
      <c r="Q454" s="3"/>
      <c r="R454" s="3"/>
      <c r="S454" s="3"/>
      <c r="T454" s="3"/>
      <c r="U454" s="3"/>
      <c r="V454" s="3"/>
    </row>
    <row r="455" spans="3:22" x14ac:dyDescent="0.25">
      <c r="C455" s="13"/>
      <c r="K455" s="3"/>
      <c r="L455" s="9"/>
      <c r="M455" s="3"/>
      <c r="O455" s="3"/>
      <c r="P455" s="3"/>
      <c r="Q455" s="3"/>
      <c r="R455" s="3"/>
      <c r="S455" s="3"/>
      <c r="T455" s="3"/>
      <c r="U455" s="3"/>
      <c r="V455" s="3"/>
    </row>
    <row r="456" spans="3:22" x14ac:dyDescent="0.25">
      <c r="C456" s="13"/>
      <c r="K456" s="3"/>
      <c r="L456" s="9"/>
      <c r="M456" s="3"/>
      <c r="O456" s="3"/>
      <c r="P456" s="3"/>
      <c r="Q456" s="3"/>
      <c r="R456" s="3"/>
      <c r="S456" s="3"/>
      <c r="T456" s="3"/>
      <c r="U456" s="3"/>
      <c r="V456" s="3"/>
    </row>
    <row r="457" spans="3:22" x14ac:dyDescent="0.25">
      <c r="C457" s="13"/>
      <c r="K457" s="3"/>
      <c r="L457" s="9"/>
      <c r="M457" s="3"/>
      <c r="N457" s="3"/>
      <c r="O457" s="3"/>
      <c r="P457" s="3"/>
      <c r="Q457" s="3"/>
      <c r="R457" s="3"/>
      <c r="S457" s="3"/>
      <c r="T457" s="3"/>
      <c r="U457" s="3"/>
      <c r="V457" s="3"/>
    </row>
    <row r="458" spans="3:22" x14ac:dyDescent="0.25">
      <c r="C458" s="13"/>
      <c r="K458" s="3"/>
      <c r="L458" s="9"/>
      <c r="M458" s="3"/>
      <c r="O458" s="3"/>
      <c r="P458" s="3"/>
      <c r="Q458" s="3"/>
      <c r="R458" s="3"/>
      <c r="S458" s="3"/>
      <c r="T458" s="3"/>
      <c r="U458" s="3"/>
      <c r="V458" s="3"/>
    </row>
    <row r="459" spans="3:22" x14ac:dyDescent="0.25">
      <c r="C459" s="13"/>
      <c r="K459" s="3"/>
      <c r="L459" s="9"/>
      <c r="M459" s="3"/>
      <c r="O459" s="3"/>
      <c r="P459" s="3"/>
      <c r="Q459" s="3"/>
      <c r="R459" s="3"/>
      <c r="S459" s="3"/>
      <c r="T459" s="3"/>
      <c r="U459" s="3"/>
      <c r="V459" s="3"/>
    </row>
    <row r="460" spans="3:22" x14ac:dyDescent="0.25">
      <c r="C460" s="13"/>
      <c r="K460" s="3"/>
      <c r="L460" s="9"/>
      <c r="M460" s="3"/>
      <c r="O460" s="3"/>
      <c r="P460" s="3"/>
      <c r="Q460" s="3"/>
      <c r="R460" s="3"/>
      <c r="S460" s="3"/>
      <c r="T460" s="3"/>
      <c r="U460" s="3"/>
      <c r="V460" s="3"/>
    </row>
    <row r="461" spans="3:22" x14ac:dyDescent="0.25">
      <c r="C461" s="13"/>
      <c r="K461" s="3"/>
      <c r="L461" s="9"/>
      <c r="M461" s="3"/>
      <c r="O461" s="3"/>
      <c r="P461" s="3"/>
      <c r="Q461" s="3"/>
      <c r="R461" s="3"/>
      <c r="S461" s="3"/>
      <c r="T461" s="3"/>
      <c r="U461" s="3"/>
      <c r="V461" s="3"/>
    </row>
    <row r="462" spans="3:22" x14ac:dyDescent="0.25">
      <c r="C462" s="13"/>
      <c r="K462" s="3"/>
      <c r="L462" s="9"/>
      <c r="M462" s="3"/>
      <c r="O462" s="3"/>
      <c r="P462" s="3"/>
      <c r="Q462" s="3"/>
      <c r="R462" s="3"/>
      <c r="S462" s="3"/>
      <c r="T462" s="3"/>
      <c r="U462" s="3"/>
      <c r="V462" s="3"/>
    </row>
    <row r="463" spans="3:22" x14ac:dyDescent="0.25">
      <c r="C463" s="13"/>
      <c r="K463" s="3"/>
      <c r="L463" s="9"/>
      <c r="M463" s="3"/>
      <c r="O463" s="3"/>
      <c r="P463" s="3"/>
      <c r="Q463" s="3"/>
      <c r="R463" s="3"/>
      <c r="S463" s="3"/>
      <c r="T463" s="3"/>
      <c r="U463" s="3"/>
      <c r="V463" s="3"/>
    </row>
    <row r="464" spans="3:22" x14ac:dyDescent="0.25">
      <c r="C464" s="13"/>
      <c r="K464" s="3"/>
      <c r="L464" s="9"/>
      <c r="M464" s="3"/>
      <c r="O464" s="3"/>
      <c r="P464" s="3"/>
      <c r="Q464" s="3"/>
      <c r="R464" s="3"/>
      <c r="S464" s="3"/>
      <c r="T464" s="3"/>
      <c r="U464" s="3"/>
      <c r="V464" s="3"/>
    </row>
    <row r="465" spans="2:22" x14ac:dyDescent="0.25">
      <c r="C465" s="13"/>
      <c r="K465" s="3"/>
      <c r="L465" s="9"/>
      <c r="M465" s="3"/>
      <c r="O465" s="3"/>
      <c r="P465" s="3"/>
      <c r="Q465" s="3"/>
      <c r="R465" s="3"/>
      <c r="S465" s="3"/>
      <c r="T465" s="3"/>
      <c r="U465" s="3"/>
      <c r="V465" s="3"/>
    </row>
    <row r="466" spans="2:22" x14ac:dyDescent="0.25">
      <c r="C466" s="13"/>
      <c r="K466" s="3"/>
      <c r="L466" s="9"/>
      <c r="M466" s="3"/>
      <c r="O466" s="3"/>
      <c r="P466" s="3"/>
      <c r="Q466" s="3"/>
      <c r="R466" s="3"/>
      <c r="S466" s="3"/>
      <c r="T466" s="3"/>
      <c r="U466" s="3"/>
      <c r="V466" s="3"/>
    </row>
    <row r="467" spans="2:22" x14ac:dyDescent="0.25">
      <c r="C467" s="13"/>
      <c r="K467" s="3"/>
      <c r="L467" s="9"/>
      <c r="M467" s="3"/>
      <c r="O467" s="3"/>
      <c r="P467" s="3"/>
      <c r="Q467" s="3"/>
      <c r="R467" s="3"/>
      <c r="S467" s="3"/>
      <c r="T467" s="3"/>
      <c r="U467" s="3"/>
      <c r="V467" s="3"/>
    </row>
    <row r="468" spans="2:22" x14ac:dyDescent="0.25">
      <c r="C468" s="13"/>
      <c r="K468" s="3"/>
      <c r="L468" s="9"/>
      <c r="M468" s="3"/>
      <c r="O468" s="3"/>
      <c r="P468" s="3"/>
      <c r="Q468" s="3"/>
      <c r="R468" s="3"/>
      <c r="S468" s="3"/>
      <c r="T468" s="3"/>
      <c r="U468" s="3"/>
      <c r="V468" s="3"/>
    </row>
    <row r="469" spans="2:22" x14ac:dyDescent="0.25">
      <c r="C469" s="13"/>
      <c r="K469" s="3"/>
      <c r="L469" s="9"/>
      <c r="M469" s="3"/>
      <c r="O469" s="3"/>
      <c r="P469" s="3"/>
      <c r="Q469" s="3"/>
      <c r="R469" s="3"/>
      <c r="S469" s="3"/>
      <c r="T469" s="3"/>
      <c r="U469" s="3"/>
      <c r="V469" s="3"/>
    </row>
    <row r="470" spans="2:22" x14ac:dyDescent="0.25">
      <c r="C470" s="13"/>
      <c r="K470" s="3"/>
      <c r="L470" s="9"/>
      <c r="M470" s="3"/>
      <c r="O470" s="3"/>
      <c r="P470" s="3"/>
      <c r="Q470" s="3"/>
      <c r="R470" s="3"/>
      <c r="S470" s="3"/>
      <c r="T470" s="3"/>
      <c r="U470" s="3"/>
      <c r="V470" s="3"/>
    </row>
    <row r="471" spans="2:22" x14ac:dyDescent="0.25">
      <c r="C471" s="13"/>
      <c r="K471" s="3"/>
      <c r="L471" s="9"/>
      <c r="M471" s="3"/>
      <c r="O471" s="3"/>
      <c r="P471" s="3"/>
      <c r="Q471" s="3"/>
      <c r="R471" s="3"/>
      <c r="S471" s="3"/>
      <c r="T471" s="3"/>
      <c r="U471" s="3"/>
      <c r="V471" s="3"/>
    </row>
    <row r="472" spans="2:22" x14ac:dyDescent="0.25">
      <c r="C472" s="13"/>
      <c r="K472" s="3"/>
      <c r="L472" s="9"/>
      <c r="M472" s="3"/>
      <c r="O472" s="3"/>
      <c r="P472" s="3"/>
      <c r="Q472" s="3"/>
      <c r="R472" s="3"/>
      <c r="S472" s="3"/>
      <c r="T472" s="3"/>
      <c r="U472" s="3"/>
      <c r="V472" s="3"/>
    </row>
    <row r="473" spans="2:22" x14ac:dyDescent="0.25">
      <c r="C473" s="13"/>
      <c r="K473" s="3"/>
      <c r="L473" s="9"/>
      <c r="M473" s="3"/>
      <c r="O473" s="3"/>
      <c r="P473" s="3"/>
      <c r="Q473" s="3"/>
      <c r="R473" s="3"/>
      <c r="S473" s="3"/>
      <c r="T473" s="3"/>
      <c r="U473" s="3"/>
      <c r="V473" s="3"/>
    </row>
    <row r="474" spans="2:22" x14ac:dyDescent="0.25">
      <c r="C474" s="13"/>
      <c r="K474" s="3"/>
      <c r="L474" s="9"/>
      <c r="M474" s="3"/>
      <c r="O474" s="3"/>
      <c r="P474" s="3"/>
      <c r="Q474" s="3"/>
      <c r="R474" s="3"/>
      <c r="S474" s="3"/>
      <c r="T474" s="3"/>
      <c r="U474" s="3"/>
      <c r="V474" s="3"/>
    </row>
    <row r="475" spans="2:22" x14ac:dyDescent="0.25">
      <c r="C475" s="13"/>
      <c r="K475" s="3"/>
      <c r="L475" s="9"/>
      <c r="M475" s="3"/>
      <c r="O475" s="3"/>
      <c r="P475" s="3"/>
      <c r="Q475" s="3"/>
      <c r="R475" s="3"/>
      <c r="S475" s="3"/>
      <c r="T475" s="3"/>
      <c r="U475" s="3"/>
      <c r="V475" s="3"/>
    </row>
    <row r="476" spans="2:22" x14ac:dyDescent="0.25">
      <c r="C476" s="13"/>
      <c r="K476" s="3"/>
      <c r="L476" s="9"/>
      <c r="M476" s="3"/>
      <c r="O476" s="3"/>
      <c r="P476" s="3"/>
      <c r="Q476" s="3"/>
      <c r="R476" s="3"/>
      <c r="S476" s="3"/>
      <c r="T476" s="3"/>
      <c r="U476" s="3"/>
      <c r="V476" s="3"/>
    </row>
    <row r="477" spans="2:22" x14ac:dyDescent="0.25">
      <c r="C477" s="3"/>
      <c r="K477" s="3"/>
      <c r="L477" s="9"/>
      <c r="M477" s="3"/>
      <c r="N477" s="3"/>
      <c r="O477" s="3"/>
      <c r="P477" s="3"/>
      <c r="Q477" s="3"/>
      <c r="R477" s="3"/>
      <c r="S477" s="3"/>
      <c r="T477" s="3"/>
      <c r="U477" s="3"/>
      <c r="V477" s="3"/>
    </row>
    <row r="478" spans="2:22" x14ac:dyDescent="0.25">
      <c r="B478" s="3"/>
      <c r="C478" s="3"/>
      <c r="D478"/>
      <c r="E478"/>
      <c r="F478"/>
      <c r="G478"/>
      <c r="H478"/>
      <c r="I478"/>
      <c r="J478"/>
      <c r="K478"/>
      <c r="L478"/>
      <c r="M478"/>
      <c r="N478"/>
      <c r="O478"/>
      <c r="P478"/>
      <c r="Q478"/>
    </row>
    <row r="479" spans="2:22" x14ac:dyDescent="0.25">
      <c r="B479" s="3"/>
      <c r="C479" s="3"/>
      <c r="D479"/>
      <c r="E479"/>
      <c r="F479"/>
      <c r="G479"/>
      <c r="H479"/>
      <c r="I479"/>
      <c r="J479"/>
      <c r="K479"/>
      <c r="L479"/>
      <c r="M479"/>
      <c r="N479"/>
      <c r="O479"/>
      <c r="P479"/>
      <c r="Q479"/>
    </row>
    <row r="480" spans="2:22" x14ac:dyDescent="0.25">
      <c r="B480" s="3"/>
      <c r="C480" s="3"/>
      <c r="D480"/>
      <c r="E480"/>
      <c r="F480"/>
      <c r="G480"/>
      <c r="H480"/>
      <c r="I480"/>
      <c r="J480"/>
      <c r="K480"/>
      <c r="L480"/>
      <c r="M480"/>
      <c r="N480"/>
      <c r="O480"/>
      <c r="P480"/>
      <c r="Q480"/>
    </row>
    <row r="481" spans="2:17" x14ac:dyDescent="0.25">
      <c r="B481" s="3"/>
      <c r="C481" s="3"/>
      <c r="D481"/>
      <c r="E481"/>
      <c r="F481"/>
      <c r="G481"/>
      <c r="H481"/>
      <c r="I481"/>
      <c r="J481"/>
      <c r="K481"/>
      <c r="L481"/>
      <c r="M481"/>
      <c r="N481"/>
      <c r="O481"/>
      <c r="P481"/>
      <c r="Q481"/>
    </row>
    <row r="482" spans="2:17" x14ac:dyDescent="0.25">
      <c r="B482" s="3"/>
      <c r="C482" s="3"/>
      <c r="D482"/>
      <c r="E482"/>
      <c r="F482"/>
      <c r="G482"/>
      <c r="H482"/>
      <c r="I482"/>
      <c r="J482"/>
      <c r="K482"/>
      <c r="L482"/>
      <c r="M482"/>
      <c r="N482"/>
      <c r="O482"/>
      <c r="P482"/>
      <c r="Q482"/>
    </row>
    <row r="483" spans="2:17" x14ac:dyDescent="0.25">
      <c r="B483" s="3"/>
      <c r="C483" s="3"/>
      <c r="D483"/>
      <c r="E483"/>
      <c r="F483"/>
      <c r="G483"/>
      <c r="H483"/>
      <c r="I483"/>
      <c r="J483"/>
      <c r="K483"/>
      <c r="L483"/>
      <c r="M483"/>
      <c r="N483"/>
      <c r="O483"/>
      <c r="P483"/>
      <c r="Q483"/>
    </row>
    <row r="484" spans="2:17" x14ac:dyDescent="0.25">
      <c r="B484" s="3"/>
      <c r="C484" s="3"/>
      <c r="D484"/>
      <c r="E484"/>
      <c r="F484"/>
      <c r="G484"/>
      <c r="H484"/>
      <c r="I484"/>
      <c r="J484"/>
      <c r="K484"/>
      <c r="L484"/>
      <c r="M484"/>
      <c r="N484"/>
      <c r="O484"/>
      <c r="P484"/>
      <c r="Q484"/>
    </row>
    <row r="485" spans="2:17" x14ac:dyDescent="0.25">
      <c r="B485" s="3"/>
      <c r="C485" s="3"/>
      <c r="D485"/>
      <c r="E485"/>
      <c r="F485"/>
      <c r="G485"/>
      <c r="H485"/>
      <c r="I485"/>
      <c r="J485"/>
      <c r="K485"/>
      <c r="L485"/>
      <c r="M485"/>
      <c r="N485"/>
      <c r="O485"/>
      <c r="P485"/>
      <c r="Q485"/>
    </row>
    <row r="486" spans="2:17" x14ac:dyDescent="0.25">
      <c r="B486" s="3"/>
      <c r="C486" s="3"/>
      <c r="D486"/>
      <c r="E486"/>
      <c r="F486"/>
      <c r="G486"/>
      <c r="H486"/>
      <c r="I486"/>
      <c r="J486"/>
      <c r="K486"/>
      <c r="L486"/>
      <c r="M486"/>
      <c r="N486"/>
      <c r="O486"/>
      <c r="P486"/>
      <c r="Q486"/>
    </row>
    <row r="487" spans="2:17" x14ac:dyDescent="0.25">
      <c r="B487" s="3"/>
      <c r="C487" s="3"/>
      <c r="D487"/>
      <c r="E487"/>
      <c r="F487"/>
      <c r="G487"/>
      <c r="H487"/>
      <c r="I487"/>
      <c r="J487"/>
      <c r="K487"/>
      <c r="L487"/>
      <c r="M487"/>
      <c r="N487"/>
      <c r="O487"/>
      <c r="P487"/>
      <c r="Q487"/>
    </row>
    <row r="488" spans="2:17" x14ac:dyDescent="0.25">
      <c r="B488" s="3"/>
      <c r="C488" s="3"/>
      <c r="D488"/>
      <c r="E488"/>
      <c r="F488"/>
      <c r="G488"/>
      <c r="H488"/>
      <c r="I488"/>
      <c r="J488"/>
      <c r="K488"/>
      <c r="L488"/>
      <c r="M488"/>
      <c r="N488"/>
      <c r="O488"/>
      <c r="P488"/>
      <c r="Q488"/>
    </row>
    <row r="489" spans="2:17" x14ac:dyDescent="0.25">
      <c r="B489" s="3"/>
      <c r="C489" s="3"/>
      <c r="D489"/>
      <c r="E489"/>
      <c r="F489"/>
      <c r="G489"/>
      <c r="H489"/>
      <c r="I489"/>
      <c r="J489"/>
      <c r="K489"/>
      <c r="L489"/>
      <c r="M489"/>
      <c r="N489"/>
      <c r="O489"/>
      <c r="P489"/>
      <c r="Q489"/>
    </row>
    <row r="490" spans="2:17" x14ac:dyDescent="0.25">
      <c r="B490" s="3"/>
      <c r="C490" s="3"/>
      <c r="D490"/>
      <c r="E490"/>
      <c r="F490"/>
      <c r="G490"/>
      <c r="H490"/>
      <c r="I490"/>
      <c r="J490"/>
      <c r="K490"/>
      <c r="L490"/>
      <c r="M490"/>
      <c r="N490"/>
      <c r="O490"/>
      <c r="P490"/>
      <c r="Q490"/>
    </row>
    <row r="491" spans="2:17" x14ac:dyDescent="0.25">
      <c r="B491" s="3"/>
      <c r="C491" s="3"/>
      <c r="D491"/>
      <c r="E491"/>
      <c r="F491"/>
      <c r="G491"/>
      <c r="H491"/>
      <c r="I491"/>
      <c r="J491"/>
      <c r="K491"/>
      <c r="L491"/>
      <c r="M491"/>
      <c r="N491"/>
      <c r="O491"/>
      <c r="P491"/>
      <c r="Q491"/>
    </row>
    <row r="492" spans="2:17" x14ac:dyDescent="0.25">
      <c r="B492" s="3"/>
      <c r="C492" s="3"/>
      <c r="D492"/>
      <c r="E492"/>
      <c r="F492"/>
      <c r="G492"/>
      <c r="H492"/>
      <c r="I492"/>
      <c r="J492"/>
      <c r="K492"/>
      <c r="L492"/>
      <c r="M492"/>
      <c r="N492"/>
      <c r="O492"/>
      <c r="P492"/>
      <c r="Q492"/>
    </row>
    <row r="493" spans="2:17" x14ac:dyDescent="0.25">
      <c r="B493" s="3"/>
      <c r="C493" s="3"/>
      <c r="D493"/>
      <c r="E493"/>
      <c r="F493"/>
      <c r="G493"/>
      <c r="H493"/>
      <c r="I493"/>
      <c r="J493"/>
      <c r="K493"/>
      <c r="L493"/>
      <c r="M493"/>
      <c r="N493"/>
      <c r="O493"/>
      <c r="P493"/>
      <c r="Q493"/>
    </row>
    <row r="494" spans="2:17" x14ac:dyDescent="0.25">
      <c r="B494" s="3"/>
      <c r="C494" s="3"/>
      <c r="D494"/>
      <c r="E494"/>
      <c r="F494"/>
      <c r="G494"/>
      <c r="H494"/>
      <c r="I494"/>
      <c r="J494"/>
      <c r="K494"/>
      <c r="L494"/>
      <c r="M494"/>
      <c r="N494"/>
      <c r="O494"/>
      <c r="P494"/>
      <c r="Q494"/>
    </row>
    <row r="495" spans="2:17" x14ac:dyDescent="0.25">
      <c r="B495" s="3"/>
      <c r="C495" s="3"/>
      <c r="D495"/>
      <c r="E495"/>
      <c r="F495"/>
      <c r="G495"/>
      <c r="H495"/>
      <c r="I495"/>
      <c r="J495"/>
      <c r="K495"/>
      <c r="L495"/>
      <c r="M495"/>
      <c r="N495"/>
      <c r="O495"/>
      <c r="P495"/>
      <c r="Q495"/>
    </row>
    <row r="496" spans="2:17" x14ac:dyDescent="0.25">
      <c r="B496" s="3"/>
      <c r="C496" s="3"/>
      <c r="D496"/>
      <c r="E496"/>
      <c r="F496"/>
      <c r="G496"/>
      <c r="H496"/>
      <c r="I496"/>
      <c r="J496"/>
      <c r="K496"/>
      <c r="L496"/>
      <c r="M496"/>
      <c r="N496"/>
      <c r="O496"/>
      <c r="P496"/>
      <c r="Q496"/>
    </row>
    <row r="497" spans="2:17" x14ac:dyDescent="0.25">
      <c r="B497" s="3"/>
      <c r="C497" s="3"/>
      <c r="D497"/>
      <c r="E497"/>
      <c r="F497"/>
      <c r="G497"/>
      <c r="H497"/>
      <c r="I497"/>
      <c r="J497"/>
      <c r="K497"/>
      <c r="L497"/>
      <c r="M497"/>
      <c r="N497"/>
      <c r="O497"/>
      <c r="P497"/>
      <c r="Q497"/>
    </row>
    <row r="498" spans="2:17" x14ac:dyDescent="0.25">
      <c r="B498" s="3"/>
      <c r="C498" s="3"/>
      <c r="D498"/>
      <c r="E498"/>
      <c r="F498"/>
      <c r="G498"/>
      <c r="H498"/>
      <c r="I498"/>
      <c r="J498"/>
      <c r="K498"/>
      <c r="L498"/>
      <c r="M498"/>
      <c r="N498"/>
      <c r="O498"/>
      <c r="P498"/>
      <c r="Q498"/>
    </row>
    <row r="499" spans="2:17" x14ac:dyDescent="0.25">
      <c r="B499" s="3"/>
      <c r="C499" s="3"/>
      <c r="D499"/>
      <c r="E499"/>
      <c r="F499"/>
      <c r="G499"/>
      <c r="H499"/>
      <c r="I499"/>
      <c r="J499"/>
      <c r="K499"/>
      <c r="L499"/>
      <c r="M499"/>
      <c r="N499"/>
      <c r="O499"/>
      <c r="P499"/>
      <c r="Q499"/>
    </row>
    <row r="500" spans="2:17" x14ac:dyDescent="0.25">
      <c r="B500" s="3"/>
      <c r="C500" s="3"/>
      <c r="D500"/>
      <c r="E500"/>
      <c r="F500"/>
      <c r="G500"/>
      <c r="H500"/>
      <c r="I500"/>
      <c r="J500"/>
      <c r="K500"/>
      <c r="L500"/>
      <c r="M500"/>
      <c r="N500"/>
      <c r="O500"/>
      <c r="P500"/>
      <c r="Q500"/>
    </row>
    <row r="501" spans="2:17" x14ac:dyDescent="0.25">
      <c r="B501" s="3"/>
      <c r="C501" s="3"/>
      <c r="D501"/>
      <c r="E501"/>
      <c r="F501"/>
      <c r="G501"/>
      <c r="H501"/>
      <c r="I501"/>
      <c r="J501"/>
      <c r="K501"/>
      <c r="L501"/>
      <c r="M501"/>
      <c r="N501"/>
      <c r="O501"/>
      <c r="P501"/>
      <c r="Q501"/>
    </row>
    <row r="502" spans="2:17" x14ac:dyDescent="0.25">
      <c r="B502" s="3"/>
      <c r="C502" s="3"/>
      <c r="D502"/>
      <c r="E502"/>
      <c r="F502"/>
      <c r="G502"/>
      <c r="H502"/>
      <c r="I502"/>
      <c r="J502"/>
      <c r="K502"/>
      <c r="L502"/>
      <c r="M502"/>
      <c r="N502"/>
      <c r="O502"/>
      <c r="P502"/>
      <c r="Q502"/>
    </row>
    <row r="503" spans="2:17" x14ac:dyDescent="0.25">
      <c r="B503" s="3"/>
      <c r="C503" s="3"/>
      <c r="D503"/>
      <c r="E503"/>
      <c r="F503"/>
      <c r="G503"/>
      <c r="H503"/>
      <c r="I503"/>
      <c r="J503"/>
      <c r="K503"/>
      <c r="L503"/>
      <c r="M503"/>
      <c r="N503"/>
      <c r="O503"/>
      <c r="P503"/>
      <c r="Q503"/>
    </row>
    <row r="504" spans="2:17" x14ac:dyDescent="0.25">
      <c r="B504" s="3"/>
      <c r="C504" s="3"/>
      <c r="D504"/>
      <c r="E504"/>
      <c r="F504"/>
      <c r="G504"/>
      <c r="H504"/>
      <c r="I504"/>
      <c r="J504"/>
      <c r="K504"/>
      <c r="L504"/>
      <c r="M504"/>
      <c r="N504"/>
      <c r="O504"/>
      <c r="P504"/>
      <c r="Q504"/>
    </row>
    <row r="505" spans="2:17" x14ac:dyDescent="0.25">
      <c r="B505" s="3"/>
      <c r="C505" s="3"/>
      <c r="D505"/>
      <c r="E505"/>
      <c r="F505"/>
      <c r="G505"/>
      <c r="H505"/>
      <c r="I505"/>
      <c r="J505"/>
      <c r="K505"/>
      <c r="L505"/>
      <c r="M505"/>
      <c r="N505"/>
      <c r="O505"/>
      <c r="P505"/>
      <c r="Q505"/>
    </row>
    <row r="506" spans="2:17" x14ac:dyDescent="0.25">
      <c r="B506" s="3"/>
      <c r="C506" s="3"/>
      <c r="D506"/>
      <c r="E506"/>
      <c r="F506"/>
      <c r="G506"/>
      <c r="H506"/>
      <c r="I506"/>
      <c r="J506"/>
      <c r="K506"/>
      <c r="L506"/>
      <c r="M506"/>
      <c r="N506"/>
      <c r="O506"/>
      <c r="P506"/>
      <c r="Q506"/>
    </row>
    <row r="507" spans="2:17" x14ac:dyDescent="0.25">
      <c r="B507" s="3"/>
      <c r="C507" s="3"/>
      <c r="D507"/>
      <c r="E507"/>
      <c r="F507"/>
      <c r="G507"/>
      <c r="H507"/>
      <c r="I507"/>
      <c r="J507"/>
      <c r="K507"/>
      <c r="L507"/>
      <c r="M507"/>
      <c r="N507"/>
      <c r="O507"/>
      <c r="P507"/>
      <c r="Q507"/>
    </row>
    <row r="508" spans="2:17" x14ac:dyDescent="0.25">
      <c r="B508" s="3"/>
      <c r="C508" s="3"/>
      <c r="D508"/>
      <c r="E508"/>
      <c r="F508"/>
      <c r="G508"/>
      <c r="H508"/>
      <c r="I508"/>
      <c r="J508"/>
      <c r="K508"/>
      <c r="L508"/>
      <c r="M508"/>
      <c r="N508"/>
      <c r="O508"/>
      <c r="P508"/>
      <c r="Q508"/>
    </row>
    <row r="509" spans="2:17" x14ac:dyDescent="0.25">
      <c r="B509" s="3"/>
      <c r="C509" s="3"/>
      <c r="D509"/>
      <c r="E509"/>
      <c r="F509"/>
      <c r="G509"/>
      <c r="H509"/>
      <c r="I509"/>
      <c r="J509"/>
      <c r="K509"/>
      <c r="L509"/>
      <c r="M509"/>
      <c r="N509"/>
      <c r="O509"/>
      <c r="P509"/>
      <c r="Q509"/>
    </row>
    <row r="510" spans="2:17" x14ac:dyDescent="0.25">
      <c r="B510" s="3"/>
      <c r="C510" s="3"/>
      <c r="D510"/>
      <c r="E510"/>
      <c r="F510"/>
      <c r="G510"/>
      <c r="H510"/>
      <c r="I510"/>
      <c r="J510"/>
      <c r="K510"/>
      <c r="L510"/>
      <c r="M510"/>
      <c r="N510"/>
      <c r="O510"/>
      <c r="P510"/>
      <c r="Q510"/>
    </row>
    <row r="511" spans="2:17" x14ac:dyDescent="0.25">
      <c r="B511" s="3"/>
      <c r="C511" s="3"/>
      <c r="D511"/>
      <c r="E511"/>
      <c r="F511"/>
      <c r="G511"/>
      <c r="H511"/>
      <c r="I511"/>
      <c r="J511"/>
      <c r="K511"/>
      <c r="L511"/>
      <c r="M511"/>
      <c r="N511"/>
      <c r="O511"/>
      <c r="P511"/>
      <c r="Q511"/>
    </row>
    <row r="512" spans="2:17" x14ac:dyDescent="0.25">
      <c r="B512" s="3"/>
      <c r="C512" s="3"/>
      <c r="D512"/>
      <c r="E512"/>
      <c r="F512"/>
      <c r="G512"/>
      <c r="H512"/>
      <c r="I512"/>
      <c r="J512"/>
      <c r="K512"/>
      <c r="L512"/>
      <c r="M512"/>
      <c r="N512"/>
      <c r="O512"/>
      <c r="P512"/>
      <c r="Q512"/>
    </row>
    <row r="513" spans="2:17" x14ac:dyDescent="0.25">
      <c r="B513" s="3"/>
      <c r="C513" s="3"/>
      <c r="D513"/>
      <c r="E513"/>
      <c r="F513"/>
      <c r="G513"/>
      <c r="H513"/>
      <c r="I513"/>
      <c r="J513"/>
      <c r="K513"/>
      <c r="L513"/>
      <c r="M513"/>
      <c r="N513"/>
      <c r="O513"/>
      <c r="P513"/>
      <c r="Q513"/>
    </row>
    <row r="514" spans="2:17" x14ac:dyDescent="0.25">
      <c r="B514" s="3"/>
      <c r="C514" s="3"/>
      <c r="D514"/>
      <c r="E514"/>
      <c r="F514"/>
      <c r="G514"/>
      <c r="H514"/>
      <c r="I514"/>
      <c r="J514"/>
      <c r="K514"/>
      <c r="L514"/>
      <c r="M514"/>
      <c r="N514"/>
      <c r="O514"/>
      <c r="P514"/>
      <c r="Q514"/>
    </row>
    <row r="515" spans="2:17" x14ac:dyDescent="0.25">
      <c r="B515" s="3"/>
      <c r="C515" s="3"/>
      <c r="D515"/>
      <c r="E515"/>
      <c r="F515"/>
      <c r="G515"/>
      <c r="H515"/>
      <c r="I515"/>
      <c r="J515"/>
      <c r="K515"/>
      <c r="L515"/>
      <c r="M515"/>
      <c r="N515"/>
      <c r="O515"/>
      <c r="P515"/>
      <c r="Q515"/>
    </row>
    <row r="516" spans="2:17" x14ac:dyDescent="0.25">
      <c r="B516" s="3"/>
      <c r="C516" s="3"/>
      <c r="D516"/>
      <c r="E516"/>
      <c r="F516"/>
      <c r="G516"/>
      <c r="H516"/>
      <c r="I516"/>
      <c r="J516"/>
      <c r="K516"/>
      <c r="L516"/>
      <c r="M516"/>
      <c r="N516"/>
      <c r="O516"/>
      <c r="P516"/>
      <c r="Q516"/>
    </row>
    <row r="517" spans="2:17" x14ac:dyDescent="0.25">
      <c r="B517" s="3"/>
      <c r="C517" s="3"/>
      <c r="D517"/>
      <c r="E517"/>
      <c r="F517"/>
      <c r="G517"/>
      <c r="H517"/>
      <c r="I517"/>
      <c r="J517"/>
      <c r="K517"/>
      <c r="L517"/>
      <c r="M517"/>
      <c r="N517"/>
      <c r="O517"/>
      <c r="P517"/>
      <c r="Q517"/>
    </row>
    <row r="518" spans="2:17" x14ac:dyDescent="0.25">
      <c r="B518" s="3"/>
      <c r="C518" s="3"/>
      <c r="D518"/>
      <c r="E518"/>
      <c r="F518"/>
      <c r="G518"/>
      <c r="H518"/>
      <c r="I518"/>
      <c r="J518"/>
      <c r="K518"/>
      <c r="L518"/>
      <c r="M518"/>
      <c r="N518"/>
      <c r="O518"/>
      <c r="P518"/>
      <c r="Q518"/>
    </row>
    <row r="519" spans="2:17" x14ac:dyDescent="0.25">
      <c r="B519" s="3"/>
      <c r="C519" s="3"/>
      <c r="D519"/>
      <c r="E519"/>
      <c r="F519"/>
      <c r="G519"/>
      <c r="H519"/>
      <c r="I519"/>
      <c r="J519"/>
      <c r="K519"/>
      <c r="L519"/>
      <c r="M519"/>
      <c r="N519"/>
      <c r="O519"/>
      <c r="P519"/>
      <c r="Q519"/>
    </row>
    <row r="520" spans="2:17" x14ac:dyDescent="0.25">
      <c r="B520" s="3"/>
      <c r="C520" s="3"/>
      <c r="D520"/>
      <c r="E520"/>
      <c r="F520"/>
      <c r="G520"/>
      <c r="H520"/>
      <c r="I520"/>
      <c r="J520"/>
      <c r="K520"/>
      <c r="L520"/>
      <c r="M520"/>
      <c r="N520"/>
      <c r="O520"/>
      <c r="P520"/>
      <c r="Q520"/>
    </row>
    <row r="521" spans="2:17" x14ac:dyDescent="0.25">
      <c r="B521" s="3"/>
      <c r="C521" s="3"/>
      <c r="D521"/>
      <c r="E521"/>
      <c r="F521"/>
      <c r="G521"/>
      <c r="H521"/>
      <c r="I521"/>
      <c r="J521"/>
      <c r="K521"/>
      <c r="L521"/>
      <c r="M521"/>
      <c r="N521"/>
      <c r="O521"/>
      <c r="P521"/>
      <c r="Q521"/>
    </row>
    <row r="522" spans="2:17" x14ac:dyDescent="0.25">
      <c r="B522" s="3"/>
      <c r="C522" s="3"/>
      <c r="D522"/>
      <c r="E522"/>
      <c r="F522"/>
      <c r="G522"/>
      <c r="H522"/>
      <c r="I522"/>
      <c r="J522"/>
      <c r="K522"/>
      <c r="L522"/>
      <c r="M522"/>
      <c r="N522"/>
      <c r="O522"/>
      <c r="P522"/>
      <c r="Q522"/>
    </row>
    <row r="523" spans="2:17" x14ac:dyDescent="0.25">
      <c r="B523" s="3"/>
      <c r="C523" s="3"/>
      <c r="D523"/>
      <c r="E523"/>
      <c r="F523"/>
      <c r="G523"/>
      <c r="H523"/>
      <c r="I523"/>
      <c r="J523"/>
      <c r="K523"/>
      <c r="L523"/>
      <c r="M523"/>
      <c r="N523"/>
      <c r="O523"/>
      <c r="P523"/>
      <c r="Q523"/>
    </row>
    <row r="524" spans="2:17" x14ac:dyDescent="0.25">
      <c r="B524" s="3"/>
      <c r="C524" s="3"/>
      <c r="D524"/>
      <c r="E524"/>
      <c r="F524"/>
      <c r="G524"/>
      <c r="H524"/>
      <c r="I524"/>
      <c r="J524"/>
      <c r="K524"/>
      <c r="L524"/>
      <c r="M524"/>
      <c r="N524"/>
      <c r="O524"/>
      <c r="P524"/>
      <c r="Q524"/>
    </row>
    <row r="525" spans="2:17" x14ac:dyDescent="0.25">
      <c r="B525" s="3"/>
      <c r="C525" s="3"/>
      <c r="D525"/>
      <c r="E525"/>
      <c r="F525"/>
      <c r="G525"/>
      <c r="H525"/>
      <c r="I525"/>
      <c r="J525"/>
      <c r="K525"/>
      <c r="L525"/>
      <c r="M525"/>
      <c r="N525"/>
      <c r="O525"/>
      <c r="P525"/>
      <c r="Q525"/>
    </row>
    <row r="526" spans="2:17" x14ac:dyDescent="0.25">
      <c r="B526" s="3"/>
      <c r="C526" s="3"/>
      <c r="D526"/>
      <c r="E526"/>
      <c r="F526"/>
      <c r="G526"/>
      <c r="H526"/>
      <c r="I526"/>
      <c r="J526"/>
      <c r="K526"/>
      <c r="L526"/>
      <c r="M526"/>
      <c r="N526"/>
      <c r="O526"/>
      <c r="P526"/>
      <c r="Q526"/>
    </row>
    <row r="527" spans="2:17" x14ac:dyDescent="0.25">
      <c r="B527" s="3"/>
      <c r="C527" s="3"/>
      <c r="D527"/>
      <c r="E527"/>
      <c r="F527"/>
      <c r="G527"/>
      <c r="H527"/>
      <c r="I527"/>
      <c r="J527"/>
      <c r="K527"/>
      <c r="L527"/>
      <c r="M527"/>
      <c r="N527"/>
      <c r="O527"/>
      <c r="P527"/>
      <c r="Q527"/>
    </row>
    <row r="528" spans="2:17" x14ac:dyDescent="0.25">
      <c r="B528" s="3"/>
      <c r="C528" s="3"/>
      <c r="D528"/>
      <c r="E528"/>
      <c r="F528"/>
      <c r="G528"/>
      <c r="H528"/>
      <c r="I528"/>
      <c r="J528"/>
      <c r="K528"/>
      <c r="L528"/>
      <c r="M528"/>
      <c r="N528"/>
      <c r="O528"/>
      <c r="P528"/>
      <c r="Q528"/>
    </row>
    <row r="529" spans="2:17" x14ac:dyDescent="0.25">
      <c r="B529" s="3"/>
      <c r="C529" s="3"/>
      <c r="D529"/>
      <c r="E529"/>
      <c r="F529"/>
      <c r="G529"/>
      <c r="H529"/>
      <c r="I529"/>
      <c r="J529"/>
      <c r="K529"/>
      <c r="L529"/>
      <c r="M529"/>
      <c r="N529"/>
      <c r="O529"/>
      <c r="P529"/>
      <c r="Q529"/>
    </row>
    <row r="530" spans="2:17" x14ac:dyDescent="0.25">
      <c r="B530" s="3"/>
      <c r="C530" s="3"/>
      <c r="D530"/>
      <c r="E530"/>
      <c r="F530"/>
      <c r="G530"/>
      <c r="H530"/>
      <c r="I530"/>
      <c r="J530"/>
      <c r="K530"/>
      <c r="L530"/>
      <c r="M530"/>
      <c r="N530"/>
      <c r="O530"/>
      <c r="P530"/>
      <c r="Q530"/>
    </row>
    <row r="531" spans="2:17" x14ac:dyDescent="0.25">
      <c r="B531" s="3"/>
      <c r="C531" s="3"/>
      <c r="D531"/>
      <c r="E531"/>
      <c r="F531"/>
      <c r="G531"/>
      <c r="H531"/>
      <c r="I531"/>
      <c r="J531"/>
      <c r="K531"/>
      <c r="L531"/>
      <c r="M531"/>
      <c r="N531"/>
      <c r="O531"/>
      <c r="P531"/>
      <c r="Q531"/>
    </row>
    <row r="532" spans="2:17" x14ac:dyDescent="0.25">
      <c r="B532" s="3"/>
      <c r="C532" s="3"/>
      <c r="D532"/>
      <c r="E532"/>
      <c r="F532"/>
      <c r="G532"/>
      <c r="H532"/>
      <c r="I532"/>
      <c r="J532"/>
      <c r="K532"/>
      <c r="L532"/>
      <c r="M532"/>
      <c r="N532"/>
      <c r="O532"/>
      <c r="P532"/>
      <c r="Q532"/>
    </row>
    <row r="533" spans="2:17" x14ac:dyDescent="0.25">
      <c r="B533" s="3"/>
      <c r="C533" s="3"/>
      <c r="D533"/>
      <c r="E533"/>
      <c r="F533"/>
      <c r="G533"/>
      <c r="H533"/>
      <c r="I533"/>
      <c r="J533"/>
      <c r="K533"/>
      <c r="L533"/>
      <c r="M533"/>
      <c r="N533"/>
      <c r="O533"/>
      <c r="P533"/>
      <c r="Q533"/>
    </row>
    <row r="534" spans="2:17" x14ac:dyDescent="0.25">
      <c r="B534" s="3"/>
      <c r="C534" s="3"/>
      <c r="D534"/>
      <c r="E534"/>
      <c r="F534"/>
      <c r="G534"/>
      <c r="H534"/>
      <c r="I534"/>
      <c r="J534"/>
      <c r="K534"/>
      <c r="L534"/>
      <c r="M534"/>
      <c r="N534"/>
      <c r="O534"/>
      <c r="P534"/>
      <c r="Q534"/>
    </row>
    <row r="535" spans="2:17" x14ac:dyDescent="0.25">
      <c r="B535" s="3"/>
      <c r="C535" s="3"/>
      <c r="D535"/>
      <c r="E535"/>
      <c r="F535"/>
      <c r="G535"/>
      <c r="H535"/>
      <c r="I535"/>
      <c r="J535"/>
      <c r="K535"/>
      <c r="L535"/>
      <c r="M535"/>
      <c r="N535"/>
      <c r="O535"/>
      <c r="P535"/>
      <c r="Q535"/>
    </row>
    <row r="536" spans="2:17" x14ac:dyDescent="0.25">
      <c r="B536" s="3"/>
      <c r="C536" s="3"/>
      <c r="D536"/>
      <c r="E536"/>
      <c r="F536"/>
      <c r="G536"/>
      <c r="H536"/>
      <c r="I536"/>
      <c r="J536"/>
      <c r="K536"/>
      <c r="L536"/>
      <c r="M536"/>
      <c r="N536"/>
      <c r="O536"/>
      <c r="P536"/>
      <c r="Q536"/>
    </row>
    <row r="537" spans="2:17" x14ac:dyDescent="0.25">
      <c r="B537" s="3"/>
      <c r="C537" s="3"/>
      <c r="D537"/>
      <c r="E537"/>
      <c r="F537"/>
      <c r="G537"/>
      <c r="H537"/>
      <c r="I537"/>
      <c r="J537"/>
      <c r="K537"/>
      <c r="L537"/>
      <c r="M537"/>
      <c r="N537"/>
      <c r="O537"/>
      <c r="P537"/>
      <c r="Q537"/>
    </row>
    <row r="538" spans="2:17" x14ac:dyDescent="0.25">
      <c r="B538" s="3"/>
      <c r="C538" s="3"/>
      <c r="D538"/>
      <c r="E538"/>
      <c r="F538"/>
      <c r="G538"/>
      <c r="H538"/>
      <c r="I538"/>
      <c r="J538"/>
      <c r="K538"/>
      <c r="L538"/>
      <c r="M538"/>
      <c r="N538"/>
      <c r="O538"/>
      <c r="P538"/>
      <c r="Q538"/>
    </row>
    <row r="539" spans="2:17" x14ac:dyDescent="0.25">
      <c r="B539" s="3"/>
      <c r="C539" s="3"/>
      <c r="D539"/>
      <c r="E539"/>
      <c r="F539"/>
      <c r="G539"/>
      <c r="H539"/>
      <c r="I539"/>
      <c r="J539"/>
      <c r="K539"/>
      <c r="L539"/>
      <c r="M539"/>
      <c r="N539"/>
      <c r="O539"/>
      <c r="P539"/>
      <c r="Q539"/>
    </row>
    <row r="540" spans="2:17" x14ac:dyDescent="0.25">
      <c r="B540" s="3"/>
      <c r="C540" s="3"/>
      <c r="D540"/>
      <c r="E540"/>
      <c r="F540"/>
      <c r="G540"/>
      <c r="H540"/>
      <c r="I540"/>
      <c r="J540"/>
      <c r="K540"/>
      <c r="L540"/>
      <c r="M540"/>
      <c r="N540"/>
      <c r="O540"/>
      <c r="P540"/>
      <c r="Q540"/>
    </row>
    <row r="541" spans="2:17" x14ac:dyDescent="0.25">
      <c r="B541" s="3"/>
      <c r="C541" s="3"/>
      <c r="D541"/>
      <c r="E541"/>
      <c r="F541"/>
      <c r="G541"/>
      <c r="H541"/>
      <c r="I541"/>
      <c r="J541"/>
      <c r="K541"/>
      <c r="L541"/>
      <c r="M541"/>
      <c r="N541"/>
      <c r="O541"/>
      <c r="P541"/>
      <c r="Q541"/>
    </row>
    <row r="542" spans="2:17" x14ac:dyDescent="0.25">
      <c r="B542" s="3"/>
      <c r="C542" s="3"/>
      <c r="D542"/>
      <c r="E542"/>
      <c r="F542"/>
      <c r="G542"/>
      <c r="H542"/>
      <c r="I542"/>
      <c r="J542"/>
      <c r="K542"/>
      <c r="L542"/>
      <c r="M542"/>
      <c r="N542"/>
      <c r="O542"/>
      <c r="P542"/>
      <c r="Q542"/>
    </row>
    <row r="543" spans="2:17" x14ac:dyDescent="0.25">
      <c r="B543" s="3"/>
      <c r="C543" s="3"/>
      <c r="D543"/>
      <c r="E543"/>
      <c r="F543"/>
      <c r="G543"/>
      <c r="H543"/>
      <c r="I543"/>
      <c r="J543"/>
      <c r="K543"/>
      <c r="L543"/>
      <c r="M543"/>
      <c r="N543"/>
      <c r="O543"/>
      <c r="P543"/>
      <c r="Q543"/>
    </row>
    <row r="544" spans="2:17" x14ac:dyDescent="0.25">
      <c r="B544" s="3"/>
      <c r="C544" s="3"/>
      <c r="D544"/>
      <c r="E544"/>
      <c r="F544"/>
      <c r="G544"/>
      <c r="H544"/>
      <c r="I544"/>
      <c r="J544"/>
      <c r="K544"/>
      <c r="L544"/>
      <c r="M544"/>
      <c r="N544"/>
      <c r="O544"/>
      <c r="P544"/>
      <c r="Q544"/>
    </row>
    <row r="545" spans="2:17" x14ac:dyDescent="0.25">
      <c r="B545" s="3"/>
      <c r="C545" s="3"/>
      <c r="D545"/>
      <c r="E545"/>
      <c r="F545"/>
      <c r="G545"/>
      <c r="H545"/>
      <c r="I545"/>
      <c r="J545"/>
      <c r="K545"/>
      <c r="L545"/>
      <c r="M545"/>
      <c r="N545"/>
      <c r="O545"/>
      <c r="P545"/>
      <c r="Q545"/>
    </row>
    <row r="546" spans="2:17" x14ac:dyDescent="0.25">
      <c r="B546" s="3"/>
      <c r="C546" s="3"/>
      <c r="D546"/>
      <c r="E546"/>
      <c r="F546"/>
      <c r="G546"/>
      <c r="H546"/>
      <c r="I546"/>
      <c r="J546"/>
      <c r="K546"/>
      <c r="L546"/>
      <c r="M546"/>
      <c r="N546"/>
      <c r="O546"/>
      <c r="P546"/>
      <c r="Q546"/>
    </row>
    <row r="547" spans="2:17" x14ac:dyDescent="0.25">
      <c r="B547" s="3"/>
      <c r="C547" s="3"/>
      <c r="D547"/>
      <c r="E547"/>
      <c r="F547"/>
      <c r="G547"/>
      <c r="H547"/>
      <c r="I547"/>
      <c r="J547"/>
      <c r="K547"/>
      <c r="L547"/>
      <c r="M547"/>
      <c r="N547"/>
      <c r="O547"/>
      <c r="P547"/>
      <c r="Q547"/>
    </row>
    <row r="548" spans="2:17" x14ac:dyDescent="0.25">
      <c r="B548" s="3"/>
      <c r="C548" s="3"/>
      <c r="D548"/>
      <c r="E548"/>
      <c r="F548"/>
      <c r="G548"/>
      <c r="H548"/>
      <c r="I548"/>
      <c r="J548"/>
      <c r="K548"/>
      <c r="L548"/>
      <c r="M548"/>
      <c r="N548"/>
      <c r="O548"/>
      <c r="P548"/>
      <c r="Q548"/>
    </row>
    <row r="549" spans="2:17" x14ac:dyDescent="0.25">
      <c r="B549" s="3"/>
      <c r="C549" s="3"/>
      <c r="D549"/>
      <c r="E549"/>
      <c r="F549"/>
      <c r="G549"/>
      <c r="H549"/>
      <c r="I549"/>
      <c r="J549"/>
      <c r="K549"/>
      <c r="L549"/>
      <c r="M549"/>
      <c r="N549"/>
      <c r="O549"/>
      <c r="P549"/>
      <c r="Q549"/>
    </row>
    <row r="550" spans="2:17" x14ac:dyDescent="0.25">
      <c r="B550" s="3"/>
      <c r="C550" s="3"/>
      <c r="D550"/>
      <c r="E550"/>
      <c r="F550"/>
      <c r="G550"/>
      <c r="H550"/>
      <c r="I550"/>
      <c r="J550"/>
      <c r="K550"/>
      <c r="L550"/>
      <c r="M550"/>
      <c r="N550"/>
      <c r="O550"/>
      <c r="P550"/>
      <c r="Q550"/>
    </row>
    <row r="551" spans="2:17" x14ac:dyDescent="0.25">
      <c r="B551" s="3"/>
      <c r="C551" s="3"/>
      <c r="D551"/>
      <c r="E551"/>
      <c r="F551"/>
      <c r="G551"/>
      <c r="H551"/>
      <c r="I551"/>
      <c r="J551"/>
      <c r="K551"/>
      <c r="L551"/>
      <c r="M551"/>
      <c r="N551"/>
      <c r="O551"/>
      <c r="P551"/>
      <c r="Q551"/>
    </row>
    <row r="552" spans="2:17" x14ac:dyDescent="0.25">
      <c r="B552" s="3"/>
      <c r="C552" s="3"/>
      <c r="D552"/>
      <c r="E552"/>
      <c r="F552"/>
      <c r="G552"/>
      <c r="H552"/>
      <c r="I552"/>
      <c r="J552"/>
      <c r="K552"/>
      <c r="L552"/>
      <c r="M552"/>
      <c r="N552"/>
      <c r="O552"/>
      <c r="P552"/>
      <c r="Q552"/>
    </row>
    <row r="553" spans="2:17" x14ac:dyDescent="0.25">
      <c r="B553" s="3"/>
      <c r="C553" s="3"/>
      <c r="D553"/>
      <c r="E553"/>
      <c r="F553"/>
      <c r="G553"/>
      <c r="H553"/>
      <c r="I553"/>
      <c r="J553"/>
      <c r="K553"/>
      <c r="L553"/>
      <c r="M553"/>
      <c r="N553"/>
      <c r="O553"/>
      <c r="P553"/>
      <c r="Q553"/>
    </row>
    <row r="554" spans="2:17" x14ac:dyDescent="0.25">
      <c r="B554" s="3"/>
      <c r="C554" s="3"/>
      <c r="D554"/>
      <c r="E554"/>
      <c r="F554"/>
      <c r="G554"/>
      <c r="H554"/>
      <c r="I554"/>
      <c r="J554"/>
      <c r="K554"/>
      <c r="L554"/>
      <c r="M554"/>
      <c r="N554"/>
      <c r="O554"/>
      <c r="P554"/>
      <c r="Q554"/>
    </row>
    <row r="555" spans="2:17" x14ac:dyDescent="0.25">
      <c r="B555" s="3"/>
      <c r="C555" s="3"/>
      <c r="D555"/>
      <c r="E555"/>
      <c r="F555"/>
      <c r="G555"/>
      <c r="H555"/>
      <c r="I555"/>
      <c r="J555"/>
      <c r="K555"/>
      <c r="L555"/>
      <c r="M555"/>
      <c r="N555"/>
      <c r="O555"/>
      <c r="P555"/>
      <c r="Q555"/>
    </row>
    <row r="556" spans="2:17" x14ac:dyDescent="0.25">
      <c r="B556" s="3"/>
      <c r="C556" s="3"/>
      <c r="D556"/>
      <c r="E556"/>
      <c r="F556"/>
      <c r="G556"/>
      <c r="H556"/>
      <c r="I556"/>
      <c r="J556"/>
      <c r="K556"/>
      <c r="L556"/>
      <c r="M556"/>
      <c r="N556"/>
      <c r="O556"/>
      <c r="P556"/>
      <c r="Q556"/>
    </row>
    <row r="557" spans="2:17" x14ac:dyDescent="0.25">
      <c r="B557" s="3"/>
      <c r="C557" s="3"/>
      <c r="D557"/>
      <c r="E557"/>
      <c r="F557"/>
      <c r="G557"/>
      <c r="H557"/>
      <c r="I557"/>
      <c r="J557"/>
      <c r="K557"/>
      <c r="L557"/>
      <c r="M557"/>
      <c r="N557"/>
      <c r="O557"/>
      <c r="P557"/>
      <c r="Q557"/>
    </row>
    <row r="558" spans="2:17" x14ac:dyDescent="0.25">
      <c r="B558" s="3"/>
      <c r="C558" s="3"/>
      <c r="D558"/>
      <c r="E558"/>
      <c r="F558"/>
      <c r="G558"/>
      <c r="H558"/>
      <c r="I558"/>
      <c r="J558"/>
      <c r="K558"/>
      <c r="L558"/>
      <c r="M558"/>
      <c r="N558"/>
      <c r="O558"/>
      <c r="P558"/>
      <c r="Q558"/>
    </row>
    <row r="559" spans="2:17" x14ac:dyDescent="0.25">
      <c r="B559" s="3"/>
      <c r="C559" s="3"/>
      <c r="D559"/>
      <c r="E559"/>
      <c r="F559"/>
      <c r="G559"/>
      <c r="H559"/>
      <c r="I559"/>
      <c r="J559"/>
      <c r="K559"/>
      <c r="L559"/>
      <c r="M559"/>
      <c r="N559"/>
      <c r="O559"/>
      <c r="P559"/>
      <c r="Q559"/>
    </row>
    <row r="560" spans="2:17" x14ac:dyDescent="0.25">
      <c r="B560" s="3"/>
      <c r="C560" s="3"/>
      <c r="D560"/>
      <c r="E560"/>
      <c r="F560"/>
      <c r="G560"/>
      <c r="H560"/>
      <c r="I560"/>
      <c r="J560"/>
      <c r="K560"/>
      <c r="L560"/>
      <c r="M560"/>
      <c r="N560"/>
      <c r="O560"/>
      <c r="P560"/>
      <c r="Q560"/>
    </row>
    <row r="561" spans="2:17" x14ac:dyDescent="0.25">
      <c r="B561" s="3"/>
      <c r="C561" s="3"/>
      <c r="D561"/>
      <c r="E561"/>
      <c r="F561"/>
      <c r="G561"/>
      <c r="H561"/>
      <c r="I561"/>
      <c r="J561"/>
      <c r="K561"/>
      <c r="L561"/>
      <c r="M561"/>
      <c r="N561"/>
      <c r="O561"/>
      <c r="P561"/>
      <c r="Q561"/>
    </row>
    <row r="562" spans="2:17" x14ac:dyDescent="0.25">
      <c r="B562" s="3"/>
      <c r="C562" s="3"/>
      <c r="D562"/>
      <c r="E562"/>
      <c r="F562"/>
      <c r="G562"/>
      <c r="H562"/>
      <c r="I562"/>
      <c r="J562"/>
      <c r="K562"/>
      <c r="L562"/>
      <c r="M562"/>
      <c r="N562"/>
      <c r="O562"/>
      <c r="P562"/>
      <c r="Q562"/>
    </row>
    <row r="563" spans="2:17" x14ac:dyDescent="0.25">
      <c r="B563" s="3"/>
      <c r="C563" s="3"/>
      <c r="D563"/>
      <c r="E563"/>
      <c r="F563"/>
      <c r="G563"/>
      <c r="H563"/>
      <c r="I563"/>
      <c r="J563"/>
      <c r="K563"/>
      <c r="L563"/>
      <c r="M563"/>
      <c r="N563"/>
      <c r="O563"/>
      <c r="P563"/>
      <c r="Q563"/>
    </row>
    <row r="564" spans="2:17" x14ac:dyDescent="0.25">
      <c r="B564" s="3"/>
      <c r="C564" s="3"/>
      <c r="D564"/>
      <c r="E564"/>
      <c r="F564"/>
      <c r="G564"/>
      <c r="H564"/>
      <c r="I564"/>
      <c r="J564"/>
      <c r="K564"/>
      <c r="L564"/>
      <c r="M564"/>
      <c r="N564"/>
      <c r="O564"/>
      <c r="P564"/>
      <c r="Q564"/>
    </row>
    <row r="565" spans="2:17" x14ac:dyDescent="0.25">
      <c r="B565" s="3"/>
      <c r="C565" s="3"/>
      <c r="D565"/>
      <c r="E565"/>
      <c r="F565"/>
      <c r="G565"/>
      <c r="H565"/>
      <c r="I565"/>
      <c r="J565"/>
      <c r="K565"/>
      <c r="L565"/>
      <c r="M565"/>
      <c r="N565"/>
      <c r="O565"/>
      <c r="P565"/>
      <c r="Q565"/>
    </row>
    <row r="566" spans="2:17" x14ac:dyDescent="0.25">
      <c r="B566" s="3"/>
      <c r="C566" s="3"/>
      <c r="D566"/>
      <c r="E566"/>
      <c r="F566"/>
      <c r="G566"/>
      <c r="H566"/>
      <c r="I566"/>
      <c r="J566"/>
      <c r="K566"/>
      <c r="L566"/>
      <c r="M566"/>
      <c r="N566"/>
      <c r="O566"/>
      <c r="P566"/>
      <c r="Q566"/>
    </row>
    <row r="567" spans="2:17" x14ac:dyDescent="0.25">
      <c r="B567" s="3"/>
      <c r="C567" s="3"/>
      <c r="D567"/>
      <c r="E567"/>
      <c r="F567"/>
      <c r="G567"/>
      <c r="H567"/>
      <c r="I567"/>
      <c r="J567"/>
      <c r="K567"/>
      <c r="L567"/>
      <c r="M567"/>
      <c r="N567"/>
      <c r="O567"/>
      <c r="P567"/>
      <c r="Q567"/>
    </row>
    <row r="568" spans="2:17" x14ac:dyDescent="0.25">
      <c r="B568" s="3"/>
      <c r="C568" s="3"/>
      <c r="D568"/>
      <c r="E568"/>
      <c r="F568"/>
      <c r="G568"/>
      <c r="H568"/>
      <c r="I568"/>
      <c r="J568"/>
      <c r="K568"/>
      <c r="L568"/>
      <c r="M568"/>
      <c r="N568"/>
      <c r="O568"/>
      <c r="P568"/>
      <c r="Q568"/>
    </row>
    <row r="569" spans="2:17" x14ac:dyDescent="0.25">
      <c r="B569" s="3"/>
      <c r="C569" s="3"/>
      <c r="D569"/>
      <c r="E569"/>
      <c r="F569"/>
      <c r="G569"/>
      <c r="H569"/>
      <c r="I569"/>
      <c r="J569"/>
      <c r="K569"/>
      <c r="L569"/>
      <c r="M569"/>
      <c r="N569"/>
      <c r="O569"/>
      <c r="P569"/>
      <c r="Q569"/>
    </row>
    <row r="570" spans="2:17" x14ac:dyDescent="0.25">
      <c r="B570" s="3"/>
      <c r="C570" s="3"/>
      <c r="D570"/>
      <c r="E570"/>
      <c r="F570"/>
      <c r="G570"/>
      <c r="H570"/>
      <c r="I570"/>
      <c r="J570"/>
      <c r="K570"/>
      <c r="L570"/>
      <c r="M570"/>
      <c r="N570"/>
      <c r="O570"/>
      <c r="P570"/>
      <c r="Q570"/>
    </row>
    <row r="571" spans="2:17" x14ac:dyDescent="0.25">
      <c r="B571" s="3"/>
      <c r="C571" s="3"/>
      <c r="D571"/>
      <c r="E571"/>
      <c r="F571"/>
      <c r="G571"/>
      <c r="H571"/>
      <c r="I571"/>
      <c r="J571"/>
      <c r="K571"/>
      <c r="L571"/>
      <c r="M571"/>
      <c r="N571"/>
      <c r="O571"/>
      <c r="P571"/>
      <c r="Q571"/>
    </row>
    <row r="572" spans="2:17" x14ac:dyDescent="0.25">
      <c r="B572" s="3"/>
      <c r="C572" s="3"/>
      <c r="D572"/>
      <c r="E572"/>
      <c r="F572"/>
      <c r="G572"/>
      <c r="H572"/>
      <c r="I572"/>
      <c r="J572"/>
      <c r="K572"/>
      <c r="L572"/>
      <c r="M572"/>
      <c r="N572"/>
      <c r="O572"/>
      <c r="P572"/>
      <c r="Q572"/>
    </row>
    <row r="573" spans="2:17" x14ac:dyDescent="0.25">
      <c r="B573" s="3"/>
      <c r="C573" s="3"/>
      <c r="D573"/>
      <c r="E573"/>
      <c r="F573"/>
      <c r="G573"/>
      <c r="H573"/>
      <c r="I573"/>
      <c r="J573"/>
      <c r="K573"/>
      <c r="L573"/>
      <c r="M573"/>
      <c r="N573"/>
      <c r="O573"/>
      <c r="P573"/>
      <c r="Q573"/>
    </row>
    <row r="574" spans="2:17" x14ac:dyDescent="0.25">
      <c r="B574" s="3"/>
      <c r="C574" s="3"/>
      <c r="D574"/>
      <c r="E574"/>
      <c r="F574"/>
      <c r="G574"/>
      <c r="H574"/>
      <c r="I574"/>
      <c r="J574"/>
      <c r="K574"/>
      <c r="L574"/>
      <c r="M574"/>
      <c r="N574"/>
      <c r="O574"/>
      <c r="P574"/>
      <c r="Q574"/>
    </row>
    <row r="575" spans="2:17" x14ac:dyDescent="0.25">
      <c r="B575" s="3"/>
      <c r="C575" s="3"/>
      <c r="D575"/>
      <c r="E575"/>
      <c r="F575"/>
      <c r="G575"/>
      <c r="H575"/>
      <c r="I575"/>
      <c r="J575"/>
      <c r="K575"/>
      <c r="L575"/>
      <c r="M575"/>
      <c r="N575"/>
      <c r="O575"/>
      <c r="P575"/>
      <c r="Q575"/>
    </row>
    <row r="576" spans="2:17" x14ac:dyDescent="0.25">
      <c r="B576" s="3"/>
      <c r="C576" s="3"/>
      <c r="D576"/>
      <c r="E576"/>
      <c r="F576"/>
      <c r="G576"/>
      <c r="H576"/>
      <c r="I576"/>
      <c r="J576"/>
      <c r="K576"/>
      <c r="L576"/>
      <c r="M576"/>
      <c r="N576"/>
      <c r="O576"/>
      <c r="P576"/>
      <c r="Q576"/>
    </row>
    <row r="577" spans="2:17" x14ac:dyDescent="0.25">
      <c r="B577" s="3"/>
      <c r="C577" s="3"/>
      <c r="D577"/>
      <c r="E577"/>
      <c r="F577"/>
      <c r="G577"/>
      <c r="H577"/>
      <c r="I577"/>
      <c r="J577"/>
      <c r="K577"/>
      <c r="L577"/>
      <c r="M577"/>
      <c r="N577"/>
      <c r="O577"/>
      <c r="P577"/>
      <c r="Q577"/>
    </row>
    <row r="578" spans="2:17" x14ac:dyDescent="0.25">
      <c r="B578" s="3"/>
      <c r="C578" s="3"/>
      <c r="D578"/>
      <c r="E578"/>
      <c r="F578"/>
      <c r="G578"/>
      <c r="H578"/>
      <c r="I578"/>
      <c r="J578"/>
      <c r="K578"/>
      <c r="L578"/>
      <c r="M578"/>
      <c r="N578"/>
      <c r="O578"/>
      <c r="P578"/>
      <c r="Q578"/>
    </row>
    <row r="579" spans="2:17" x14ac:dyDescent="0.25">
      <c r="B579" s="3"/>
      <c r="C579" s="3"/>
      <c r="D579"/>
      <c r="E579"/>
      <c r="F579"/>
      <c r="G579"/>
      <c r="H579"/>
      <c r="I579"/>
      <c r="J579"/>
      <c r="K579"/>
      <c r="L579"/>
      <c r="M579"/>
      <c r="N579"/>
      <c r="O579"/>
      <c r="P579"/>
      <c r="Q579"/>
    </row>
    <row r="580" spans="2:17" x14ac:dyDescent="0.25">
      <c r="B580" s="3"/>
      <c r="C580" s="3"/>
      <c r="D580"/>
      <c r="E580"/>
      <c r="F580"/>
      <c r="G580"/>
      <c r="H580"/>
      <c r="I580"/>
      <c r="J580"/>
      <c r="K580"/>
      <c r="L580"/>
      <c r="M580"/>
      <c r="N580"/>
      <c r="O580"/>
      <c r="P580"/>
      <c r="Q580"/>
    </row>
    <row r="581" spans="2:17" x14ac:dyDescent="0.25">
      <c r="B581" s="3"/>
      <c r="C581" s="3"/>
      <c r="D581"/>
      <c r="E581"/>
      <c r="F581"/>
      <c r="G581"/>
      <c r="H581"/>
      <c r="I581"/>
      <c r="J581"/>
      <c r="K581"/>
      <c r="L581"/>
      <c r="M581"/>
      <c r="N581"/>
      <c r="O581"/>
      <c r="P581"/>
      <c r="Q581"/>
    </row>
    <row r="582" spans="2:17" x14ac:dyDescent="0.25">
      <c r="B582" s="3"/>
      <c r="C582" s="3"/>
      <c r="D582"/>
      <c r="E582"/>
      <c r="F582"/>
      <c r="G582"/>
      <c r="H582"/>
      <c r="I582"/>
      <c r="J582"/>
      <c r="K582"/>
      <c r="L582"/>
      <c r="M582"/>
      <c r="N582"/>
      <c r="O582"/>
      <c r="P582"/>
      <c r="Q582"/>
    </row>
    <row r="583" spans="2:17" x14ac:dyDescent="0.25">
      <c r="B583" s="3"/>
      <c r="C583" s="3"/>
      <c r="D583"/>
      <c r="E583"/>
      <c r="F583"/>
      <c r="G583"/>
      <c r="H583"/>
      <c r="I583"/>
      <c r="J583"/>
      <c r="K583"/>
      <c r="L583"/>
      <c r="M583"/>
      <c r="N583"/>
      <c r="O583"/>
      <c r="P583"/>
      <c r="Q583"/>
    </row>
    <row r="584" spans="2:17" x14ac:dyDescent="0.25">
      <c r="B584" s="3"/>
      <c r="C584" s="3"/>
      <c r="D584"/>
      <c r="E584"/>
      <c r="F584"/>
      <c r="G584"/>
      <c r="H584"/>
      <c r="I584"/>
      <c r="J584"/>
      <c r="K584"/>
      <c r="L584"/>
      <c r="M584"/>
      <c r="N584"/>
      <c r="O584"/>
      <c r="P584"/>
      <c r="Q584"/>
    </row>
    <row r="585" spans="2:17" x14ac:dyDescent="0.25">
      <c r="B585" s="3"/>
      <c r="C585" s="3"/>
      <c r="D585"/>
      <c r="E585"/>
      <c r="F585"/>
      <c r="G585"/>
      <c r="H585"/>
      <c r="I585"/>
      <c r="J585"/>
      <c r="K585"/>
      <c r="L585"/>
      <c r="M585"/>
      <c r="N585"/>
      <c r="O585"/>
      <c r="P585"/>
      <c r="Q585"/>
    </row>
    <row r="586" spans="2:17" x14ac:dyDescent="0.25">
      <c r="B586" s="3"/>
      <c r="C586" s="3"/>
      <c r="D586"/>
      <c r="E586"/>
      <c r="F586"/>
      <c r="G586"/>
      <c r="H586"/>
      <c r="I586"/>
      <c r="J586"/>
      <c r="K586"/>
      <c r="L586"/>
      <c r="M586"/>
      <c r="N586"/>
      <c r="O586"/>
      <c r="P586"/>
      <c r="Q586"/>
    </row>
    <row r="587" spans="2:17" x14ac:dyDescent="0.25">
      <c r="B587" s="3"/>
      <c r="C587" s="3"/>
      <c r="D587"/>
      <c r="E587"/>
      <c r="F587"/>
      <c r="G587"/>
      <c r="H587"/>
      <c r="I587"/>
      <c r="J587"/>
      <c r="K587"/>
      <c r="L587"/>
      <c r="M587"/>
      <c r="N587"/>
      <c r="O587"/>
      <c r="P587"/>
      <c r="Q587"/>
    </row>
    <row r="588" spans="2:17" x14ac:dyDescent="0.25">
      <c r="B588" s="3"/>
      <c r="C588" s="3"/>
      <c r="D588"/>
      <c r="E588"/>
      <c r="F588"/>
      <c r="G588"/>
      <c r="H588"/>
      <c r="I588"/>
      <c r="J588"/>
      <c r="K588"/>
      <c r="L588"/>
      <c r="M588"/>
      <c r="N588"/>
      <c r="O588"/>
      <c r="P588"/>
      <c r="Q588"/>
    </row>
    <row r="589" spans="2:17" x14ac:dyDescent="0.25">
      <c r="B589" s="3"/>
      <c r="C589" s="3"/>
      <c r="D589"/>
      <c r="E589"/>
      <c r="F589"/>
      <c r="G589"/>
      <c r="H589"/>
      <c r="I589"/>
      <c r="J589"/>
      <c r="K589"/>
      <c r="L589"/>
      <c r="M589"/>
      <c r="N589"/>
      <c r="O589"/>
      <c r="P589"/>
      <c r="Q589"/>
    </row>
    <row r="590" spans="2:17" x14ac:dyDescent="0.25">
      <c r="B590" s="3"/>
      <c r="C590" s="3"/>
      <c r="D590"/>
      <c r="E590"/>
      <c r="F590"/>
      <c r="G590"/>
      <c r="H590"/>
      <c r="I590"/>
      <c r="J590"/>
      <c r="K590"/>
      <c r="L590"/>
      <c r="M590"/>
      <c r="N590"/>
      <c r="O590"/>
      <c r="P590"/>
      <c r="Q590"/>
    </row>
    <row r="591" spans="2:17" x14ac:dyDescent="0.25">
      <c r="B591" s="3"/>
      <c r="C591" s="3"/>
      <c r="D591"/>
      <c r="E591"/>
      <c r="F591"/>
      <c r="G591"/>
      <c r="H591"/>
      <c r="I591"/>
      <c r="J591"/>
      <c r="K591"/>
      <c r="L591"/>
      <c r="M591"/>
      <c r="N591"/>
      <c r="O591"/>
      <c r="P591"/>
      <c r="Q591"/>
    </row>
    <row r="592" spans="2:17" x14ac:dyDescent="0.25">
      <c r="B592" s="3"/>
      <c r="C592" s="3"/>
      <c r="D592"/>
      <c r="E592"/>
      <c r="F592"/>
      <c r="G592"/>
      <c r="H592"/>
      <c r="I592"/>
      <c r="J592"/>
      <c r="K592"/>
      <c r="L592"/>
      <c r="M592"/>
      <c r="N592"/>
      <c r="O592"/>
      <c r="P592"/>
      <c r="Q592"/>
    </row>
    <row r="593" spans="2:23" x14ac:dyDescent="0.25">
      <c r="B593" s="3"/>
      <c r="C593" s="3"/>
      <c r="D593"/>
      <c r="E593"/>
      <c r="F593"/>
      <c r="G593"/>
      <c r="H593"/>
      <c r="I593"/>
      <c r="J593"/>
      <c r="K593"/>
      <c r="L593"/>
      <c r="M593"/>
      <c r="N593"/>
      <c r="O593"/>
      <c r="P593"/>
      <c r="Q593"/>
    </row>
    <row r="594" spans="2:23" x14ac:dyDescent="0.25">
      <c r="B594" s="3"/>
      <c r="C594" s="3"/>
      <c r="D594"/>
      <c r="E594"/>
      <c r="F594"/>
      <c r="G594"/>
      <c r="H594"/>
      <c r="I594"/>
      <c r="J594"/>
      <c r="K594"/>
      <c r="L594"/>
      <c r="M594"/>
      <c r="N594"/>
      <c r="O594"/>
      <c r="P594"/>
      <c r="Q594"/>
    </row>
    <row r="595" spans="2:23" x14ac:dyDescent="0.25">
      <c r="B595" s="3"/>
      <c r="C595" s="3"/>
      <c r="D595"/>
      <c r="E595"/>
      <c r="F595"/>
      <c r="G595"/>
      <c r="H595"/>
      <c r="I595"/>
      <c r="J595"/>
      <c r="K595"/>
      <c r="L595"/>
      <c r="M595"/>
      <c r="N595"/>
      <c r="O595"/>
      <c r="P595"/>
      <c r="Q595"/>
    </row>
    <row r="596" spans="2:23" x14ac:dyDescent="0.25">
      <c r="B596" s="3"/>
      <c r="C596" s="3"/>
      <c r="D596"/>
      <c r="E596"/>
      <c r="F596"/>
      <c r="G596"/>
      <c r="H596"/>
      <c r="I596"/>
      <c r="J596"/>
      <c r="K596"/>
      <c r="L596"/>
      <c r="M596"/>
      <c r="N596"/>
      <c r="O596"/>
      <c r="P596"/>
      <c r="Q596"/>
    </row>
    <row r="598" spans="2:23" x14ac:dyDescent="0.25">
      <c r="U598" s="3"/>
      <c r="V598" s="3"/>
      <c r="W598" s="3"/>
    </row>
  </sheetData>
  <autoFilter ref="A1:Q1" xr:uid="{00000000-0009-0000-0000-000000000000}"/>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28"/>
  <sheetViews>
    <sheetView tabSelected="1" zoomScale="60" zoomScaleNormal="60" workbookViewId="0">
      <pane ySplit="1" topLeftCell="A2" activePane="bottomLeft" state="frozen"/>
      <selection pane="bottomLeft" activeCell="A2" sqref="A2:XFD2"/>
    </sheetView>
  </sheetViews>
  <sheetFormatPr baseColWidth="10" defaultRowHeight="15" x14ac:dyDescent="0.25"/>
  <cols>
    <col min="1" max="1" width="23.42578125" style="1" bestFit="1" customWidth="1"/>
    <col min="2" max="2" width="20.7109375" style="2" bestFit="1" customWidth="1"/>
    <col min="3" max="3" width="26.85546875" style="12" customWidth="1"/>
    <col min="4" max="6" width="100" style="1" customWidth="1"/>
    <col min="7" max="7" width="25.5703125" style="1" customWidth="1"/>
    <col min="8" max="8" width="28" style="1" customWidth="1"/>
    <col min="9" max="9" width="35" style="1" customWidth="1"/>
    <col min="10" max="10" width="51.42578125" style="1" customWidth="1"/>
    <col min="11" max="11" width="40.5703125" style="1" customWidth="1"/>
    <col min="12" max="12" width="27.28515625" style="2" bestFit="1" customWidth="1"/>
    <col min="13" max="13" width="35.5703125" style="1" customWidth="1"/>
    <col min="14" max="14" width="57.5703125" style="1" customWidth="1"/>
    <col min="15" max="15" width="58.140625" style="1" customWidth="1"/>
    <col min="16" max="16" width="56.28515625" style="1" customWidth="1"/>
    <col min="17" max="17" width="58" style="1" customWidth="1"/>
    <col min="18" max="16384" width="11.42578125" style="3"/>
  </cols>
  <sheetData>
    <row r="1" spans="1:17" ht="30" x14ac:dyDescent="0.25">
      <c r="A1" s="4" t="s">
        <v>1</v>
      </c>
      <c r="B1" s="5" t="s">
        <v>3</v>
      </c>
      <c r="C1" s="4" t="s">
        <v>0</v>
      </c>
      <c r="D1" s="4" t="s">
        <v>2</v>
      </c>
      <c r="E1" s="4" t="s">
        <v>4</v>
      </c>
      <c r="F1" s="4" t="s">
        <v>5</v>
      </c>
      <c r="G1" s="4" t="s">
        <v>16</v>
      </c>
      <c r="H1" s="4" t="s">
        <v>17</v>
      </c>
      <c r="I1" s="4" t="s">
        <v>6</v>
      </c>
      <c r="J1" s="4" t="s">
        <v>7</v>
      </c>
      <c r="K1" s="4" t="s">
        <v>18</v>
      </c>
      <c r="L1" s="5" t="s">
        <v>8</v>
      </c>
      <c r="M1" s="4" t="s">
        <v>9</v>
      </c>
      <c r="N1" s="4" t="s">
        <v>10</v>
      </c>
      <c r="O1" s="4" t="s">
        <v>19</v>
      </c>
      <c r="P1" s="4" t="s">
        <v>21</v>
      </c>
      <c r="Q1" s="4" t="s">
        <v>20</v>
      </c>
    </row>
    <row r="2" spans="1:17" ht="60" x14ac:dyDescent="0.25">
      <c r="A2" s="3" t="s">
        <v>94</v>
      </c>
      <c r="B2" s="9">
        <v>45748</v>
      </c>
      <c r="C2" s="13" t="str">
        <f>HYPERLINK("https://eping.wto.org/en/Search?viewData= G/SPS/N/MEX/453"," G/SPS/N/MEX/453")</f>
        <v xml:space="preserve"> G/SPS/N/MEX/453</v>
      </c>
      <c r="D2" s="1" t="s">
        <v>1676</v>
      </c>
      <c r="E2" s="1" t="s">
        <v>1677</v>
      </c>
      <c r="F2" s="1" t="s">
        <v>1678</v>
      </c>
      <c r="G2" s="1" t="s">
        <v>1679</v>
      </c>
      <c r="H2" s="1" t="s">
        <v>23</v>
      </c>
      <c r="I2" s="1" t="s">
        <v>278</v>
      </c>
      <c r="J2" s="1" t="s">
        <v>86</v>
      </c>
      <c r="K2" s="3" t="s">
        <v>78</v>
      </c>
      <c r="L2" s="9">
        <v>45808</v>
      </c>
      <c r="M2" s="3" t="s">
        <v>24</v>
      </c>
      <c r="N2" s="1" t="s">
        <v>1680</v>
      </c>
      <c r="O2" s="3" t="str">
        <f>HYPERLINK("https://docs.wto.org/imrd/directdoc.asp?DDFDocuments/t/G/SPS/NMEX453.DOCX", "https://docs.wto.org/imrd/directdoc.asp?DDFDocuments/t/G/SPS/NMEX453.DOCX")</f>
        <v>https://docs.wto.org/imrd/directdoc.asp?DDFDocuments/t/G/SPS/NMEX453.DOCX</v>
      </c>
      <c r="P2" s="3" t="str">
        <f>HYPERLINK("https://docs.wto.org/imrd/directdoc.asp?DDFDocuments/u/G/SPS/NMEX453.DOCX", "https://docs.wto.org/imrd/directdoc.asp?DDFDocuments/u/G/SPS/NMEX453.DOCX")</f>
        <v>https://docs.wto.org/imrd/directdoc.asp?DDFDocuments/u/G/SPS/NMEX453.DOCX</v>
      </c>
      <c r="Q2" s="3" t="str">
        <f>HYPERLINK("https://docs.wto.org/imrd/directdoc.asp?DDFDocuments/v/G/SPS/NMEX453.DOCX", "https://docs.wto.org/imrd/directdoc.asp?DDFDocuments/v/G/SPS/NMEX453.DOCX")</f>
        <v>https://docs.wto.org/imrd/directdoc.asp?DDFDocuments/v/G/SPS/NMEX453.DOCX</v>
      </c>
    </row>
    <row r="3" spans="1:17" ht="45" x14ac:dyDescent="0.25">
      <c r="A3" s="3" t="s">
        <v>78</v>
      </c>
      <c r="B3" s="9">
        <v>45748</v>
      </c>
      <c r="C3" s="13" t="str">
        <f>HYPERLINK("https://eping.wto.org/en/Search?viewData= G/SPS/N/BRA/2396"," G/SPS/N/BRA/2396")</f>
        <v xml:space="preserve"> G/SPS/N/BRA/2396</v>
      </c>
      <c r="D3" s="1" t="s">
        <v>1681</v>
      </c>
      <c r="E3" s="1" t="s">
        <v>1682</v>
      </c>
      <c r="F3" s="1" t="s">
        <v>1683</v>
      </c>
      <c r="G3" s="1" t="s">
        <v>276</v>
      </c>
      <c r="H3" s="1" t="s">
        <v>23</v>
      </c>
      <c r="I3" s="1" t="s">
        <v>102</v>
      </c>
      <c r="J3" s="1" t="s">
        <v>113</v>
      </c>
      <c r="K3" s="3" t="s">
        <v>120</v>
      </c>
      <c r="L3" s="9">
        <v>45808</v>
      </c>
      <c r="M3" s="3" t="s">
        <v>24</v>
      </c>
      <c r="N3" s="1" t="s">
        <v>1684</v>
      </c>
      <c r="O3" s="3" t="str">
        <f>HYPERLINK("https://docs.wto.org/imrd/directdoc.asp?DDFDocuments/t/G/SPS/NBRA2396.DOCX", "https://docs.wto.org/imrd/directdoc.asp?DDFDocuments/t/G/SPS/NBRA2396.DOCX")</f>
        <v>https://docs.wto.org/imrd/directdoc.asp?DDFDocuments/t/G/SPS/NBRA2396.DOCX</v>
      </c>
      <c r="P3" s="3" t="str">
        <f>HYPERLINK("https://docs.wto.org/imrd/directdoc.asp?DDFDocuments/u/G/SPS/NBRA2396.DOCX", "https://docs.wto.org/imrd/directdoc.asp?DDFDocuments/u/G/SPS/NBRA2396.DOCX")</f>
        <v>https://docs.wto.org/imrd/directdoc.asp?DDFDocuments/u/G/SPS/NBRA2396.DOCX</v>
      </c>
      <c r="Q3" s="3" t="str">
        <f>HYPERLINK("https://docs.wto.org/imrd/directdoc.asp?DDFDocuments/v/G/SPS/NBRA2396.DOCX", "https://docs.wto.org/imrd/directdoc.asp?DDFDocuments/v/G/SPS/NBRA2396.DOCX")</f>
        <v>https://docs.wto.org/imrd/directdoc.asp?DDFDocuments/v/G/SPS/NBRA2396.DOCX</v>
      </c>
    </row>
    <row r="4" spans="1:17" ht="180" x14ac:dyDescent="0.25">
      <c r="A4" s="3" t="s">
        <v>1685</v>
      </c>
      <c r="B4" s="9">
        <v>45748</v>
      </c>
      <c r="C4" s="13" t="str">
        <f>HYPERLINK("https://eping.wto.org/en/Search?viewData= G/SPS/N/URY/87/Add.1"," G/SPS/N/URY/87/Add.1")</f>
        <v xml:space="preserve"> G/SPS/N/URY/87/Add.1</v>
      </c>
      <c r="D4" s="1" t="s">
        <v>1686</v>
      </c>
      <c r="E4" s="1" t="s">
        <v>1686</v>
      </c>
      <c r="F4" s="1" t="s">
        <v>1687</v>
      </c>
      <c r="G4" s="1" t="s">
        <v>1688</v>
      </c>
      <c r="H4" s="1" t="s">
        <v>23</v>
      </c>
      <c r="I4" s="1" t="s">
        <v>107</v>
      </c>
      <c r="J4" s="1" t="s">
        <v>1689</v>
      </c>
      <c r="K4" s="3"/>
      <c r="L4" s="9" t="s">
        <v>23</v>
      </c>
      <c r="M4" s="3" t="s">
        <v>99</v>
      </c>
      <c r="N4" s="1" t="s">
        <v>1690</v>
      </c>
      <c r="O4" s="3" t="str">
        <f>HYPERLINK("https://docs.wto.org/imrd/directdoc.asp?DDFDocuments/t/G/SPS/NURY87A1.DOCX", "https://docs.wto.org/imrd/directdoc.asp?DDFDocuments/t/G/SPS/NURY87A1.DOCX")</f>
        <v>https://docs.wto.org/imrd/directdoc.asp?DDFDocuments/t/G/SPS/NURY87A1.DOCX</v>
      </c>
      <c r="P4" s="3" t="str">
        <f>HYPERLINK("https://docs.wto.org/imrd/directdoc.asp?DDFDocuments/u/G/SPS/NURY87A1.DOCX", "https://docs.wto.org/imrd/directdoc.asp?DDFDocuments/u/G/SPS/NURY87A1.DOCX")</f>
        <v>https://docs.wto.org/imrd/directdoc.asp?DDFDocuments/u/G/SPS/NURY87A1.DOCX</v>
      </c>
      <c r="Q4" s="3" t="str">
        <f>HYPERLINK("https://docs.wto.org/imrd/directdoc.asp?DDFDocuments/v/G/SPS/NURY87A1.DOCX", "https://docs.wto.org/imrd/directdoc.asp?DDFDocuments/v/G/SPS/NURY87A1.DOCX")</f>
        <v>https://docs.wto.org/imrd/directdoc.asp?DDFDocuments/v/G/SPS/NURY87A1.DOCX</v>
      </c>
    </row>
    <row r="5" spans="1:17" ht="135" x14ac:dyDescent="0.25">
      <c r="A5" s="3" t="s">
        <v>78</v>
      </c>
      <c r="B5" s="9">
        <v>45748</v>
      </c>
      <c r="C5" s="13" t="str">
        <f>HYPERLINK("https://eping.wto.org/en/Search?viewData= G/SPS/N/BRA/2394"," G/SPS/N/BRA/2394")</f>
        <v xml:space="preserve"> G/SPS/N/BRA/2394</v>
      </c>
      <c r="D5" s="1" t="s">
        <v>1691</v>
      </c>
      <c r="E5" s="1" t="s">
        <v>1692</v>
      </c>
      <c r="F5" s="1" t="s">
        <v>100</v>
      </c>
      <c r="G5" s="1" t="s">
        <v>23</v>
      </c>
      <c r="H5" s="1" t="s">
        <v>1495</v>
      </c>
      <c r="I5" s="1" t="s">
        <v>95</v>
      </c>
      <c r="J5" s="1" t="s">
        <v>167</v>
      </c>
      <c r="K5" s="3"/>
      <c r="L5" s="9">
        <v>45809</v>
      </c>
      <c r="M5" s="3" t="s">
        <v>24</v>
      </c>
      <c r="N5" s="1" t="s">
        <v>1693</v>
      </c>
      <c r="O5" s="3" t="str">
        <f>HYPERLINK("https://docs.wto.org/imrd/directdoc.asp?DDFDocuments/t/G/SPS/NBRA2394.DOCX", "https://docs.wto.org/imrd/directdoc.asp?DDFDocuments/t/G/SPS/NBRA2394.DOCX")</f>
        <v>https://docs.wto.org/imrd/directdoc.asp?DDFDocuments/t/G/SPS/NBRA2394.DOCX</v>
      </c>
      <c r="P5" s="3" t="str">
        <f>HYPERLINK("https://docs.wto.org/imrd/directdoc.asp?DDFDocuments/u/G/SPS/NBRA2394.DOCX", "https://docs.wto.org/imrd/directdoc.asp?DDFDocuments/u/G/SPS/NBRA2394.DOCX")</f>
        <v>https://docs.wto.org/imrd/directdoc.asp?DDFDocuments/u/G/SPS/NBRA2394.DOCX</v>
      </c>
      <c r="Q5" s="3" t="str">
        <f>HYPERLINK("https://docs.wto.org/imrd/directdoc.asp?DDFDocuments/v/G/SPS/NBRA2394.DOCX", "https://docs.wto.org/imrd/directdoc.asp?DDFDocuments/v/G/SPS/NBRA2394.DOCX")</f>
        <v>https://docs.wto.org/imrd/directdoc.asp?DDFDocuments/v/G/SPS/NBRA2394.DOCX</v>
      </c>
    </row>
    <row r="6" spans="1:17" ht="135" x14ac:dyDescent="0.25">
      <c r="A6" s="3" t="s">
        <v>78</v>
      </c>
      <c r="B6" s="9">
        <v>45748</v>
      </c>
      <c r="C6" s="13" t="str">
        <f>HYPERLINK("https://eping.wto.org/en/Search?viewData= G/SPS/N/BRA/2393"," G/SPS/N/BRA/2393")</f>
        <v xml:space="preserve"> G/SPS/N/BRA/2393</v>
      </c>
      <c r="D6" s="1" t="s">
        <v>1694</v>
      </c>
      <c r="E6" s="1" t="s">
        <v>1695</v>
      </c>
      <c r="F6" s="1" t="s">
        <v>100</v>
      </c>
      <c r="G6" s="1" t="s">
        <v>23</v>
      </c>
      <c r="H6" s="1" t="s">
        <v>258</v>
      </c>
      <c r="I6" s="1" t="s">
        <v>95</v>
      </c>
      <c r="J6" s="1" t="s">
        <v>96</v>
      </c>
      <c r="K6" s="3"/>
      <c r="L6" s="9">
        <v>45809</v>
      </c>
      <c r="M6" s="3" t="s">
        <v>24</v>
      </c>
      <c r="N6" s="1" t="s">
        <v>1696</v>
      </c>
      <c r="O6" s="3" t="str">
        <f>HYPERLINK("https://docs.wto.org/imrd/directdoc.asp?DDFDocuments/t/G/SPS/NBRA2393.DOCX", "https://docs.wto.org/imrd/directdoc.asp?DDFDocuments/t/G/SPS/NBRA2393.DOCX")</f>
        <v>https://docs.wto.org/imrd/directdoc.asp?DDFDocuments/t/G/SPS/NBRA2393.DOCX</v>
      </c>
      <c r="P6" s="3" t="str">
        <f>HYPERLINK("https://docs.wto.org/imrd/directdoc.asp?DDFDocuments/u/G/SPS/NBRA2393.DOCX", "https://docs.wto.org/imrd/directdoc.asp?DDFDocuments/u/G/SPS/NBRA2393.DOCX")</f>
        <v>https://docs.wto.org/imrd/directdoc.asp?DDFDocuments/u/G/SPS/NBRA2393.DOCX</v>
      </c>
      <c r="Q6" s="3" t="str">
        <f>HYPERLINK("https://docs.wto.org/imrd/directdoc.asp?DDFDocuments/v/G/SPS/NBRA2393.DOCX", "https://docs.wto.org/imrd/directdoc.asp?DDFDocuments/v/G/SPS/NBRA2393.DOCX")</f>
        <v>https://docs.wto.org/imrd/directdoc.asp?DDFDocuments/v/G/SPS/NBRA2393.DOCX</v>
      </c>
    </row>
    <row r="7" spans="1:17" ht="60" x14ac:dyDescent="0.25">
      <c r="A7" s="3" t="s">
        <v>78</v>
      </c>
      <c r="B7" s="9">
        <v>45748</v>
      </c>
      <c r="C7" s="13" t="str">
        <f>HYPERLINK("https://eping.wto.org/en/Search?viewData= G/SPS/N/BRA/2395"," G/SPS/N/BRA/2395")</f>
        <v xml:space="preserve"> G/SPS/N/BRA/2395</v>
      </c>
      <c r="D7" s="1" t="s">
        <v>1697</v>
      </c>
      <c r="E7" s="1" t="s">
        <v>1698</v>
      </c>
      <c r="F7" s="1" t="s">
        <v>275</v>
      </c>
      <c r="G7" s="1" t="s">
        <v>276</v>
      </c>
      <c r="H7" s="1" t="s">
        <v>23</v>
      </c>
      <c r="I7" s="1" t="s">
        <v>102</v>
      </c>
      <c r="J7" s="1" t="s">
        <v>104</v>
      </c>
      <c r="K7" s="3" t="s">
        <v>76</v>
      </c>
      <c r="L7" s="9">
        <v>45808</v>
      </c>
      <c r="M7" s="3" t="s">
        <v>24</v>
      </c>
      <c r="N7" s="1" t="s">
        <v>1699</v>
      </c>
      <c r="O7" s="3" t="str">
        <f>HYPERLINK("https://docs.wto.org/imrd/directdoc.asp?DDFDocuments/t/G/SPS/NBRA2395.DOCX", "https://docs.wto.org/imrd/directdoc.asp?DDFDocuments/t/G/SPS/NBRA2395.DOCX")</f>
        <v>https://docs.wto.org/imrd/directdoc.asp?DDFDocuments/t/G/SPS/NBRA2395.DOCX</v>
      </c>
      <c r="P7" s="3" t="str">
        <f>HYPERLINK("https://docs.wto.org/imrd/directdoc.asp?DDFDocuments/u/G/SPS/NBRA2395.DOCX", "https://docs.wto.org/imrd/directdoc.asp?DDFDocuments/u/G/SPS/NBRA2395.DOCX")</f>
        <v>https://docs.wto.org/imrd/directdoc.asp?DDFDocuments/u/G/SPS/NBRA2395.DOCX</v>
      </c>
      <c r="Q7" s="3" t="str">
        <f>HYPERLINK("https://docs.wto.org/imrd/directdoc.asp?DDFDocuments/v/G/SPS/NBRA2395.DOCX", "https://docs.wto.org/imrd/directdoc.asp?DDFDocuments/v/G/SPS/NBRA2395.DOCX")</f>
        <v>https://docs.wto.org/imrd/directdoc.asp?DDFDocuments/v/G/SPS/NBRA2395.DOCX</v>
      </c>
    </row>
    <row r="8" spans="1:17" ht="150" x14ac:dyDescent="0.25">
      <c r="A8" s="3" t="s">
        <v>84</v>
      </c>
      <c r="B8" s="9">
        <v>45748</v>
      </c>
      <c r="C8" s="13" t="str">
        <f>HYPERLINK("https://eping.wto.org/en/Search?viewData= G/SPS/N/PER/1080"," G/SPS/N/PER/1080")</f>
        <v xml:space="preserve"> G/SPS/N/PER/1080</v>
      </c>
      <c r="D8" s="1" t="s">
        <v>1700</v>
      </c>
      <c r="E8" s="1" t="s">
        <v>1701</v>
      </c>
      <c r="F8" s="1" t="s">
        <v>1702</v>
      </c>
      <c r="G8" s="1" t="s">
        <v>1703</v>
      </c>
      <c r="H8" s="1" t="s">
        <v>23</v>
      </c>
      <c r="I8" s="1" t="s">
        <v>103</v>
      </c>
      <c r="J8" s="1" t="s">
        <v>86</v>
      </c>
      <c r="K8" s="3" t="s">
        <v>267</v>
      </c>
      <c r="L8" s="9">
        <v>45808</v>
      </c>
      <c r="M8" s="3" t="s">
        <v>24</v>
      </c>
      <c r="N8" s="1" t="s">
        <v>1704</v>
      </c>
      <c r="O8" s="3" t="str">
        <f>HYPERLINK("https://docs.wto.org/imrd/directdoc.asp?DDFDocuments/t/G/SPS/NPER1080.DOCX", "https://docs.wto.org/imrd/directdoc.asp?DDFDocuments/t/G/SPS/NPER1080.DOCX")</f>
        <v>https://docs.wto.org/imrd/directdoc.asp?DDFDocuments/t/G/SPS/NPER1080.DOCX</v>
      </c>
      <c r="P8" s="3" t="str">
        <f>HYPERLINK("https://docs.wto.org/imrd/directdoc.asp?DDFDocuments/u/G/SPS/NPER1080.DOCX", "https://docs.wto.org/imrd/directdoc.asp?DDFDocuments/u/G/SPS/NPER1080.DOCX")</f>
        <v>https://docs.wto.org/imrd/directdoc.asp?DDFDocuments/u/G/SPS/NPER1080.DOCX</v>
      </c>
      <c r="Q8" s="3" t="str">
        <f>HYPERLINK("https://docs.wto.org/imrd/directdoc.asp?DDFDocuments/v/G/SPS/NPER1080.DOCX", "https://docs.wto.org/imrd/directdoc.asp?DDFDocuments/v/G/SPS/NPER1080.DOCX")</f>
        <v>https://docs.wto.org/imrd/directdoc.asp?DDFDocuments/v/G/SPS/NPER1080.DOCX</v>
      </c>
    </row>
    <row r="9" spans="1:17" ht="150" x14ac:dyDescent="0.25">
      <c r="A9" s="3" t="s">
        <v>84</v>
      </c>
      <c r="B9" s="9">
        <v>45748</v>
      </c>
      <c r="C9" s="13" t="str">
        <f>HYPERLINK("https://eping.wto.org/en/Search?viewData= G/SPS/N/PER/1082"," G/SPS/N/PER/1082")</f>
        <v xml:space="preserve"> G/SPS/N/PER/1082</v>
      </c>
      <c r="D9" s="1" t="s">
        <v>1705</v>
      </c>
      <c r="E9" s="1" t="s">
        <v>1706</v>
      </c>
      <c r="F9" s="1" t="s">
        <v>1707</v>
      </c>
      <c r="G9" s="1" t="s">
        <v>1703</v>
      </c>
      <c r="H9" s="1" t="s">
        <v>23</v>
      </c>
      <c r="I9" s="1" t="s">
        <v>103</v>
      </c>
      <c r="J9" s="1" t="s">
        <v>86</v>
      </c>
      <c r="K9" s="3" t="s">
        <v>23</v>
      </c>
      <c r="L9" s="9">
        <v>45808</v>
      </c>
      <c r="M9" s="3" t="s">
        <v>24</v>
      </c>
      <c r="N9" s="1" t="s">
        <v>1708</v>
      </c>
      <c r="O9" s="3" t="str">
        <f>HYPERLINK("https://docs.wto.org/imrd/directdoc.asp?DDFDocuments/t/G/SPS/NPER1082.DOCX", "https://docs.wto.org/imrd/directdoc.asp?DDFDocuments/t/G/SPS/NPER1082.DOCX")</f>
        <v>https://docs.wto.org/imrd/directdoc.asp?DDFDocuments/t/G/SPS/NPER1082.DOCX</v>
      </c>
      <c r="P9" s="3" t="str">
        <f>HYPERLINK("https://docs.wto.org/imrd/directdoc.asp?DDFDocuments/u/G/SPS/NPER1082.DOCX", "https://docs.wto.org/imrd/directdoc.asp?DDFDocuments/u/G/SPS/NPER1082.DOCX")</f>
        <v>https://docs.wto.org/imrd/directdoc.asp?DDFDocuments/u/G/SPS/NPER1082.DOCX</v>
      </c>
      <c r="Q9" s="3" t="str">
        <f>HYPERLINK("https://docs.wto.org/imrd/directdoc.asp?DDFDocuments/v/G/SPS/NPER1082.DOCX", "https://docs.wto.org/imrd/directdoc.asp?DDFDocuments/v/G/SPS/NPER1082.DOCX")</f>
        <v>https://docs.wto.org/imrd/directdoc.asp?DDFDocuments/v/G/SPS/NPER1082.DOCX</v>
      </c>
    </row>
    <row r="10" spans="1:17" ht="90" x14ac:dyDescent="0.25">
      <c r="A10" s="3" t="s">
        <v>84</v>
      </c>
      <c r="B10" s="9">
        <v>45748</v>
      </c>
      <c r="C10" s="13" t="str">
        <f>HYPERLINK("https://eping.wto.org/en/Search?viewData= G/SPS/N/PER/1083"," G/SPS/N/PER/1083")</f>
        <v xml:space="preserve"> G/SPS/N/PER/1083</v>
      </c>
      <c r="D10" s="1" t="s">
        <v>1709</v>
      </c>
      <c r="E10" s="1" t="s">
        <v>1710</v>
      </c>
      <c r="F10" s="1" t="s">
        <v>1711</v>
      </c>
      <c r="G10" s="1" t="s">
        <v>1712</v>
      </c>
      <c r="H10" s="1" t="s">
        <v>23</v>
      </c>
      <c r="I10" s="1" t="s">
        <v>103</v>
      </c>
      <c r="J10" s="1" t="s">
        <v>86</v>
      </c>
      <c r="K10" s="3" t="s">
        <v>80</v>
      </c>
      <c r="L10" s="9">
        <v>45808</v>
      </c>
      <c r="M10" s="3" t="s">
        <v>24</v>
      </c>
      <c r="N10" s="1" t="s">
        <v>1713</v>
      </c>
      <c r="O10" s="3" t="str">
        <f>HYPERLINK("https://docs.wto.org/imrd/directdoc.asp?DDFDocuments/t/G/SPS/NPER1083.DOCX", "https://docs.wto.org/imrd/directdoc.asp?DDFDocuments/t/G/SPS/NPER1083.DOCX")</f>
        <v>https://docs.wto.org/imrd/directdoc.asp?DDFDocuments/t/G/SPS/NPER1083.DOCX</v>
      </c>
      <c r="P10" s="3" t="str">
        <f>HYPERLINK("https://docs.wto.org/imrd/directdoc.asp?DDFDocuments/u/G/SPS/NPER1083.DOCX", "https://docs.wto.org/imrd/directdoc.asp?DDFDocuments/u/G/SPS/NPER1083.DOCX")</f>
        <v>https://docs.wto.org/imrd/directdoc.asp?DDFDocuments/u/G/SPS/NPER1083.DOCX</v>
      </c>
      <c r="Q10" s="3" t="str">
        <f>HYPERLINK("https://docs.wto.org/imrd/directdoc.asp?DDFDocuments/v/G/SPS/NPER1083.DOCX", "https://docs.wto.org/imrd/directdoc.asp?DDFDocuments/v/G/SPS/NPER1083.DOCX")</f>
        <v>https://docs.wto.org/imrd/directdoc.asp?DDFDocuments/v/G/SPS/NPER1083.DOCX</v>
      </c>
    </row>
    <row r="11" spans="1:17" ht="300" x14ac:dyDescent="0.25">
      <c r="A11" s="3" t="s">
        <v>84</v>
      </c>
      <c r="B11" s="9">
        <v>45748</v>
      </c>
      <c r="C11" s="13" t="str">
        <f>HYPERLINK("https://eping.wto.org/en/Search?viewData= G/SPS/N/PER/1005/Add.2"," G/SPS/N/PER/1005/Add.2")</f>
        <v xml:space="preserve"> G/SPS/N/PER/1005/Add.2</v>
      </c>
      <c r="D11" s="1" t="s">
        <v>1714</v>
      </c>
      <c r="E11" s="1" t="s">
        <v>1714</v>
      </c>
      <c r="F11" s="1" t="s">
        <v>1715</v>
      </c>
      <c r="G11" s="1" t="s">
        <v>279</v>
      </c>
      <c r="H11" s="1" t="s">
        <v>23</v>
      </c>
      <c r="I11" s="1" t="s">
        <v>103</v>
      </c>
      <c r="J11" s="1" t="s">
        <v>1716</v>
      </c>
      <c r="K11" s="3"/>
      <c r="L11" s="9" t="s">
        <v>23</v>
      </c>
      <c r="M11" s="3" t="s">
        <v>39</v>
      </c>
      <c r="N11" s="1" t="s">
        <v>1717</v>
      </c>
      <c r="O11" s="3" t="str">
        <f>HYPERLINK("https://docs.wto.org/imrd/directdoc.asp?DDFDocuments/t/G/SPS/NPER1005A2.DOCX", "https://docs.wto.org/imrd/directdoc.asp?DDFDocuments/t/G/SPS/NPER1005A2.DOCX")</f>
        <v>https://docs.wto.org/imrd/directdoc.asp?DDFDocuments/t/G/SPS/NPER1005A2.DOCX</v>
      </c>
      <c r="P11" s="3" t="str">
        <f>HYPERLINK("https://docs.wto.org/imrd/directdoc.asp?DDFDocuments/u/G/SPS/NPER1005A2.DOCX", "https://docs.wto.org/imrd/directdoc.asp?DDFDocuments/u/G/SPS/NPER1005A2.DOCX")</f>
        <v>https://docs.wto.org/imrd/directdoc.asp?DDFDocuments/u/G/SPS/NPER1005A2.DOCX</v>
      </c>
      <c r="Q11" s="3" t="str">
        <f>HYPERLINK("https://docs.wto.org/imrd/directdoc.asp?DDFDocuments/v/G/SPS/NPER1005A2.DOCX", "https://docs.wto.org/imrd/directdoc.asp?DDFDocuments/v/G/SPS/NPER1005A2.DOCX")</f>
        <v>https://docs.wto.org/imrd/directdoc.asp?DDFDocuments/v/G/SPS/NPER1005A2.DOCX</v>
      </c>
    </row>
    <row r="12" spans="1:17" ht="90" x14ac:dyDescent="0.25">
      <c r="A12" s="3" t="s">
        <v>84</v>
      </c>
      <c r="B12" s="9">
        <v>45748</v>
      </c>
      <c r="C12" s="13" t="str">
        <f>HYPERLINK("https://eping.wto.org/en/Search?viewData= G/SPS/N/PER/1081"," G/SPS/N/PER/1081")</f>
        <v xml:space="preserve"> G/SPS/N/PER/1081</v>
      </c>
      <c r="D12" s="1" t="s">
        <v>1718</v>
      </c>
      <c r="E12" s="1" t="s">
        <v>1719</v>
      </c>
      <c r="F12" s="1" t="s">
        <v>1720</v>
      </c>
      <c r="G12" s="1" t="s">
        <v>149</v>
      </c>
      <c r="H12" s="1" t="s">
        <v>23</v>
      </c>
      <c r="I12" s="1" t="s">
        <v>103</v>
      </c>
      <c r="J12" s="1" t="s">
        <v>86</v>
      </c>
      <c r="K12" s="3" t="s">
        <v>78</v>
      </c>
      <c r="L12" s="9">
        <v>45808</v>
      </c>
      <c r="M12" s="3" t="s">
        <v>24</v>
      </c>
      <c r="N12" s="1" t="s">
        <v>1721</v>
      </c>
      <c r="O12" s="3" t="str">
        <f>HYPERLINK("https://docs.wto.org/imrd/directdoc.asp?DDFDocuments/t/G/SPS/NPER1081.DOCX", "https://docs.wto.org/imrd/directdoc.asp?DDFDocuments/t/G/SPS/NPER1081.DOCX")</f>
        <v>https://docs.wto.org/imrd/directdoc.asp?DDFDocuments/t/G/SPS/NPER1081.DOCX</v>
      </c>
      <c r="P12" s="3" t="str">
        <f>HYPERLINK("https://docs.wto.org/imrd/directdoc.asp?DDFDocuments/u/G/SPS/NPER1081.DOCX", "https://docs.wto.org/imrd/directdoc.asp?DDFDocuments/u/G/SPS/NPER1081.DOCX")</f>
        <v>https://docs.wto.org/imrd/directdoc.asp?DDFDocuments/u/G/SPS/NPER1081.DOCX</v>
      </c>
      <c r="Q12" s="3" t="str">
        <f>HYPERLINK("https://docs.wto.org/imrd/directdoc.asp?DDFDocuments/v/G/SPS/NPER1081.DOCX", "https://docs.wto.org/imrd/directdoc.asp?DDFDocuments/v/G/SPS/NPER1081.DOCX")</f>
        <v>https://docs.wto.org/imrd/directdoc.asp?DDFDocuments/v/G/SPS/NPER1081.DOCX</v>
      </c>
    </row>
    <row r="13" spans="1:17" ht="165" x14ac:dyDescent="0.25">
      <c r="A13" s="3" t="s">
        <v>78</v>
      </c>
      <c r="B13" s="9">
        <v>45748</v>
      </c>
      <c r="C13" s="13" t="str">
        <f>HYPERLINK("https://eping.wto.org/en/Search?viewData= G/SPS/N/BRA/2361/Add.1"," G/SPS/N/BRA/2361/Add.1")</f>
        <v xml:space="preserve"> G/SPS/N/BRA/2361/Add.1</v>
      </c>
      <c r="D13" s="1" t="s">
        <v>1722</v>
      </c>
      <c r="E13" s="1" t="s">
        <v>1723</v>
      </c>
      <c r="F13" s="1" t="s">
        <v>1724</v>
      </c>
      <c r="G13" s="1" t="s">
        <v>1725</v>
      </c>
      <c r="H13" s="1" t="s">
        <v>286</v>
      </c>
      <c r="I13" s="1" t="s">
        <v>95</v>
      </c>
      <c r="J13" s="1" t="s">
        <v>111</v>
      </c>
      <c r="K13" s="3"/>
      <c r="L13" s="9">
        <v>45808</v>
      </c>
      <c r="M13" s="3" t="s">
        <v>39</v>
      </c>
      <c r="N13" s="1" t="s">
        <v>1726</v>
      </c>
      <c r="O13" s="3" t="str">
        <f>HYPERLINK("https://docs.wto.org/imrd/directdoc.asp?DDFDocuments/t/G/SPS/NBRA2361A1.DOCX", "https://docs.wto.org/imrd/directdoc.asp?DDFDocuments/t/G/SPS/NBRA2361A1.DOCX")</f>
        <v>https://docs.wto.org/imrd/directdoc.asp?DDFDocuments/t/G/SPS/NBRA2361A1.DOCX</v>
      </c>
      <c r="P13" s="3" t="str">
        <f>HYPERLINK("https://docs.wto.org/imrd/directdoc.asp?DDFDocuments/u/G/SPS/NBRA2361A1.DOCX", "https://docs.wto.org/imrd/directdoc.asp?DDFDocuments/u/G/SPS/NBRA2361A1.DOCX")</f>
        <v>https://docs.wto.org/imrd/directdoc.asp?DDFDocuments/u/G/SPS/NBRA2361A1.DOCX</v>
      </c>
      <c r="Q13" s="3" t="str">
        <f>HYPERLINK("https://docs.wto.org/imrd/directdoc.asp?DDFDocuments/v/G/SPS/NBRA2361A1.DOCX", "https://docs.wto.org/imrd/directdoc.asp?DDFDocuments/v/G/SPS/NBRA2361A1.DOCX")</f>
        <v>https://docs.wto.org/imrd/directdoc.asp?DDFDocuments/v/G/SPS/NBRA2361A1.DOCX</v>
      </c>
    </row>
    <row r="14" spans="1:17" ht="150" x14ac:dyDescent="0.25">
      <c r="A14" s="3" t="s">
        <v>25</v>
      </c>
      <c r="B14" s="9">
        <v>45749</v>
      </c>
      <c r="C14" s="13" t="str">
        <f>HYPERLINK("https://eping.wto.org/en/Search?viewData= G/SPS/N/CRI/315"," G/SPS/N/CRI/315")</f>
        <v xml:space="preserve"> G/SPS/N/CRI/315</v>
      </c>
      <c r="D14" s="1" t="s">
        <v>1727</v>
      </c>
      <c r="E14" s="1" t="s">
        <v>1728</v>
      </c>
      <c r="F14" s="1" t="s">
        <v>1729</v>
      </c>
      <c r="G14" s="1" t="s">
        <v>1703</v>
      </c>
      <c r="H14" s="1" t="s">
        <v>23</v>
      </c>
      <c r="I14" s="1" t="s">
        <v>102</v>
      </c>
      <c r="J14" s="1" t="s">
        <v>113</v>
      </c>
      <c r="K14" s="3" t="s">
        <v>122</v>
      </c>
      <c r="L14" s="9">
        <v>45809</v>
      </c>
      <c r="M14" s="3" t="s">
        <v>24</v>
      </c>
      <c r="N14" s="1" t="s">
        <v>1730</v>
      </c>
      <c r="O14" s="3" t="str">
        <f>HYPERLINK("https://docs.wto.org/imrd/directdoc.asp?DDFDocuments/t/G/SPS/NCRI315.DOCX", "https://docs.wto.org/imrd/directdoc.asp?DDFDocuments/t/G/SPS/NCRI315.DOCX")</f>
        <v>https://docs.wto.org/imrd/directdoc.asp?DDFDocuments/t/G/SPS/NCRI315.DOCX</v>
      </c>
      <c r="P14" s="3" t="str">
        <f>HYPERLINK("https://docs.wto.org/imrd/directdoc.asp?DDFDocuments/u/G/SPS/NCRI315.DOCX", "https://docs.wto.org/imrd/directdoc.asp?DDFDocuments/u/G/SPS/NCRI315.DOCX")</f>
        <v>https://docs.wto.org/imrd/directdoc.asp?DDFDocuments/u/G/SPS/NCRI315.DOCX</v>
      </c>
      <c r="Q14" s="3" t="str">
        <f>HYPERLINK("https://docs.wto.org/imrd/directdoc.asp?DDFDocuments/v/G/SPS/NCRI315.DOCX", "https://docs.wto.org/imrd/directdoc.asp?DDFDocuments/v/G/SPS/NCRI315.DOCX")</f>
        <v>https://docs.wto.org/imrd/directdoc.asp?DDFDocuments/v/G/SPS/NCRI315.DOCX</v>
      </c>
    </row>
    <row r="15" spans="1:17" ht="90" x14ac:dyDescent="0.25">
      <c r="A15" s="3" t="s">
        <v>85</v>
      </c>
      <c r="B15" s="9">
        <v>45749</v>
      </c>
      <c r="C15" s="13" t="str">
        <f>HYPERLINK("https://eping.wto.org/en/Search?viewData= G/SPS/N/JPN/1330"," G/SPS/N/JPN/1330")</f>
        <v xml:space="preserve"> G/SPS/N/JPN/1330</v>
      </c>
      <c r="D15" s="1" t="s">
        <v>1731</v>
      </c>
      <c r="E15" s="1" t="s">
        <v>1732</v>
      </c>
      <c r="F15" s="1" t="s">
        <v>270</v>
      </c>
      <c r="G15" s="1" t="s">
        <v>271</v>
      </c>
      <c r="H15" s="1" t="s">
        <v>23</v>
      </c>
      <c r="I15" s="1" t="s">
        <v>107</v>
      </c>
      <c r="J15" s="1" t="s">
        <v>272</v>
      </c>
      <c r="K15" s="3" t="s">
        <v>1733</v>
      </c>
      <c r="L15" s="9" t="s">
        <v>23</v>
      </c>
      <c r="M15" s="3" t="s">
        <v>59</v>
      </c>
      <c r="N15" s="3"/>
      <c r="O15" s="3" t="str">
        <f>HYPERLINK("https://docs.wto.org/imrd/directdoc.asp?DDFDocuments/t/G/SPS/NJPN1330.DOCX", "https://docs.wto.org/imrd/directdoc.asp?DDFDocuments/t/G/SPS/NJPN1330.DOCX")</f>
        <v>https://docs.wto.org/imrd/directdoc.asp?DDFDocuments/t/G/SPS/NJPN1330.DOCX</v>
      </c>
      <c r="P15" s="3" t="str">
        <f>HYPERLINK("https://docs.wto.org/imrd/directdoc.asp?DDFDocuments/u/G/SPS/NJPN1330.DOCX", "https://docs.wto.org/imrd/directdoc.asp?DDFDocuments/u/G/SPS/NJPN1330.DOCX")</f>
        <v>https://docs.wto.org/imrd/directdoc.asp?DDFDocuments/u/G/SPS/NJPN1330.DOCX</v>
      </c>
      <c r="Q15" s="3" t="str">
        <f>HYPERLINK("https://docs.wto.org/imrd/directdoc.asp?DDFDocuments/v/G/SPS/NJPN1330.DOCX", "https://docs.wto.org/imrd/directdoc.asp?DDFDocuments/v/G/SPS/NJPN1330.DOCX")</f>
        <v>https://docs.wto.org/imrd/directdoc.asp?DDFDocuments/v/G/SPS/NJPN1330.DOCX</v>
      </c>
    </row>
    <row r="16" spans="1:17" ht="195" x14ac:dyDescent="0.25">
      <c r="A16" s="3" t="s">
        <v>85</v>
      </c>
      <c r="B16" s="9">
        <v>45749</v>
      </c>
      <c r="C16" s="13" t="str">
        <f>HYPERLINK("https://eping.wto.org/en/Search?viewData= G/SPS/N/JPN/1331"," G/SPS/N/JPN/1331")</f>
        <v xml:space="preserve"> G/SPS/N/JPN/1331</v>
      </c>
      <c r="D16" s="1" t="s">
        <v>1734</v>
      </c>
      <c r="E16" s="1" t="s">
        <v>1735</v>
      </c>
      <c r="F16" s="1" t="s">
        <v>268</v>
      </c>
      <c r="G16" s="1" t="s">
        <v>269</v>
      </c>
      <c r="H16" s="1" t="s">
        <v>23</v>
      </c>
      <c r="I16" s="1" t="s">
        <v>107</v>
      </c>
      <c r="J16" s="1" t="s">
        <v>272</v>
      </c>
      <c r="K16" s="3" t="s">
        <v>1736</v>
      </c>
      <c r="L16" s="9" t="s">
        <v>23</v>
      </c>
      <c r="M16" s="3" t="s">
        <v>59</v>
      </c>
      <c r="N16" s="3"/>
      <c r="O16" s="3" t="str">
        <f>HYPERLINK("https://docs.wto.org/imrd/directdoc.asp?DDFDocuments/t/G/SPS/NJPN1331.DOCX", "https://docs.wto.org/imrd/directdoc.asp?DDFDocuments/t/G/SPS/NJPN1331.DOCX")</f>
        <v>https://docs.wto.org/imrd/directdoc.asp?DDFDocuments/t/G/SPS/NJPN1331.DOCX</v>
      </c>
      <c r="P16" s="3" t="str">
        <f>HYPERLINK("https://docs.wto.org/imrd/directdoc.asp?DDFDocuments/u/G/SPS/NJPN1331.DOCX", "https://docs.wto.org/imrd/directdoc.asp?DDFDocuments/u/G/SPS/NJPN1331.DOCX")</f>
        <v>https://docs.wto.org/imrd/directdoc.asp?DDFDocuments/u/G/SPS/NJPN1331.DOCX</v>
      </c>
      <c r="Q16" s="3" t="str">
        <f>HYPERLINK("https://docs.wto.org/imrd/directdoc.asp?DDFDocuments/v/G/SPS/NJPN1331.DOCX", "https://docs.wto.org/imrd/directdoc.asp?DDFDocuments/v/G/SPS/NJPN1331.DOCX")</f>
        <v>https://docs.wto.org/imrd/directdoc.asp?DDFDocuments/v/G/SPS/NJPN1331.DOCX</v>
      </c>
    </row>
    <row r="17" spans="1:17" ht="135" x14ac:dyDescent="0.25">
      <c r="A17" s="3" t="s">
        <v>75</v>
      </c>
      <c r="B17" s="9">
        <v>45749</v>
      </c>
      <c r="C17" s="13" t="str">
        <f>HYPERLINK("https://eping.wto.org/en/Search?viewData= G/SPS/N/EU/741/Add.1"," G/SPS/N/EU/741/Add.1")</f>
        <v xml:space="preserve"> G/SPS/N/EU/741/Add.1</v>
      </c>
      <c r="D17" s="1" t="s">
        <v>1737</v>
      </c>
      <c r="E17" s="1" t="s">
        <v>1738</v>
      </c>
      <c r="F17" s="1" t="s">
        <v>1739</v>
      </c>
      <c r="G17" s="1" t="s">
        <v>234</v>
      </c>
      <c r="H17" s="1" t="s">
        <v>23</v>
      </c>
      <c r="I17" s="1" t="s">
        <v>95</v>
      </c>
      <c r="J17" s="1" t="s">
        <v>1740</v>
      </c>
      <c r="K17" s="3"/>
      <c r="L17" s="9" t="s">
        <v>23</v>
      </c>
      <c r="M17" s="3" t="s">
        <v>39</v>
      </c>
      <c r="N17" s="1" t="s">
        <v>1741</v>
      </c>
      <c r="O17" s="3" t="str">
        <f>HYPERLINK("https://docs.wto.org/imrd/directdoc.asp?DDFDocuments/t/G/SPS/NEU741A1.DOCX", "https://docs.wto.org/imrd/directdoc.asp?DDFDocuments/t/G/SPS/NEU741A1.DOCX")</f>
        <v>https://docs.wto.org/imrd/directdoc.asp?DDFDocuments/t/G/SPS/NEU741A1.DOCX</v>
      </c>
      <c r="P17" s="3" t="str">
        <f>HYPERLINK("https://docs.wto.org/imrd/directdoc.asp?DDFDocuments/u/G/SPS/NEU741A1.DOCX", "https://docs.wto.org/imrd/directdoc.asp?DDFDocuments/u/G/SPS/NEU741A1.DOCX")</f>
        <v>https://docs.wto.org/imrd/directdoc.asp?DDFDocuments/u/G/SPS/NEU741A1.DOCX</v>
      </c>
      <c r="Q17" s="3" t="str">
        <f>HYPERLINK("https://docs.wto.org/imrd/directdoc.asp?DDFDocuments/v/G/SPS/NEU741A1.DOCX", "https://docs.wto.org/imrd/directdoc.asp?DDFDocuments/v/G/SPS/NEU741A1.DOCX")</f>
        <v>https://docs.wto.org/imrd/directdoc.asp?DDFDocuments/v/G/SPS/NEU741A1.DOCX</v>
      </c>
    </row>
    <row r="18" spans="1:17" ht="409.5" x14ac:dyDescent="0.25">
      <c r="A18" s="3" t="s">
        <v>37</v>
      </c>
      <c r="B18" s="9">
        <v>45750</v>
      </c>
      <c r="C18" s="13" t="str">
        <f>HYPERLINK("https://eping.wto.org/en/Search?viewData= G/SPS/N/AUS/376/Add.7"," G/SPS/N/AUS/376/Add.7")</f>
        <v xml:space="preserve"> G/SPS/N/AUS/376/Add.7</v>
      </c>
      <c r="D18" s="1" t="s">
        <v>1742</v>
      </c>
      <c r="E18" s="1" t="s">
        <v>1743</v>
      </c>
      <c r="F18" s="1" t="s">
        <v>1744</v>
      </c>
      <c r="G18" s="1" t="s">
        <v>1745</v>
      </c>
      <c r="H18" s="1" t="s">
        <v>23</v>
      </c>
      <c r="I18" s="1" t="s">
        <v>103</v>
      </c>
      <c r="J18" s="1" t="s">
        <v>1746</v>
      </c>
      <c r="K18" s="3"/>
      <c r="L18" s="9" t="s">
        <v>23</v>
      </c>
      <c r="M18" s="3" t="s">
        <v>99</v>
      </c>
      <c r="N18" s="3"/>
      <c r="O18" s="3" t="str">
        <f>HYPERLINK("https://docs.wto.org/imrd/directdoc.asp?DDFDocuments/t/G/SPS/NAUS376A7.DOCX", "https://docs.wto.org/imrd/directdoc.asp?DDFDocuments/t/G/SPS/NAUS376A7.DOCX")</f>
        <v>https://docs.wto.org/imrd/directdoc.asp?DDFDocuments/t/G/SPS/NAUS376A7.DOCX</v>
      </c>
      <c r="P18" s="3" t="str">
        <f>HYPERLINK("https://docs.wto.org/imrd/directdoc.asp?DDFDocuments/u/G/SPS/NAUS376A7.DOCX", "https://docs.wto.org/imrd/directdoc.asp?DDFDocuments/u/G/SPS/NAUS376A7.DOCX")</f>
        <v>https://docs.wto.org/imrd/directdoc.asp?DDFDocuments/u/G/SPS/NAUS376A7.DOCX</v>
      </c>
      <c r="Q18" s="3" t="str">
        <f>HYPERLINK("https://docs.wto.org/imrd/directdoc.asp?DDFDocuments/v/G/SPS/NAUS376A7.DOCX", "https://docs.wto.org/imrd/directdoc.asp?DDFDocuments/v/G/SPS/NAUS376A7.DOCX")</f>
        <v>https://docs.wto.org/imrd/directdoc.asp?DDFDocuments/v/G/SPS/NAUS376A7.DOCX</v>
      </c>
    </row>
    <row r="19" spans="1:17" ht="300" x14ac:dyDescent="0.25">
      <c r="A19" s="3" t="s">
        <v>25</v>
      </c>
      <c r="B19" s="9">
        <v>45750</v>
      </c>
      <c r="C19" s="13" t="str">
        <f>HYPERLINK("https://eping.wto.org/en/Search?viewData= G/SPS/N/CRI/296/Add.1"," G/SPS/N/CRI/296/Add.1")</f>
        <v xml:space="preserve"> G/SPS/N/CRI/296/Add.1</v>
      </c>
      <c r="D19" s="1" t="s">
        <v>1747</v>
      </c>
      <c r="E19" s="1" t="s">
        <v>1747</v>
      </c>
      <c r="F19" s="1" t="s">
        <v>1748</v>
      </c>
      <c r="G19" s="1" t="s">
        <v>1749</v>
      </c>
      <c r="H19" s="1" t="s">
        <v>23</v>
      </c>
      <c r="I19" s="1" t="s">
        <v>102</v>
      </c>
      <c r="J19" s="1" t="s">
        <v>1750</v>
      </c>
      <c r="K19" s="3"/>
      <c r="L19" s="9" t="s">
        <v>23</v>
      </c>
      <c r="M19" s="3" t="s">
        <v>39</v>
      </c>
      <c r="N19" s="1" t="s">
        <v>1751</v>
      </c>
      <c r="O19" s="3" t="str">
        <f>HYPERLINK("https://docs.wto.org/imrd/directdoc.asp?DDFDocuments/t/G/SPS/NCRI296A1.DOCX", "https://docs.wto.org/imrd/directdoc.asp?DDFDocuments/t/G/SPS/NCRI296A1.DOCX")</f>
        <v>https://docs.wto.org/imrd/directdoc.asp?DDFDocuments/t/G/SPS/NCRI296A1.DOCX</v>
      </c>
      <c r="P19" s="3" t="str">
        <f>HYPERLINK("https://docs.wto.org/imrd/directdoc.asp?DDFDocuments/u/G/SPS/NCRI296A1.DOCX", "https://docs.wto.org/imrd/directdoc.asp?DDFDocuments/u/G/SPS/NCRI296A1.DOCX")</f>
        <v>https://docs.wto.org/imrd/directdoc.asp?DDFDocuments/u/G/SPS/NCRI296A1.DOCX</v>
      </c>
      <c r="Q19" s="3" t="str">
        <f>HYPERLINK("https://docs.wto.org/imrd/directdoc.asp?DDFDocuments/v/G/SPS/NCRI296A1.DOCX", "https://docs.wto.org/imrd/directdoc.asp?DDFDocuments/v/G/SPS/NCRI296A1.DOCX")</f>
        <v>https://docs.wto.org/imrd/directdoc.asp?DDFDocuments/v/G/SPS/NCRI296A1.DOCX</v>
      </c>
    </row>
    <row r="20" spans="1:17" ht="90" x14ac:dyDescent="0.25">
      <c r="A20" s="3" t="s">
        <v>25</v>
      </c>
      <c r="B20" s="9">
        <v>45750</v>
      </c>
      <c r="C20" s="13" t="str">
        <f>HYPERLINK("https://eping.wto.org/en/Search?viewData= G/SPS/N/CRI/298/Add.1"," G/SPS/N/CRI/298/Add.1")</f>
        <v xml:space="preserve"> G/SPS/N/CRI/298/Add.1</v>
      </c>
      <c r="D20" s="1" t="s">
        <v>1752</v>
      </c>
      <c r="E20" s="1" t="s">
        <v>1752</v>
      </c>
      <c r="F20" s="1" t="s">
        <v>1753</v>
      </c>
      <c r="G20" s="1" t="s">
        <v>1754</v>
      </c>
      <c r="H20" s="1" t="s">
        <v>23</v>
      </c>
      <c r="I20" s="1" t="s">
        <v>102</v>
      </c>
      <c r="J20" s="1" t="s">
        <v>1750</v>
      </c>
      <c r="K20" s="3"/>
      <c r="L20" s="9" t="s">
        <v>23</v>
      </c>
      <c r="M20" s="3" t="s">
        <v>39</v>
      </c>
      <c r="N20" s="1" t="s">
        <v>1755</v>
      </c>
      <c r="O20" s="3" t="str">
        <f>HYPERLINK("https://docs.wto.org/imrd/directdoc.asp?DDFDocuments/t/G/SPS/NCRI298A1.DOCX", "https://docs.wto.org/imrd/directdoc.asp?DDFDocuments/t/G/SPS/NCRI298A1.DOCX")</f>
        <v>https://docs.wto.org/imrd/directdoc.asp?DDFDocuments/t/G/SPS/NCRI298A1.DOCX</v>
      </c>
      <c r="P20" s="3" t="str">
        <f>HYPERLINK("https://docs.wto.org/imrd/directdoc.asp?DDFDocuments/u/G/SPS/NCRI298A1.DOCX", "https://docs.wto.org/imrd/directdoc.asp?DDFDocuments/u/G/SPS/NCRI298A1.DOCX")</f>
        <v>https://docs.wto.org/imrd/directdoc.asp?DDFDocuments/u/G/SPS/NCRI298A1.DOCX</v>
      </c>
      <c r="Q20" s="3" t="str">
        <f>HYPERLINK("https://docs.wto.org/imrd/directdoc.asp?DDFDocuments/v/G/SPS/NCRI298A1.DOCX", "https://docs.wto.org/imrd/directdoc.asp?DDFDocuments/v/G/SPS/NCRI298A1.DOCX")</f>
        <v>https://docs.wto.org/imrd/directdoc.asp?DDFDocuments/v/G/SPS/NCRI298A1.DOCX</v>
      </c>
    </row>
    <row r="21" spans="1:17" ht="180" x14ac:dyDescent="0.25">
      <c r="A21" s="3" t="s">
        <v>25</v>
      </c>
      <c r="B21" s="9">
        <v>45750</v>
      </c>
      <c r="C21" s="13" t="str">
        <f>HYPERLINK("https://eping.wto.org/en/Search?viewData= G/SPS/N/CRI/297/Add.1"," G/SPS/N/CRI/297/Add.1")</f>
        <v xml:space="preserve"> G/SPS/N/CRI/297/Add.1</v>
      </c>
      <c r="D21" s="1" t="s">
        <v>1756</v>
      </c>
      <c r="E21" s="1" t="s">
        <v>1756</v>
      </c>
      <c r="F21" s="1" t="s">
        <v>1757</v>
      </c>
      <c r="G21" s="1" t="s">
        <v>1758</v>
      </c>
      <c r="H21" s="1" t="s">
        <v>23</v>
      </c>
      <c r="I21" s="1" t="s">
        <v>102</v>
      </c>
      <c r="J21" s="1" t="s">
        <v>1759</v>
      </c>
      <c r="K21" s="3"/>
      <c r="L21" s="9" t="s">
        <v>23</v>
      </c>
      <c r="M21" s="3" t="s">
        <v>39</v>
      </c>
      <c r="N21" s="1" t="s">
        <v>1760</v>
      </c>
      <c r="O21" s="3" t="str">
        <f>HYPERLINK("https://docs.wto.org/imrd/directdoc.asp?DDFDocuments/t/G/SPS/NCRI297A1.DOCX", "https://docs.wto.org/imrd/directdoc.asp?DDFDocuments/t/G/SPS/NCRI297A1.DOCX")</f>
        <v>https://docs.wto.org/imrd/directdoc.asp?DDFDocuments/t/G/SPS/NCRI297A1.DOCX</v>
      </c>
      <c r="P21" s="3" t="str">
        <f>HYPERLINK("https://docs.wto.org/imrd/directdoc.asp?DDFDocuments/u/G/SPS/NCRI297A1.DOCX", "https://docs.wto.org/imrd/directdoc.asp?DDFDocuments/u/G/SPS/NCRI297A1.DOCX")</f>
        <v>https://docs.wto.org/imrd/directdoc.asp?DDFDocuments/u/G/SPS/NCRI297A1.DOCX</v>
      </c>
      <c r="Q21" s="3" t="str">
        <f>HYPERLINK("https://docs.wto.org/imrd/directdoc.asp?DDFDocuments/v/G/SPS/NCRI297A1.DOCX", "https://docs.wto.org/imrd/directdoc.asp?DDFDocuments/v/G/SPS/NCRI297A1.DOCX")</f>
        <v>https://docs.wto.org/imrd/directdoc.asp?DDFDocuments/v/G/SPS/NCRI297A1.DOCX</v>
      </c>
    </row>
    <row r="22" spans="1:17" ht="135" x14ac:dyDescent="0.25">
      <c r="A22" s="3" t="s">
        <v>87</v>
      </c>
      <c r="B22" s="9">
        <v>45750</v>
      </c>
      <c r="C22" s="13" t="str">
        <f>HYPERLINK("https://eping.wto.org/en/Search?viewData= G/SPS/N/TZA/438"," G/SPS/N/TZA/438")</f>
        <v xml:space="preserve"> G/SPS/N/TZA/438</v>
      </c>
      <c r="D22" s="1" t="s">
        <v>1761</v>
      </c>
      <c r="E22" s="1" t="s">
        <v>1762</v>
      </c>
      <c r="F22" s="1" t="s">
        <v>1763</v>
      </c>
      <c r="G22" s="1" t="s">
        <v>494</v>
      </c>
      <c r="H22" s="1" t="s">
        <v>478</v>
      </c>
      <c r="I22" s="1" t="s">
        <v>95</v>
      </c>
      <c r="J22" s="1" t="s">
        <v>105</v>
      </c>
      <c r="K22" s="3" t="s">
        <v>23</v>
      </c>
      <c r="L22" s="9">
        <v>45810</v>
      </c>
      <c r="M22" s="3" t="s">
        <v>24</v>
      </c>
      <c r="N22" s="1" t="s">
        <v>1764</v>
      </c>
      <c r="O22" s="3" t="str">
        <f>HYPERLINK("https://docs.wto.org/imrd/directdoc.asp?DDFDocuments/t/G/SPS/NTZA438.DOCX", "https://docs.wto.org/imrd/directdoc.asp?DDFDocuments/t/G/SPS/NTZA438.DOCX")</f>
        <v>https://docs.wto.org/imrd/directdoc.asp?DDFDocuments/t/G/SPS/NTZA438.DOCX</v>
      </c>
      <c r="P22" s="3" t="str">
        <f>HYPERLINK("https://docs.wto.org/imrd/directdoc.asp?DDFDocuments/u/G/SPS/NTZA438.DOCX", "https://docs.wto.org/imrd/directdoc.asp?DDFDocuments/u/G/SPS/NTZA438.DOCX")</f>
        <v>https://docs.wto.org/imrd/directdoc.asp?DDFDocuments/u/G/SPS/NTZA438.DOCX</v>
      </c>
      <c r="Q22" s="3" t="str">
        <f>HYPERLINK("https://docs.wto.org/imrd/directdoc.asp?DDFDocuments/v/G/SPS/NTZA438.DOCX", "https://docs.wto.org/imrd/directdoc.asp?DDFDocuments/v/G/SPS/NTZA438.DOCX")</f>
        <v>https://docs.wto.org/imrd/directdoc.asp?DDFDocuments/v/G/SPS/NTZA438.DOCX</v>
      </c>
    </row>
    <row r="23" spans="1:17" ht="75" x14ac:dyDescent="0.25">
      <c r="A23" s="3" t="s">
        <v>94</v>
      </c>
      <c r="B23" s="9">
        <v>45750</v>
      </c>
      <c r="C23" s="13" t="str">
        <f>HYPERLINK("https://eping.wto.org/en/Search?viewData= G/SPS/N/MEX/452/Corr.1"," G/SPS/N/MEX/452/Corr.1")</f>
        <v xml:space="preserve"> G/SPS/N/MEX/452/Corr.1</v>
      </c>
      <c r="D23" s="1" t="s">
        <v>1765</v>
      </c>
      <c r="E23" s="1" t="s">
        <v>1765</v>
      </c>
      <c r="F23" s="1" t="s">
        <v>277</v>
      </c>
      <c r="G23" s="1" t="s">
        <v>23</v>
      </c>
      <c r="H23" s="1" t="s">
        <v>23</v>
      </c>
      <c r="I23" s="1" t="s">
        <v>278</v>
      </c>
      <c r="J23" s="1" t="s">
        <v>1766</v>
      </c>
      <c r="K23" s="3"/>
      <c r="L23" s="9" t="s">
        <v>23</v>
      </c>
      <c r="M23" s="3" t="s">
        <v>48</v>
      </c>
      <c r="N23" s="1" t="s">
        <v>1767</v>
      </c>
      <c r="O23" s="3" t="str">
        <f>HYPERLINK("https://docs.wto.org/imrd/directdoc.asp?DDFDocuments/t/G/SPS/NMEX452C1.DOCX", "https://docs.wto.org/imrd/directdoc.asp?DDFDocuments/t/G/SPS/NMEX452C1.DOCX")</f>
        <v>https://docs.wto.org/imrd/directdoc.asp?DDFDocuments/t/G/SPS/NMEX452C1.DOCX</v>
      </c>
      <c r="P23" s="3" t="str">
        <f>HYPERLINK("https://docs.wto.org/imrd/directdoc.asp?DDFDocuments/u/G/SPS/NMEX452C1.DOCX", "https://docs.wto.org/imrd/directdoc.asp?DDFDocuments/u/G/SPS/NMEX452C1.DOCX")</f>
        <v>https://docs.wto.org/imrd/directdoc.asp?DDFDocuments/u/G/SPS/NMEX452C1.DOCX</v>
      </c>
      <c r="Q23" s="3" t="str">
        <f>HYPERLINK("https://docs.wto.org/imrd/directdoc.asp?DDFDocuments/v/G/SPS/NMEX452C1.DOCX", "https://docs.wto.org/imrd/directdoc.asp?DDFDocuments/v/G/SPS/NMEX452C1.DOCX")</f>
        <v>https://docs.wto.org/imrd/directdoc.asp?DDFDocuments/v/G/SPS/NMEX452C1.DOCX</v>
      </c>
    </row>
    <row r="24" spans="1:17" ht="135" x14ac:dyDescent="0.25">
      <c r="A24" s="3" t="s">
        <v>87</v>
      </c>
      <c r="B24" s="9">
        <v>45750</v>
      </c>
      <c r="C24" s="13" t="str">
        <f>HYPERLINK("https://eping.wto.org/en/Search?viewData= G/SPS/N/TZA/437"," G/SPS/N/TZA/437")</f>
        <v xml:space="preserve"> G/SPS/N/TZA/437</v>
      </c>
      <c r="D24" s="1" t="s">
        <v>1768</v>
      </c>
      <c r="E24" s="1" t="s">
        <v>1769</v>
      </c>
      <c r="F24" s="1" t="s">
        <v>1763</v>
      </c>
      <c r="G24" s="1" t="s">
        <v>494</v>
      </c>
      <c r="H24" s="1" t="s">
        <v>478</v>
      </c>
      <c r="I24" s="1" t="s">
        <v>1770</v>
      </c>
      <c r="J24" s="1" t="s">
        <v>1771</v>
      </c>
      <c r="K24" s="3" t="s">
        <v>23</v>
      </c>
      <c r="L24" s="9">
        <v>45810</v>
      </c>
      <c r="M24" s="3" t="s">
        <v>24</v>
      </c>
      <c r="N24" s="1" t="s">
        <v>1772</v>
      </c>
      <c r="O24" s="3" t="str">
        <f>HYPERLINK("https://docs.wto.org/imrd/directdoc.asp?DDFDocuments/t/G/SPS/NTZA437.DOCX", "https://docs.wto.org/imrd/directdoc.asp?DDFDocuments/t/G/SPS/NTZA437.DOCX")</f>
        <v>https://docs.wto.org/imrd/directdoc.asp?DDFDocuments/t/G/SPS/NTZA437.DOCX</v>
      </c>
      <c r="P24" s="3" t="str">
        <f>HYPERLINK("https://docs.wto.org/imrd/directdoc.asp?DDFDocuments/u/G/SPS/NTZA437.DOCX", "https://docs.wto.org/imrd/directdoc.asp?DDFDocuments/u/G/SPS/NTZA437.DOCX")</f>
        <v>https://docs.wto.org/imrd/directdoc.asp?DDFDocuments/u/G/SPS/NTZA437.DOCX</v>
      </c>
      <c r="Q24" s="3" t="str">
        <f>HYPERLINK("https://docs.wto.org/imrd/directdoc.asp?DDFDocuments/v/G/SPS/NTZA437.DOCX", "https://docs.wto.org/imrd/directdoc.asp?DDFDocuments/v/G/SPS/NTZA437.DOCX")</f>
        <v>https://docs.wto.org/imrd/directdoc.asp?DDFDocuments/v/G/SPS/NTZA437.DOCX</v>
      </c>
    </row>
    <row r="25" spans="1:17" ht="165" x14ac:dyDescent="0.25">
      <c r="A25" s="3" t="s">
        <v>92</v>
      </c>
      <c r="B25" s="9">
        <v>45751</v>
      </c>
      <c r="C25" s="13" t="str">
        <f>HYPERLINK("https://eping.wto.org/en/Search?viewData= G/SPS/N/CAN/1593"," G/SPS/N/CAN/1593")</f>
        <v xml:space="preserve"> G/SPS/N/CAN/1593</v>
      </c>
      <c r="D25" s="1" t="s">
        <v>1773</v>
      </c>
      <c r="E25" s="1" t="s">
        <v>1774</v>
      </c>
      <c r="F25" s="1" t="s">
        <v>1775</v>
      </c>
      <c r="G25" s="1" t="s">
        <v>23</v>
      </c>
      <c r="H25" s="1" t="s">
        <v>1776</v>
      </c>
      <c r="I25" s="1" t="s">
        <v>95</v>
      </c>
      <c r="J25" s="1" t="s">
        <v>256</v>
      </c>
      <c r="K25" s="3" t="s">
        <v>23</v>
      </c>
      <c r="L25" s="9">
        <v>45818</v>
      </c>
      <c r="M25" s="3" t="s">
        <v>24</v>
      </c>
      <c r="N25" s="3"/>
      <c r="O25" s="3" t="str">
        <f>HYPERLINK("https://docs.wto.org/imrd/directdoc.asp?DDFDocuments/t/G/SPS/NCAN1593.DOCX", "https://docs.wto.org/imrd/directdoc.asp?DDFDocuments/t/G/SPS/NCAN1593.DOCX")</f>
        <v>https://docs.wto.org/imrd/directdoc.asp?DDFDocuments/t/G/SPS/NCAN1593.DOCX</v>
      </c>
      <c r="P25" s="3" t="str">
        <f>HYPERLINK("https://docs.wto.org/imrd/directdoc.asp?DDFDocuments/u/G/SPS/NCAN1593.DOCX", "https://docs.wto.org/imrd/directdoc.asp?DDFDocuments/u/G/SPS/NCAN1593.DOCX")</f>
        <v>https://docs.wto.org/imrd/directdoc.asp?DDFDocuments/u/G/SPS/NCAN1593.DOCX</v>
      </c>
      <c r="Q25" s="3" t="str">
        <f>HYPERLINK("https://docs.wto.org/imrd/directdoc.asp?DDFDocuments/v/G/SPS/NCAN1593.DOCX", "https://docs.wto.org/imrd/directdoc.asp?DDFDocuments/v/G/SPS/NCAN1593.DOCX")</f>
        <v>https://docs.wto.org/imrd/directdoc.asp?DDFDocuments/v/G/SPS/NCAN1593.DOCX</v>
      </c>
    </row>
    <row r="26" spans="1:17" ht="150" x14ac:dyDescent="0.25">
      <c r="A26" s="3" t="s">
        <v>36</v>
      </c>
      <c r="B26" s="9">
        <v>45754</v>
      </c>
      <c r="C26" s="13" t="str">
        <f>HYPERLINK("https://eping.wto.org/en/Search?viewData= G/SPS/N/COL/242/Add.4"," G/SPS/N/COL/242/Add.4")</f>
        <v xml:space="preserve"> G/SPS/N/COL/242/Add.4</v>
      </c>
      <c r="D26" s="1" t="s">
        <v>1777</v>
      </c>
      <c r="E26" s="1" t="s">
        <v>1777</v>
      </c>
      <c r="F26" s="1" t="s">
        <v>1778</v>
      </c>
      <c r="G26" s="1" t="s">
        <v>23</v>
      </c>
      <c r="H26" s="1" t="s">
        <v>23</v>
      </c>
      <c r="I26" s="1" t="s">
        <v>1779</v>
      </c>
      <c r="J26" s="1" t="s">
        <v>1780</v>
      </c>
      <c r="K26" s="3"/>
      <c r="L26" s="9">
        <v>45814</v>
      </c>
      <c r="M26" s="3" t="s">
        <v>39</v>
      </c>
      <c r="N26" s="1" t="s">
        <v>1781</v>
      </c>
      <c r="O26" s="3" t="str">
        <f>HYPERLINK("https://docs.wto.org/imrd/directdoc.asp?DDFDocuments/t/G/SPS/NCOL242A4.DOCX", "https://docs.wto.org/imrd/directdoc.asp?DDFDocuments/t/G/SPS/NCOL242A4.DOCX")</f>
        <v>https://docs.wto.org/imrd/directdoc.asp?DDFDocuments/t/G/SPS/NCOL242A4.DOCX</v>
      </c>
      <c r="P26" s="3" t="str">
        <f>HYPERLINK("https://docs.wto.org/imrd/directdoc.asp?DDFDocuments/u/G/SPS/NCOL242A4.DOCX", "https://docs.wto.org/imrd/directdoc.asp?DDFDocuments/u/G/SPS/NCOL242A4.DOCX")</f>
        <v>https://docs.wto.org/imrd/directdoc.asp?DDFDocuments/u/G/SPS/NCOL242A4.DOCX</v>
      </c>
      <c r="Q26" s="3" t="str">
        <f>HYPERLINK("https://docs.wto.org/imrd/directdoc.asp?DDFDocuments/v/G/SPS/NCOL242A4.DOCX", "https://docs.wto.org/imrd/directdoc.asp?DDFDocuments/v/G/SPS/NCOL242A4.DOCX")</f>
        <v>https://docs.wto.org/imrd/directdoc.asp?DDFDocuments/v/G/SPS/NCOL242A4.DOCX</v>
      </c>
    </row>
    <row r="27" spans="1:17" ht="409.5" x14ac:dyDescent="0.25">
      <c r="A27" s="3" t="s">
        <v>37</v>
      </c>
      <c r="B27" s="9">
        <v>45754</v>
      </c>
      <c r="C27" s="13" t="str">
        <f>HYPERLINK("https://eping.wto.org/en/Search?viewData= G/SPS/N/AUS/502/Add.19"," G/SPS/N/AUS/502/Add.19")</f>
        <v xml:space="preserve"> G/SPS/N/AUS/502/Add.19</v>
      </c>
      <c r="D27" s="1" t="s">
        <v>1782</v>
      </c>
      <c r="E27" s="1" t="s">
        <v>1783</v>
      </c>
      <c r="F27" s="1" t="s">
        <v>1784</v>
      </c>
      <c r="G27" s="1" t="s">
        <v>1785</v>
      </c>
      <c r="H27" s="1" t="s">
        <v>23</v>
      </c>
      <c r="I27" s="1" t="s">
        <v>103</v>
      </c>
      <c r="J27" s="1" t="s">
        <v>1786</v>
      </c>
      <c r="K27" s="3"/>
      <c r="L27" s="9" t="s">
        <v>23</v>
      </c>
      <c r="M27" s="3" t="s">
        <v>99</v>
      </c>
      <c r="N27" s="1" t="s">
        <v>1787</v>
      </c>
      <c r="O27" s="3" t="str">
        <f>HYPERLINK("https://docs.wto.org/imrd/directdoc.asp?DDFDocuments/t/G/SPS/NAUS502A19.DOCX", "https://docs.wto.org/imrd/directdoc.asp?DDFDocuments/t/G/SPS/NAUS502A19.DOCX")</f>
        <v>https://docs.wto.org/imrd/directdoc.asp?DDFDocuments/t/G/SPS/NAUS502A19.DOCX</v>
      </c>
      <c r="P27" s="3" t="str">
        <f>HYPERLINK("https://docs.wto.org/imrd/directdoc.asp?DDFDocuments/u/G/SPS/NAUS502A19.DOCX", "https://docs.wto.org/imrd/directdoc.asp?DDFDocuments/u/G/SPS/NAUS502A19.DOCX")</f>
        <v>https://docs.wto.org/imrd/directdoc.asp?DDFDocuments/u/G/SPS/NAUS502A19.DOCX</v>
      </c>
      <c r="Q27" s="3" t="str">
        <f>HYPERLINK("https://docs.wto.org/imrd/directdoc.asp?DDFDocuments/v/G/SPS/NAUS502A19.DOCX", "https://docs.wto.org/imrd/directdoc.asp?DDFDocuments/v/G/SPS/NAUS502A19.DOCX")</f>
        <v>https://docs.wto.org/imrd/directdoc.asp?DDFDocuments/v/G/SPS/NAUS502A19.DOCX</v>
      </c>
    </row>
    <row r="28" spans="1:17" ht="165" x14ac:dyDescent="0.25">
      <c r="A28" s="3" t="s">
        <v>260</v>
      </c>
      <c r="B28" s="9">
        <v>45754</v>
      </c>
      <c r="C28" s="13" t="str">
        <f>HYPERLINK("https://eping.wto.org/en/Search?viewData= G/SPS/N/MAR/112/Add.1"," G/SPS/N/MAR/112/Add.1")</f>
        <v xml:space="preserve"> G/SPS/N/MAR/112/Add.1</v>
      </c>
      <c r="D28" s="1" t="s">
        <v>1788</v>
      </c>
      <c r="E28" s="1" t="s">
        <v>1788</v>
      </c>
      <c r="F28" s="1" t="s">
        <v>1789</v>
      </c>
      <c r="G28" s="1" t="s">
        <v>1790</v>
      </c>
      <c r="H28" s="1" t="s">
        <v>23</v>
      </c>
      <c r="I28" s="1" t="s">
        <v>109</v>
      </c>
      <c r="J28" s="1" t="s">
        <v>1791</v>
      </c>
      <c r="K28" s="3"/>
      <c r="L28" s="9" t="s">
        <v>23</v>
      </c>
      <c r="M28" s="3" t="s">
        <v>99</v>
      </c>
      <c r="N28" s="3"/>
      <c r="O28" s="3" t="str">
        <f>HYPERLINK("https://docs.wto.org/imrd/directdoc.asp?DDFDocuments/t/G/SPS/NMAR112A1.DOCX", "https://docs.wto.org/imrd/directdoc.asp?DDFDocuments/t/G/SPS/NMAR112A1.DOCX")</f>
        <v>https://docs.wto.org/imrd/directdoc.asp?DDFDocuments/t/G/SPS/NMAR112A1.DOCX</v>
      </c>
      <c r="P28" s="3" t="str">
        <f>HYPERLINK("https://docs.wto.org/imrd/directdoc.asp?DDFDocuments/u/G/SPS/NMAR112A1.DOCX", "https://docs.wto.org/imrd/directdoc.asp?DDFDocuments/u/G/SPS/NMAR112A1.DOCX")</f>
        <v>https://docs.wto.org/imrd/directdoc.asp?DDFDocuments/u/G/SPS/NMAR112A1.DOCX</v>
      </c>
      <c r="Q28" s="3" t="str">
        <f>HYPERLINK("https://docs.wto.org/imrd/directdoc.asp?DDFDocuments/v/G/SPS/NMAR112A1.DOCX", "https://docs.wto.org/imrd/directdoc.asp?DDFDocuments/v/G/SPS/NMAR112A1.DOCX")</f>
        <v>https://docs.wto.org/imrd/directdoc.asp?DDFDocuments/v/G/SPS/NMAR112A1.DOCX</v>
      </c>
    </row>
    <row r="29" spans="1:17" ht="165" x14ac:dyDescent="0.25">
      <c r="A29" s="3" t="s">
        <v>77</v>
      </c>
      <c r="B29" s="9">
        <v>45755</v>
      </c>
      <c r="C29" s="13" t="str">
        <f>HYPERLINK("https://eping.wto.org/en/Search?viewData= G/SPS/N/TPKM/643"," G/SPS/N/TPKM/643")</f>
        <v xml:space="preserve"> G/SPS/N/TPKM/643</v>
      </c>
      <c r="D29" s="1" t="s">
        <v>1792</v>
      </c>
      <c r="E29" s="1" t="s">
        <v>1793</v>
      </c>
      <c r="F29" s="1" t="s">
        <v>1794</v>
      </c>
      <c r="G29" s="1" t="s">
        <v>1795</v>
      </c>
      <c r="H29" s="1" t="s">
        <v>23</v>
      </c>
      <c r="I29" s="1" t="s">
        <v>1796</v>
      </c>
      <c r="J29" s="1" t="s">
        <v>1797</v>
      </c>
      <c r="K29" s="3" t="s">
        <v>23</v>
      </c>
      <c r="L29" s="9">
        <v>45761</v>
      </c>
      <c r="M29" s="3" t="s">
        <v>24</v>
      </c>
      <c r="N29" s="3"/>
      <c r="O29" s="3" t="str">
        <f>HYPERLINK("https://docs.wto.org/imrd/directdoc.asp?DDFDocuments/t/G/SPS/NTPKM643.DOCX", "https://docs.wto.org/imrd/directdoc.asp?DDFDocuments/t/G/SPS/NTPKM643.DOCX")</f>
        <v>https://docs.wto.org/imrd/directdoc.asp?DDFDocuments/t/G/SPS/NTPKM643.DOCX</v>
      </c>
      <c r="P29" s="3" t="str">
        <f>HYPERLINK("https://docs.wto.org/imrd/directdoc.asp?DDFDocuments/u/G/SPS/NTPKM643.DOCX", "https://docs.wto.org/imrd/directdoc.asp?DDFDocuments/u/G/SPS/NTPKM643.DOCX")</f>
        <v>https://docs.wto.org/imrd/directdoc.asp?DDFDocuments/u/G/SPS/NTPKM643.DOCX</v>
      </c>
      <c r="Q29" s="3" t="str">
        <f>HYPERLINK("https://docs.wto.org/imrd/directdoc.asp?DDFDocuments/v/G/SPS/NTPKM643.DOCX", "https://docs.wto.org/imrd/directdoc.asp?DDFDocuments/v/G/SPS/NTPKM643.DOCX")</f>
        <v>https://docs.wto.org/imrd/directdoc.asp?DDFDocuments/v/G/SPS/NTPKM643.DOCX</v>
      </c>
    </row>
    <row r="30" spans="1:17" ht="60" x14ac:dyDescent="0.25">
      <c r="A30" s="3" t="s">
        <v>76</v>
      </c>
      <c r="B30" s="9">
        <v>45755</v>
      </c>
      <c r="C30" s="13" t="str">
        <f>HYPERLINK("https://eping.wto.org/en/Search?viewData= G/SPS/N/USA/3512"," G/SPS/N/USA/3512")</f>
        <v xml:space="preserve"> G/SPS/N/USA/3512</v>
      </c>
      <c r="D30" s="1" t="s">
        <v>1798</v>
      </c>
      <c r="E30" s="1" t="s">
        <v>1799</v>
      </c>
      <c r="F30" s="1" t="s">
        <v>1800</v>
      </c>
      <c r="G30" s="1" t="s">
        <v>23</v>
      </c>
      <c r="H30" s="1" t="s">
        <v>23</v>
      </c>
      <c r="I30" s="1" t="s">
        <v>95</v>
      </c>
      <c r="J30" s="1" t="s">
        <v>96</v>
      </c>
      <c r="K30" s="3"/>
      <c r="L30" s="9" t="s">
        <v>23</v>
      </c>
      <c r="M30" s="3" t="s">
        <v>24</v>
      </c>
      <c r="N30" s="1" t="s">
        <v>1801</v>
      </c>
      <c r="O30" s="3" t="str">
        <f>HYPERLINK("https://docs.wto.org/imrd/directdoc.asp?DDFDocuments/t/G/SPS/NUSA3512.DOCX", "https://docs.wto.org/imrd/directdoc.asp?DDFDocuments/t/G/SPS/NUSA3512.DOCX")</f>
        <v>https://docs.wto.org/imrd/directdoc.asp?DDFDocuments/t/G/SPS/NUSA3512.DOCX</v>
      </c>
      <c r="P30" s="3" t="str">
        <f>HYPERLINK("https://docs.wto.org/imrd/directdoc.asp?DDFDocuments/u/G/SPS/NUSA3512.DOCX", "https://docs.wto.org/imrd/directdoc.asp?DDFDocuments/u/G/SPS/NUSA3512.DOCX")</f>
        <v>https://docs.wto.org/imrd/directdoc.asp?DDFDocuments/u/G/SPS/NUSA3512.DOCX</v>
      </c>
      <c r="Q30" s="3" t="str">
        <f>HYPERLINK("https://docs.wto.org/imrd/directdoc.asp?DDFDocuments/v/G/SPS/NUSA3512.DOCX", "https://docs.wto.org/imrd/directdoc.asp?DDFDocuments/v/G/SPS/NUSA3512.DOCX")</f>
        <v>https://docs.wto.org/imrd/directdoc.asp?DDFDocuments/v/G/SPS/NUSA3512.DOCX</v>
      </c>
    </row>
    <row r="31" spans="1:17" ht="135" x14ac:dyDescent="0.25">
      <c r="A31" s="3" t="s">
        <v>28</v>
      </c>
      <c r="B31" s="9">
        <v>45755</v>
      </c>
      <c r="C31" s="13" t="str">
        <f>HYPERLINK("https://eping.wto.org/en/Search?viewData= G/SPS/N/CHL/822/Add.1"," G/SPS/N/CHL/822/Add.1")</f>
        <v xml:space="preserve"> G/SPS/N/CHL/822/Add.1</v>
      </c>
      <c r="D31" s="1" t="s">
        <v>1802</v>
      </c>
      <c r="E31" s="1" t="s">
        <v>1802</v>
      </c>
      <c r="F31" s="1" t="s">
        <v>1803</v>
      </c>
      <c r="G31" s="1" t="s">
        <v>1804</v>
      </c>
      <c r="H31" s="1" t="s">
        <v>23</v>
      </c>
      <c r="I31" s="1" t="s">
        <v>103</v>
      </c>
      <c r="J31" s="1" t="s">
        <v>1805</v>
      </c>
      <c r="K31" s="3"/>
      <c r="L31" s="9" t="s">
        <v>23</v>
      </c>
      <c r="M31" s="3" t="s">
        <v>39</v>
      </c>
      <c r="N31" s="1" t="s">
        <v>1806</v>
      </c>
      <c r="O31" s="3" t="str">
        <f>HYPERLINK("https://docs.wto.org/imrd/directdoc.asp?DDFDocuments/t/G/SPS/NCHL822A1.DOCX", "https://docs.wto.org/imrd/directdoc.asp?DDFDocuments/t/G/SPS/NCHL822A1.DOCX")</f>
        <v>https://docs.wto.org/imrd/directdoc.asp?DDFDocuments/t/G/SPS/NCHL822A1.DOCX</v>
      </c>
      <c r="P31" s="3" t="str">
        <f>HYPERLINK("https://docs.wto.org/imrd/directdoc.asp?DDFDocuments/u/G/SPS/NCHL822A1.DOCX", "https://docs.wto.org/imrd/directdoc.asp?DDFDocuments/u/G/SPS/NCHL822A1.DOCX")</f>
        <v>https://docs.wto.org/imrd/directdoc.asp?DDFDocuments/u/G/SPS/NCHL822A1.DOCX</v>
      </c>
      <c r="Q31" s="3" t="str">
        <f>HYPERLINK("https://docs.wto.org/imrd/directdoc.asp?DDFDocuments/v/G/SPS/NCHL822A1.DOCX", "https://docs.wto.org/imrd/directdoc.asp?DDFDocuments/v/G/SPS/NCHL822A1.DOCX")</f>
        <v>https://docs.wto.org/imrd/directdoc.asp?DDFDocuments/v/G/SPS/NCHL822A1.DOCX</v>
      </c>
    </row>
    <row r="32" spans="1:17" ht="409.5" x14ac:dyDescent="0.25">
      <c r="A32" s="3" t="s">
        <v>1807</v>
      </c>
      <c r="B32" s="9">
        <v>45755</v>
      </c>
      <c r="C32" s="13" t="str">
        <f>HYPERLINK("https://eping.wto.org/en/Search?viewData= G/SPS/N/MDA/27"," G/SPS/N/MDA/27")</f>
        <v xml:space="preserve"> G/SPS/N/MDA/27</v>
      </c>
      <c r="D32" s="1" t="s">
        <v>1808</v>
      </c>
      <c r="E32" s="1" t="s">
        <v>1809</v>
      </c>
      <c r="F32" s="1" t="s">
        <v>1810</v>
      </c>
      <c r="G32" s="1" t="s">
        <v>1811</v>
      </c>
      <c r="H32" s="1" t="s">
        <v>23</v>
      </c>
      <c r="I32" s="1" t="s">
        <v>95</v>
      </c>
      <c r="J32" s="1" t="s">
        <v>105</v>
      </c>
      <c r="K32" s="3" t="s">
        <v>23</v>
      </c>
      <c r="L32" s="9">
        <v>45757</v>
      </c>
      <c r="M32" s="3" t="s">
        <v>24</v>
      </c>
      <c r="N32" s="1" t="s">
        <v>1812</v>
      </c>
      <c r="O32" s="3" t="str">
        <f>HYPERLINK("https://docs.wto.org/imrd/directdoc.asp?DDFDocuments/t/G/SPS/NMDA27.DOCX", "https://docs.wto.org/imrd/directdoc.asp?DDFDocuments/t/G/SPS/NMDA27.DOCX")</f>
        <v>https://docs.wto.org/imrd/directdoc.asp?DDFDocuments/t/G/SPS/NMDA27.DOCX</v>
      </c>
      <c r="P32" s="3" t="str">
        <f>HYPERLINK("https://docs.wto.org/imrd/directdoc.asp?DDFDocuments/u/G/SPS/NMDA27.DOCX", "https://docs.wto.org/imrd/directdoc.asp?DDFDocuments/u/G/SPS/NMDA27.DOCX")</f>
        <v>https://docs.wto.org/imrd/directdoc.asp?DDFDocuments/u/G/SPS/NMDA27.DOCX</v>
      </c>
      <c r="Q32" s="3" t="str">
        <f>HYPERLINK("https://docs.wto.org/imrd/directdoc.asp?DDFDocuments/v/G/SPS/NMDA27.DOCX", "https://docs.wto.org/imrd/directdoc.asp?DDFDocuments/v/G/SPS/NMDA27.DOCX")</f>
        <v>https://docs.wto.org/imrd/directdoc.asp?DDFDocuments/v/G/SPS/NMDA27.DOCX</v>
      </c>
    </row>
    <row r="33" spans="1:17" ht="45" x14ac:dyDescent="0.25">
      <c r="A33" s="3" t="s">
        <v>85</v>
      </c>
      <c r="B33" s="9">
        <v>45755</v>
      </c>
      <c r="C33" s="13" t="str">
        <f>HYPERLINK("https://eping.wto.org/en/Search?viewData= G/SPS/N/JPN/1332"," G/SPS/N/JPN/1332")</f>
        <v xml:space="preserve"> G/SPS/N/JPN/1332</v>
      </c>
      <c r="D33" s="1" t="s">
        <v>1813</v>
      </c>
      <c r="E33" s="1" t="s">
        <v>1814</v>
      </c>
      <c r="F33" s="1" t="s">
        <v>1815</v>
      </c>
      <c r="G33" s="1" t="s">
        <v>23</v>
      </c>
      <c r="H33" s="1" t="s">
        <v>23</v>
      </c>
      <c r="I33" s="1" t="s">
        <v>109</v>
      </c>
      <c r="J33" s="1" t="s">
        <v>117</v>
      </c>
      <c r="K33" s="3" t="s">
        <v>23</v>
      </c>
      <c r="L33" s="9" t="s">
        <v>23</v>
      </c>
      <c r="M33" s="3" t="s">
        <v>24</v>
      </c>
      <c r="N33" s="1" t="s">
        <v>1816</v>
      </c>
      <c r="O33" s="3" t="str">
        <f>HYPERLINK("https://docs.wto.org/imrd/directdoc.asp?DDFDocuments/t/G/SPS/NJPN1332.DOCX", "https://docs.wto.org/imrd/directdoc.asp?DDFDocuments/t/G/SPS/NJPN1332.DOCX")</f>
        <v>https://docs.wto.org/imrd/directdoc.asp?DDFDocuments/t/G/SPS/NJPN1332.DOCX</v>
      </c>
      <c r="P33" s="3" t="str">
        <f>HYPERLINK("https://docs.wto.org/imrd/directdoc.asp?DDFDocuments/u/G/SPS/NJPN1332.DOCX", "https://docs.wto.org/imrd/directdoc.asp?DDFDocuments/u/G/SPS/NJPN1332.DOCX")</f>
        <v>https://docs.wto.org/imrd/directdoc.asp?DDFDocuments/u/G/SPS/NJPN1332.DOCX</v>
      </c>
      <c r="Q33" s="3" t="str">
        <f>HYPERLINK("https://docs.wto.org/imrd/directdoc.asp?DDFDocuments/v/G/SPS/NJPN1332.DOCX", "https://docs.wto.org/imrd/directdoc.asp?DDFDocuments/v/G/SPS/NJPN1332.DOCX")</f>
        <v>https://docs.wto.org/imrd/directdoc.asp?DDFDocuments/v/G/SPS/NJPN1332.DOCX</v>
      </c>
    </row>
    <row r="34" spans="1:17" ht="409.5" x14ac:dyDescent="0.25">
      <c r="A34" s="3" t="s">
        <v>37</v>
      </c>
      <c r="B34" s="9">
        <v>45756</v>
      </c>
      <c r="C34" s="13" t="str">
        <f>HYPERLINK("https://eping.wto.org/en/Search?viewData= G/SPS/N/AUS/376/Add.8"," G/SPS/N/AUS/376/Add.8")</f>
        <v xml:space="preserve"> G/SPS/N/AUS/376/Add.8</v>
      </c>
      <c r="D34" s="1" t="s">
        <v>1742</v>
      </c>
      <c r="E34" s="1" t="s">
        <v>1817</v>
      </c>
      <c r="F34" s="1" t="s">
        <v>1744</v>
      </c>
      <c r="G34" s="1" t="s">
        <v>1745</v>
      </c>
      <c r="H34" s="1" t="s">
        <v>23</v>
      </c>
      <c r="I34" s="1" t="s">
        <v>103</v>
      </c>
      <c r="J34" s="1" t="s">
        <v>1746</v>
      </c>
      <c r="K34" s="3"/>
      <c r="L34" s="9" t="s">
        <v>23</v>
      </c>
      <c r="M34" s="3" t="s">
        <v>99</v>
      </c>
      <c r="N34" s="1" t="s">
        <v>1818</v>
      </c>
      <c r="O34" s="3" t="str">
        <f>HYPERLINK("https://docs.wto.org/imrd/directdoc.asp?DDFDocuments/t/G/SPS/NAUS376A8.DOCX", "https://docs.wto.org/imrd/directdoc.asp?DDFDocuments/t/G/SPS/NAUS376A8.DOCX")</f>
        <v>https://docs.wto.org/imrd/directdoc.asp?DDFDocuments/t/G/SPS/NAUS376A8.DOCX</v>
      </c>
      <c r="P34" s="3" t="str">
        <f>HYPERLINK("https://docs.wto.org/imrd/directdoc.asp?DDFDocuments/u/G/SPS/NAUS376A8.DOCX", "https://docs.wto.org/imrd/directdoc.asp?DDFDocuments/u/G/SPS/NAUS376A8.DOCX")</f>
        <v>https://docs.wto.org/imrd/directdoc.asp?DDFDocuments/u/G/SPS/NAUS376A8.DOCX</v>
      </c>
      <c r="Q34" s="3" t="str">
        <f>HYPERLINK("https://docs.wto.org/imrd/directdoc.asp?DDFDocuments/v/G/SPS/NAUS376A8.DOCX", "https://docs.wto.org/imrd/directdoc.asp?DDFDocuments/v/G/SPS/NAUS376A8.DOCX")</f>
        <v>https://docs.wto.org/imrd/directdoc.asp?DDFDocuments/v/G/SPS/NAUS376A8.DOCX</v>
      </c>
    </row>
    <row r="35" spans="1:17" ht="60" x14ac:dyDescent="0.25">
      <c r="A35" s="3" t="s">
        <v>170</v>
      </c>
      <c r="B35" s="9">
        <v>45756</v>
      </c>
      <c r="C35" s="13" t="str">
        <f>HYPERLINK("https://eping.wto.org/en/Search?viewData= G/SPS/N/TUR/88/Rev.1/Add.1"," G/SPS/N/TUR/88/Rev.1/Add.1")</f>
        <v xml:space="preserve"> G/SPS/N/TUR/88/Rev.1/Add.1</v>
      </c>
      <c r="D35" s="1" t="s">
        <v>1819</v>
      </c>
      <c r="E35" s="1" t="s">
        <v>1820</v>
      </c>
      <c r="F35" s="1" t="s">
        <v>203</v>
      </c>
      <c r="G35" s="1" t="s">
        <v>23</v>
      </c>
      <c r="H35" s="1" t="s">
        <v>23</v>
      </c>
      <c r="I35" s="1" t="s">
        <v>95</v>
      </c>
      <c r="J35" s="1" t="s">
        <v>1821</v>
      </c>
      <c r="K35" s="3"/>
      <c r="L35" s="9" t="s">
        <v>23</v>
      </c>
      <c r="M35" s="3" t="s">
        <v>39</v>
      </c>
      <c r="N35" s="1" t="s">
        <v>1822</v>
      </c>
      <c r="O35" s="3" t="str">
        <f>HYPERLINK("https://docs.wto.org/imrd/directdoc.asp?DDFDocuments/t/G/SPS/NTUR88R1A1.DOCX", "https://docs.wto.org/imrd/directdoc.asp?DDFDocuments/t/G/SPS/NTUR88R1A1.DOCX")</f>
        <v>https://docs.wto.org/imrd/directdoc.asp?DDFDocuments/t/G/SPS/NTUR88R1A1.DOCX</v>
      </c>
      <c r="P35" s="3" t="str">
        <f>HYPERLINK("https://docs.wto.org/imrd/directdoc.asp?DDFDocuments/u/G/SPS/NTUR88R1A1.DOCX", "https://docs.wto.org/imrd/directdoc.asp?DDFDocuments/u/G/SPS/NTUR88R1A1.DOCX")</f>
        <v>https://docs.wto.org/imrd/directdoc.asp?DDFDocuments/u/G/SPS/NTUR88R1A1.DOCX</v>
      </c>
      <c r="Q35" s="3" t="str">
        <f>HYPERLINK("https://docs.wto.org/imrd/directdoc.asp?DDFDocuments/v/G/SPS/NTUR88R1A1.DOCX", "https://docs.wto.org/imrd/directdoc.asp?DDFDocuments/v/G/SPS/NTUR88R1A1.DOCX")</f>
        <v>https://docs.wto.org/imrd/directdoc.asp?DDFDocuments/v/G/SPS/NTUR88R1A1.DOCX</v>
      </c>
    </row>
    <row r="36" spans="1:17" ht="150" x14ac:dyDescent="0.25">
      <c r="A36" s="3" t="s">
        <v>78</v>
      </c>
      <c r="B36" s="9">
        <v>45756</v>
      </c>
      <c r="C36" s="13" t="str">
        <f>HYPERLINK("https://eping.wto.org/en/Search?viewData= G/SPS/N/BRA/2397"," G/SPS/N/BRA/2397")</f>
        <v xml:space="preserve"> G/SPS/N/BRA/2397</v>
      </c>
      <c r="D36" s="1" t="s">
        <v>1823</v>
      </c>
      <c r="E36" s="1" t="s">
        <v>1824</v>
      </c>
      <c r="F36" s="1" t="s">
        <v>1825</v>
      </c>
      <c r="G36" s="1" t="s">
        <v>1703</v>
      </c>
      <c r="H36" s="1" t="s">
        <v>23</v>
      </c>
      <c r="I36" s="1" t="s">
        <v>102</v>
      </c>
      <c r="J36" s="1" t="s">
        <v>104</v>
      </c>
      <c r="K36" s="3" t="s">
        <v>23</v>
      </c>
      <c r="L36" s="9">
        <v>45816</v>
      </c>
      <c r="M36" s="3" t="s">
        <v>24</v>
      </c>
      <c r="N36" s="1" t="s">
        <v>1826</v>
      </c>
      <c r="O36" s="3" t="str">
        <f>HYPERLINK("https://docs.wto.org/imrd/directdoc.asp?DDFDocuments/t/G/SPS/NBRA2397.DOCX", "https://docs.wto.org/imrd/directdoc.asp?DDFDocuments/t/G/SPS/NBRA2397.DOCX")</f>
        <v>https://docs.wto.org/imrd/directdoc.asp?DDFDocuments/t/G/SPS/NBRA2397.DOCX</v>
      </c>
      <c r="P36" s="3" t="str">
        <f>HYPERLINK("https://docs.wto.org/imrd/directdoc.asp?DDFDocuments/u/G/SPS/NBRA2397.DOCX", "https://docs.wto.org/imrd/directdoc.asp?DDFDocuments/u/G/SPS/NBRA2397.DOCX")</f>
        <v>https://docs.wto.org/imrd/directdoc.asp?DDFDocuments/u/G/SPS/NBRA2397.DOCX</v>
      </c>
      <c r="Q36" s="3" t="str">
        <f>HYPERLINK("https://docs.wto.org/imrd/directdoc.asp?DDFDocuments/v/G/SPS/NBRA2397.DOCX", "https://docs.wto.org/imrd/directdoc.asp?DDFDocuments/v/G/SPS/NBRA2397.DOCX")</f>
        <v>https://docs.wto.org/imrd/directdoc.asp?DDFDocuments/v/G/SPS/NBRA2397.DOCX</v>
      </c>
    </row>
    <row r="37" spans="1:17" ht="409.5" x14ac:dyDescent="0.25">
      <c r="A37" s="3" t="s">
        <v>97</v>
      </c>
      <c r="B37" s="9">
        <v>45756</v>
      </c>
      <c r="C37" s="13" t="str">
        <f>HYPERLINK("https://eping.wto.org/en/Search?viewData= G/SPS/N/RUS/312"," G/SPS/N/RUS/312")</f>
        <v xml:space="preserve"> G/SPS/N/RUS/312</v>
      </c>
      <c r="D37" s="1" t="s">
        <v>1827</v>
      </c>
      <c r="E37" s="1" t="s">
        <v>1828</v>
      </c>
      <c r="F37" s="1" t="s">
        <v>1829</v>
      </c>
      <c r="G37" s="1" t="s">
        <v>1830</v>
      </c>
      <c r="H37" s="1" t="s">
        <v>23</v>
      </c>
      <c r="I37" s="1" t="s">
        <v>107</v>
      </c>
      <c r="J37" s="1" t="s">
        <v>1831</v>
      </c>
      <c r="K37" s="3" t="s">
        <v>1305</v>
      </c>
      <c r="L37" s="9" t="s">
        <v>23</v>
      </c>
      <c r="M37" s="3" t="s">
        <v>59</v>
      </c>
      <c r="N37" s="1" t="s">
        <v>1832</v>
      </c>
      <c r="O37" s="3" t="str">
        <f>HYPERLINK("https://docs.wto.org/imrd/directdoc.asp?DDFDocuments/t/G/SPS/NRUS312.DOCX", "https://docs.wto.org/imrd/directdoc.asp?DDFDocuments/t/G/SPS/NRUS312.DOCX")</f>
        <v>https://docs.wto.org/imrd/directdoc.asp?DDFDocuments/t/G/SPS/NRUS312.DOCX</v>
      </c>
      <c r="P37" s="3" t="str">
        <f>HYPERLINK("https://docs.wto.org/imrd/directdoc.asp?DDFDocuments/u/G/SPS/NRUS312.DOCX", "https://docs.wto.org/imrd/directdoc.asp?DDFDocuments/u/G/SPS/NRUS312.DOCX")</f>
        <v>https://docs.wto.org/imrd/directdoc.asp?DDFDocuments/u/G/SPS/NRUS312.DOCX</v>
      </c>
      <c r="Q37" s="3" t="str">
        <f>HYPERLINK("https://docs.wto.org/imrd/directdoc.asp?DDFDocuments/v/G/SPS/NRUS312.DOCX", "https://docs.wto.org/imrd/directdoc.asp?DDFDocuments/v/G/SPS/NRUS312.DOCX")</f>
        <v>https://docs.wto.org/imrd/directdoc.asp?DDFDocuments/v/G/SPS/NRUS312.DOCX</v>
      </c>
    </row>
    <row r="38" spans="1:17" ht="240" x14ac:dyDescent="0.25">
      <c r="A38" s="3" t="s">
        <v>36</v>
      </c>
      <c r="B38" s="9">
        <v>45757</v>
      </c>
      <c r="C38" s="13" t="str">
        <f>HYPERLINK("https://eping.wto.org/en/Search?viewData= G/SPS/N/COL/281/Add.4"," G/SPS/N/COL/281/Add.4")</f>
        <v xml:space="preserve"> G/SPS/N/COL/281/Add.4</v>
      </c>
      <c r="D38" s="1" t="s">
        <v>1833</v>
      </c>
      <c r="E38" s="1" t="s">
        <v>1833</v>
      </c>
      <c r="F38" s="1" t="s">
        <v>1834</v>
      </c>
      <c r="G38" s="1" t="s">
        <v>1835</v>
      </c>
      <c r="H38" s="1" t="s">
        <v>23</v>
      </c>
      <c r="I38" s="1" t="s">
        <v>1836</v>
      </c>
      <c r="J38" s="1" t="s">
        <v>1837</v>
      </c>
      <c r="K38" s="3"/>
      <c r="L38" s="9">
        <v>45817</v>
      </c>
      <c r="M38" s="3" t="s">
        <v>39</v>
      </c>
      <c r="N38" s="1" t="s">
        <v>1838</v>
      </c>
      <c r="O38" s="3" t="str">
        <f>HYPERLINK("https://docs.wto.org/imrd/directdoc.asp?DDFDocuments/t/G/SPS/NCOL281A4.DOCX", "https://docs.wto.org/imrd/directdoc.asp?DDFDocuments/t/G/SPS/NCOL281A4.DOCX")</f>
        <v>https://docs.wto.org/imrd/directdoc.asp?DDFDocuments/t/G/SPS/NCOL281A4.DOCX</v>
      </c>
      <c r="P38" s="3" t="str">
        <f>HYPERLINK("https://docs.wto.org/imrd/directdoc.asp?DDFDocuments/u/G/SPS/NCOL281A4.DOCX", "https://docs.wto.org/imrd/directdoc.asp?DDFDocuments/u/G/SPS/NCOL281A4.DOCX")</f>
        <v>https://docs.wto.org/imrd/directdoc.asp?DDFDocuments/u/G/SPS/NCOL281A4.DOCX</v>
      </c>
      <c r="Q38" s="3" t="str">
        <f>HYPERLINK("https://docs.wto.org/imrd/directdoc.asp?DDFDocuments/v/G/SPS/NCOL281A4.DOCX", "https://docs.wto.org/imrd/directdoc.asp?DDFDocuments/v/G/SPS/NCOL281A4.DOCX")</f>
        <v>https://docs.wto.org/imrd/directdoc.asp?DDFDocuments/v/G/SPS/NCOL281A4.DOCX</v>
      </c>
    </row>
    <row r="39" spans="1:17" ht="75" x14ac:dyDescent="0.25">
      <c r="A39" s="3" t="s">
        <v>80</v>
      </c>
      <c r="B39" s="9">
        <v>45757</v>
      </c>
      <c r="C39" s="13" t="str">
        <f>HYPERLINK("https://eping.wto.org/en/Search?viewData= G/SPS/N/UKR/229/Add.1"," G/SPS/N/UKR/229/Add.1")</f>
        <v xml:space="preserve"> G/SPS/N/UKR/229/Add.1</v>
      </c>
      <c r="D39" s="1" t="s">
        <v>1839</v>
      </c>
      <c r="E39" s="1" t="s">
        <v>1840</v>
      </c>
      <c r="F39" s="1" t="s">
        <v>1841</v>
      </c>
      <c r="G39" s="1" t="s">
        <v>23</v>
      </c>
      <c r="H39" s="1" t="s">
        <v>23</v>
      </c>
      <c r="I39" s="1" t="s">
        <v>109</v>
      </c>
      <c r="J39" s="1" t="s">
        <v>1842</v>
      </c>
      <c r="K39" s="3"/>
      <c r="L39" s="9" t="s">
        <v>23</v>
      </c>
      <c r="M39" s="3" t="s">
        <v>39</v>
      </c>
      <c r="N39" s="1" t="s">
        <v>1843</v>
      </c>
      <c r="O39" s="3" t="str">
        <f>HYPERLINK("https://docs.wto.org/imrd/directdoc.asp?DDFDocuments/t/G/SPS/NUKR229A1.DOCX", "https://docs.wto.org/imrd/directdoc.asp?DDFDocuments/t/G/SPS/NUKR229A1.DOCX")</f>
        <v>https://docs.wto.org/imrd/directdoc.asp?DDFDocuments/t/G/SPS/NUKR229A1.DOCX</v>
      </c>
      <c r="P39" s="3" t="str">
        <f>HYPERLINK("https://docs.wto.org/imrd/directdoc.asp?DDFDocuments/u/G/SPS/NUKR229A1.DOCX", "https://docs.wto.org/imrd/directdoc.asp?DDFDocuments/u/G/SPS/NUKR229A1.DOCX")</f>
        <v>https://docs.wto.org/imrd/directdoc.asp?DDFDocuments/u/G/SPS/NUKR229A1.DOCX</v>
      </c>
      <c r="Q39" s="3" t="str">
        <f>HYPERLINK("https://docs.wto.org/imrd/directdoc.asp?DDFDocuments/v/G/SPS/NUKR229A1.DOCX", "https://docs.wto.org/imrd/directdoc.asp?DDFDocuments/v/G/SPS/NUKR229A1.DOCX")</f>
        <v>https://docs.wto.org/imrd/directdoc.asp?DDFDocuments/v/G/SPS/NUKR229A1.DOCX</v>
      </c>
    </row>
    <row r="40" spans="1:17" ht="210" x14ac:dyDescent="0.25">
      <c r="A40" s="3" t="s">
        <v>25</v>
      </c>
      <c r="B40" s="9">
        <v>45757</v>
      </c>
      <c r="C40" s="13" t="str">
        <f>HYPERLINK("https://eping.wto.org/en/Search?viewData= G/SPS/N/CRI/302/Add.1"," G/SPS/N/CRI/302/Add.1")</f>
        <v xml:space="preserve"> G/SPS/N/CRI/302/Add.1</v>
      </c>
      <c r="D40" s="1" t="s">
        <v>1844</v>
      </c>
      <c r="E40" s="1" t="s">
        <v>1844</v>
      </c>
      <c r="F40" s="1" t="s">
        <v>1845</v>
      </c>
      <c r="G40" s="1" t="s">
        <v>1846</v>
      </c>
      <c r="H40" s="1" t="s">
        <v>23</v>
      </c>
      <c r="I40" s="1" t="s">
        <v>102</v>
      </c>
      <c r="J40" s="1" t="s">
        <v>284</v>
      </c>
      <c r="K40" s="3"/>
      <c r="L40" s="9" t="s">
        <v>23</v>
      </c>
      <c r="M40" s="3" t="s">
        <v>39</v>
      </c>
      <c r="N40" s="1" t="s">
        <v>1847</v>
      </c>
      <c r="O40" s="3" t="str">
        <f>HYPERLINK("https://docs.wto.org/imrd/directdoc.asp?DDFDocuments/t/G/SPS/NCRI302A1.DOCX", "https://docs.wto.org/imrd/directdoc.asp?DDFDocuments/t/G/SPS/NCRI302A1.DOCX")</f>
        <v>https://docs.wto.org/imrd/directdoc.asp?DDFDocuments/t/G/SPS/NCRI302A1.DOCX</v>
      </c>
      <c r="P40" s="3" t="str">
        <f>HYPERLINK("https://docs.wto.org/imrd/directdoc.asp?DDFDocuments/u/G/SPS/NCRI302A1.DOCX", "https://docs.wto.org/imrd/directdoc.asp?DDFDocuments/u/G/SPS/NCRI302A1.DOCX")</f>
        <v>https://docs.wto.org/imrd/directdoc.asp?DDFDocuments/u/G/SPS/NCRI302A1.DOCX</v>
      </c>
      <c r="Q40" s="3" t="str">
        <f>HYPERLINK("https://docs.wto.org/imrd/directdoc.asp?DDFDocuments/v/G/SPS/NCRI302A1.DOCX", "https://docs.wto.org/imrd/directdoc.asp?DDFDocuments/v/G/SPS/NCRI302A1.DOCX")</f>
        <v>https://docs.wto.org/imrd/directdoc.asp?DDFDocuments/v/G/SPS/NCRI302A1.DOCX</v>
      </c>
    </row>
    <row r="41" spans="1:17" ht="210" x14ac:dyDescent="0.25">
      <c r="A41" s="3" t="s">
        <v>25</v>
      </c>
      <c r="B41" s="9">
        <v>45757</v>
      </c>
      <c r="C41" s="13" t="str">
        <f>HYPERLINK("https://eping.wto.org/en/Search?viewData= G/SPS/N/CRI/301/Add.1"," G/SPS/N/CRI/301/Add.1")</f>
        <v xml:space="preserve"> G/SPS/N/CRI/301/Add.1</v>
      </c>
      <c r="D41" s="1" t="s">
        <v>1848</v>
      </c>
      <c r="E41" s="1" t="s">
        <v>1848</v>
      </c>
      <c r="F41" s="1" t="s">
        <v>1849</v>
      </c>
      <c r="G41" s="1" t="s">
        <v>1846</v>
      </c>
      <c r="H41" s="1" t="s">
        <v>23</v>
      </c>
      <c r="I41" s="1" t="s">
        <v>102</v>
      </c>
      <c r="J41" s="1" t="s">
        <v>262</v>
      </c>
      <c r="K41" s="3"/>
      <c r="L41" s="9" t="s">
        <v>23</v>
      </c>
      <c r="M41" s="3" t="s">
        <v>39</v>
      </c>
      <c r="N41" s="1" t="s">
        <v>1850</v>
      </c>
      <c r="O41" s="3" t="str">
        <f>HYPERLINK("https://docs.wto.org/imrd/directdoc.asp?DDFDocuments/t/G/SPS/NCRI301A1.DOCX", "https://docs.wto.org/imrd/directdoc.asp?DDFDocuments/t/G/SPS/NCRI301A1.DOCX")</f>
        <v>https://docs.wto.org/imrd/directdoc.asp?DDFDocuments/t/G/SPS/NCRI301A1.DOCX</v>
      </c>
      <c r="P41" s="3" t="str">
        <f>HYPERLINK("https://docs.wto.org/imrd/directdoc.asp?DDFDocuments/u/G/SPS/NCRI301A1.DOCX", "https://docs.wto.org/imrd/directdoc.asp?DDFDocuments/u/G/SPS/NCRI301A1.DOCX")</f>
        <v>https://docs.wto.org/imrd/directdoc.asp?DDFDocuments/u/G/SPS/NCRI301A1.DOCX</v>
      </c>
      <c r="Q41" s="3" t="str">
        <f>HYPERLINK("https://docs.wto.org/imrd/directdoc.asp?DDFDocuments/v/G/SPS/NCRI301A1.DOCX", "https://docs.wto.org/imrd/directdoc.asp?DDFDocuments/v/G/SPS/NCRI301A1.DOCX")</f>
        <v>https://docs.wto.org/imrd/directdoc.asp?DDFDocuments/v/G/SPS/NCRI301A1.DOCX</v>
      </c>
    </row>
    <row r="42" spans="1:17" ht="195" x14ac:dyDescent="0.25">
      <c r="A42" s="3" t="s">
        <v>36</v>
      </c>
      <c r="B42" s="9">
        <v>45758</v>
      </c>
      <c r="C42" s="13" t="str">
        <f>HYPERLINK("https://eping.wto.org/en/Search?viewData= G/SPS/N/COL/148/Add.1"," G/SPS/N/COL/148/Add.1")</f>
        <v xml:space="preserve"> G/SPS/N/COL/148/Add.1</v>
      </c>
      <c r="D42" s="1" t="s">
        <v>1851</v>
      </c>
      <c r="E42" s="1" t="s">
        <v>1851</v>
      </c>
      <c r="F42" s="1" t="s">
        <v>1852</v>
      </c>
      <c r="G42" s="1" t="s">
        <v>23</v>
      </c>
      <c r="H42" s="1" t="s">
        <v>23</v>
      </c>
      <c r="I42" s="1" t="s">
        <v>95</v>
      </c>
      <c r="J42" s="1" t="s">
        <v>1853</v>
      </c>
      <c r="K42" s="3"/>
      <c r="L42" s="9">
        <v>45818</v>
      </c>
      <c r="M42" s="3" t="s">
        <v>39</v>
      </c>
      <c r="N42" s="1" t="s">
        <v>1854</v>
      </c>
      <c r="O42" s="3" t="str">
        <f>HYPERLINK("https://docs.wto.org/imrd/directdoc.asp?DDFDocuments/t/G/SPS/NCOL148A1.DOCX", "https://docs.wto.org/imrd/directdoc.asp?DDFDocuments/t/G/SPS/NCOL148A1.DOCX")</f>
        <v>https://docs.wto.org/imrd/directdoc.asp?DDFDocuments/t/G/SPS/NCOL148A1.DOCX</v>
      </c>
      <c r="P42" s="3" t="str">
        <f>HYPERLINK("https://docs.wto.org/imrd/directdoc.asp?DDFDocuments/u/G/SPS/NCOL148A1.DOCX", "https://docs.wto.org/imrd/directdoc.asp?DDFDocuments/u/G/SPS/NCOL148A1.DOCX")</f>
        <v>https://docs.wto.org/imrd/directdoc.asp?DDFDocuments/u/G/SPS/NCOL148A1.DOCX</v>
      </c>
      <c r="Q42" s="3" t="str">
        <f>HYPERLINK("https://docs.wto.org/imrd/directdoc.asp?DDFDocuments/v/G/SPS/NCOL148A1.DOCX", "https://docs.wto.org/imrd/directdoc.asp?DDFDocuments/v/G/SPS/NCOL148A1.DOCX")</f>
        <v>https://docs.wto.org/imrd/directdoc.asp?DDFDocuments/v/G/SPS/NCOL148A1.DOCX</v>
      </c>
    </row>
    <row r="43" spans="1:17" ht="120" x14ac:dyDescent="0.25">
      <c r="A43" s="3" t="s">
        <v>28</v>
      </c>
      <c r="B43" s="9">
        <v>45758</v>
      </c>
      <c r="C43" s="13" t="str">
        <f>HYPERLINK("https://eping.wto.org/en/Search?viewData= G/SPS/N/CHL/814/Add.1"," G/SPS/N/CHL/814/Add.1")</f>
        <v xml:space="preserve"> G/SPS/N/CHL/814/Add.1</v>
      </c>
      <c r="D43" s="1" t="s">
        <v>1855</v>
      </c>
      <c r="E43" s="1" t="s">
        <v>1855</v>
      </c>
      <c r="F43" s="1" t="s">
        <v>1856</v>
      </c>
      <c r="G43" s="1" t="s">
        <v>1857</v>
      </c>
      <c r="H43" s="1" t="s">
        <v>23</v>
      </c>
      <c r="I43" s="1" t="s">
        <v>103</v>
      </c>
      <c r="J43" s="1" t="s">
        <v>1858</v>
      </c>
      <c r="K43" s="3"/>
      <c r="L43" s="9" t="s">
        <v>23</v>
      </c>
      <c r="M43" s="3" t="s">
        <v>39</v>
      </c>
      <c r="N43" s="1" t="s">
        <v>1859</v>
      </c>
      <c r="O43" s="3" t="str">
        <f>HYPERLINK("https://docs.wto.org/imrd/directdoc.asp?DDFDocuments/t/G/SPS/NCHL814A1.DOCX", "https://docs.wto.org/imrd/directdoc.asp?DDFDocuments/t/G/SPS/NCHL814A1.DOCX")</f>
        <v>https://docs.wto.org/imrd/directdoc.asp?DDFDocuments/t/G/SPS/NCHL814A1.DOCX</v>
      </c>
      <c r="P43" s="3" t="str">
        <f>HYPERLINK("https://docs.wto.org/imrd/directdoc.asp?DDFDocuments/u/G/SPS/NCHL814A1.DOCX", "https://docs.wto.org/imrd/directdoc.asp?DDFDocuments/u/G/SPS/NCHL814A1.DOCX")</f>
        <v>https://docs.wto.org/imrd/directdoc.asp?DDFDocuments/u/G/SPS/NCHL814A1.DOCX</v>
      </c>
      <c r="Q43" s="3" t="str">
        <f>HYPERLINK("https://docs.wto.org/imrd/directdoc.asp?DDFDocuments/v/G/SPS/NCHL814A1.DOCX", "https://docs.wto.org/imrd/directdoc.asp?DDFDocuments/v/G/SPS/NCHL814A1.DOCX")</f>
        <v>https://docs.wto.org/imrd/directdoc.asp?DDFDocuments/v/G/SPS/NCHL814A1.DOCX</v>
      </c>
    </row>
    <row r="44" spans="1:17" ht="60" x14ac:dyDescent="0.25">
      <c r="A44" s="3" t="s">
        <v>83</v>
      </c>
      <c r="B44" s="9">
        <v>45758</v>
      </c>
      <c r="C44" s="13" t="str">
        <f>HYPERLINK("https://eping.wto.org/en/Search?viewData= G/SPS/N/THA/788"," G/SPS/N/THA/788")</f>
        <v xml:space="preserve"> G/SPS/N/THA/788</v>
      </c>
      <c r="D44" s="1" t="s">
        <v>1860</v>
      </c>
      <c r="E44" s="1" t="s">
        <v>1861</v>
      </c>
      <c r="F44" s="1" t="s">
        <v>146</v>
      </c>
      <c r="G44" s="1" t="s">
        <v>23</v>
      </c>
      <c r="H44" s="1" t="s">
        <v>23</v>
      </c>
      <c r="I44" s="1" t="s">
        <v>107</v>
      </c>
      <c r="J44" s="1" t="s">
        <v>114</v>
      </c>
      <c r="K44" s="3" t="s">
        <v>85</v>
      </c>
      <c r="L44" s="9" t="s">
        <v>23</v>
      </c>
      <c r="M44" s="3" t="s">
        <v>59</v>
      </c>
      <c r="N44" s="3"/>
      <c r="O44" s="3" t="str">
        <f>HYPERLINK("https://docs.wto.org/imrd/directdoc.asp?DDFDocuments/t/G/SPS/NTHA788.DOCX", "https://docs.wto.org/imrd/directdoc.asp?DDFDocuments/t/G/SPS/NTHA788.DOCX")</f>
        <v>https://docs.wto.org/imrd/directdoc.asp?DDFDocuments/t/G/SPS/NTHA788.DOCX</v>
      </c>
      <c r="P44" s="3" t="str">
        <f>HYPERLINK("https://docs.wto.org/imrd/directdoc.asp?DDFDocuments/u/G/SPS/NTHA788.DOCX", "https://docs.wto.org/imrd/directdoc.asp?DDFDocuments/u/G/SPS/NTHA788.DOCX")</f>
        <v>https://docs.wto.org/imrd/directdoc.asp?DDFDocuments/u/G/SPS/NTHA788.DOCX</v>
      </c>
      <c r="Q44" s="3" t="str">
        <f>HYPERLINK("https://docs.wto.org/imrd/directdoc.asp?DDFDocuments/v/G/SPS/NTHA788.DOCX", "https://docs.wto.org/imrd/directdoc.asp?DDFDocuments/v/G/SPS/NTHA788.DOCX")</f>
        <v>https://docs.wto.org/imrd/directdoc.asp?DDFDocuments/v/G/SPS/NTHA788.DOCX</v>
      </c>
    </row>
    <row r="45" spans="1:17" ht="150" x14ac:dyDescent="0.25">
      <c r="A45" s="3" t="s">
        <v>125</v>
      </c>
      <c r="B45" s="9">
        <v>45758</v>
      </c>
      <c r="C45" s="13" t="str">
        <f>HYPERLINK("https://eping.wto.org/en/Search?viewData= G/SPS/N/VNM/169"," G/SPS/N/VNM/169")</f>
        <v xml:space="preserve"> G/SPS/N/VNM/169</v>
      </c>
      <c r="D45" s="1" t="s">
        <v>1862</v>
      </c>
      <c r="E45" s="1" t="s">
        <v>1863</v>
      </c>
      <c r="F45" s="1" t="s">
        <v>1864</v>
      </c>
      <c r="G45" s="1" t="s">
        <v>23</v>
      </c>
      <c r="H45" s="1" t="s">
        <v>23</v>
      </c>
      <c r="I45" s="1" t="s">
        <v>1836</v>
      </c>
      <c r="J45" s="1" t="s">
        <v>1865</v>
      </c>
      <c r="K45" s="3" t="s">
        <v>23</v>
      </c>
      <c r="L45" s="9">
        <v>45818</v>
      </c>
      <c r="M45" s="3" t="s">
        <v>24</v>
      </c>
      <c r="N45" s="1" t="s">
        <v>1866</v>
      </c>
      <c r="O45" s="3" t="str">
        <f>HYPERLINK("https://docs.wto.org/imrd/directdoc.asp?DDFDocuments/t/G/SPS/NVNM169.DOCX", "https://docs.wto.org/imrd/directdoc.asp?DDFDocuments/t/G/SPS/NVNM169.DOCX")</f>
        <v>https://docs.wto.org/imrd/directdoc.asp?DDFDocuments/t/G/SPS/NVNM169.DOCX</v>
      </c>
      <c r="P45" s="3" t="str">
        <f>HYPERLINK("https://docs.wto.org/imrd/directdoc.asp?DDFDocuments/u/G/SPS/NVNM169.DOCX", "https://docs.wto.org/imrd/directdoc.asp?DDFDocuments/u/G/SPS/NVNM169.DOCX")</f>
        <v>https://docs.wto.org/imrd/directdoc.asp?DDFDocuments/u/G/SPS/NVNM169.DOCX</v>
      </c>
      <c r="Q45" s="3" t="str">
        <f>HYPERLINK("https://docs.wto.org/imrd/directdoc.asp?DDFDocuments/v/G/SPS/NVNM169.DOCX", "https://docs.wto.org/imrd/directdoc.asp?DDFDocuments/v/G/SPS/NVNM169.DOCX")</f>
        <v>https://docs.wto.org/imrd/directdoc.asp?DDFDocuments/v/G/SPS/NVNM169.DOCX</v>
      </c>
    </row>
    <row r="46" spans="1:17" ht="150" x14ac:dyDescent="0.25">
      <c r="A46" s="3" t="s">
        <v>28</v>
      </c>
      <c r="B46" s="9">
        <v>45758</v>
      </c>
      <c r="C46" s="13" t="str">
        <f>HYPERLINK("https://eping.wto.org/en/Search?viewData= G/SPS/N/CHL/821/Add.1"," G/SPS/N/CHL/821/Add.1")</f>
        <v xml:space="preserve"> G/SPS/N/CHL/821/Add.1</v>
      </c>
      <c r="D46" s="1" t="s">
        <v>1867</v>
      </c>
      <c r="E46" s="1" t="s">
        <v>1867</v>
      </c>
      <c r="F46" s="1" t="s">
        <v>1868</v>
      </c>
      <c r="G46" s="1" t="s">
        <v>1869</v>
      </c>
      <c r="H46" s="1" t="s">
        <v>23</v>
      </c>
      <c r="I46" s="1" t="s">
        <v>103</v>
      </c>
      <c r="J46" s="1" t="s">
        <v>1870</v>
      </c>
      <c r="K46" s="3"/>
      <c r="L46" s="9" t="s">
        <v>23</v>
      </c>
      <c r="M46" s="3" t="s">
        <v>39</v>
      </c>
      <c r="N46" s="1" t="s">
        <v>1871</v>
      </c>
      <c r="O46" s="3" t="str">
        <f>HYPERLINK("https://docs.wto.org/imrd/directdoc.asp?DDFDocuments/t/G/SPS/NCHL821A1.DOCX", "https://docs.wto.org/imrd/directdoc.asp?DDFDocuments/t/G/SPS/NCHL821A1.DOCX")</f>
        <v>https://docs.wto.org/imrd/directdoc.asp?DDFDocuments/t/G/SPS/NCHL821A1.DOCX</v>
      </c>
      <c r="P46" s="3" t="str">
        <f>HYPERLINK("https://docs.wto.org/imrd/directdoc.asp?DDFDocuments/u/G/SPS/NCHL821A1.DOCX", "https://docs.wto.org/imrd/directdoc.asp?DDFDocuments/u/G/SPS/NCHL821A1.DOCX")</f>
        <v>https://docs.wto.org/imrd/directdoc.asp?DDFDocuments/u/G/SPS/NCHL821A1.DOCX</v>
      </c>
      <c r="Q46" s="3" t="str">
        <f>HYPERLINK("https://docs.wto.org/imrd/directdoc.asp?DDFDocuments/v/G/SPS/NCHL821A1.DOCX", "https://docs.wto.org/imrd/directdoc.asp?DDFDocuments/v/G/SPS/NCHL821A1.DOCX")</f>
        <v>https://docs.wto.org/imrd/directdoc.asp?DDFDocuments/v/G/SPS/NCHL821A1.DOCX</v>
      </c>
    </row>
    <row r="47" spans="1:17" ht="45" x14ac:dyDescent="0.25">
      <c r="A47" s="3" t="s">
        <v>87</v>
      </c>
      <c r="B47" s="9">
        <v>45761</v>
      </c>
      <c r="C47" s="13" t="str">
        <f>HYPERLINK("https://eping.wto.org/en/Search?viewData= G/SPS/N/TZA/442"," G/SPS/N/TZA/442")</f>
        <v xml:space="preserve"> G/SPS/N/TZA/442</v>
      </c>
      <c r="D47" s="1" t="s">
        <v>1872</v>
      </c>
      <c r="E47" s="1" t="s">
        <v>1873</v>
      </c>
      <c r="F47" s="1" t="s">
        <v>1001</v>
      </c>
      <c r="G47" s="1" t="s">
        <v>1002</v>
      </c>
      <c r="H47" s="1" t="s">
        <v>1003</v>
      </c>
      <c r="I47" s="1" t="s">
        <v>95</v>
      </c>
      <c r="J47" s="1" t="s">
        <v>110</v>
      </c>
      <c r="K47" s="3" t="s">
        <v>23</v>
      </c>
      <c r="L47" s="9">
        <v>45821</v>
      </c>
      <c r="M47" s="3" t="s">
        <v>24</v>
      </c>
      <c r="N47" s="1" t="s">
        <v>1874</v>
      </c>
      <c r="O47" s="3" t="str">
        <f>HYPERLINK("https://docs.wto.org/imrd/directdoc.asp?DDFDocuments/t/G/SPS/NTZA442.DOCX", "https://docs.wto.org/imrd/directdoc.asp?DDFDocuments/t/G/SPS/NTZA442.DOCX")</f>
        <v>https://docs.wto.org/imrd/directdoc.asp?DDFDocuments/t/G/SPS/NTZA442.DOCX</v>
      </c>
      <c r="P47" s="3" t="str">
        <f>HYPERLINK("https://docs.wto.org/imrd/directdoc.asp?DDFDocuments/u/G/SPS/NTZA442.DOCX", "https://docs.wto.org/imrd/directdoc.asp?DDFDocuments/u/G/SPS/NTZA442.DOCX")</f>
        <v>https://docs.wto.org/imrd/directdoc.asp?DDFDocuments/u/G/SPS/NTZA442.DOCX</v>
      </c>
      <c r="Q47" s="3" t="str">
        <f>HYPERLINK("https://docs.wto.org/imrd/directdoc.asp?DDFDocuments/v/G/SPS/NTZA442.DOCX", "https://docs.wto.org/imrd/directdoc.asp?DDFDocuments/v/G/SPS/NTZA442.DOCX")</f>
        <v>https://docs.wto.org/imrd/directdoc.asp?DDFDocuments/v/G/SPS/NTZA442.DOCX</v>
      </c>
    </row>
    <row r="48" spans="1:17" ht="60" x14ac:dyDescent="0.25">
      <c r="A48" s="3" t="s">
        <v>87</v>
      </c>
      <c r="B48" s="9">
        <v>45761</v>
      </c>
      <c r="C48" s="13" t="str">
        <f>HYPERLINK("https://eping.wto.org/en/Search?viewData= G/SPS/N/TZA/446"," G/SPS/N/TZA/446")</f>
        <v xml:space="preserve"> G/SPS/N/TZA/446</v>
      </c>
      <c r="D48" s="1" t="s">
        <v>1875</v>
      </c>
      <c r="E48" s="1" t="s">
        <v>1876</v>
      </c>
      <c r="F48" s="1" t="s">
        <v>217</v>
      </c>
      <c r="G48" s="1" t="s">
        <v>218</v>
      </c>
      <c r="H48" s="1" t="s">
        <v>93</v>
      </c>
      <c r="I48" s="1" t="s">
        <v>109</v>
      </c>
      <c r="J48" s="1" t="s">
        <v>117</v>
      </c>
      <c r="K48" s="3" t="s">
        <v>23</v>
      </c>
      <c r="L48" s="9">
        <v>45821</v>
      </c>
      <c r="M48" s="3" t="s">
        <v>24</v>
      </c>
      <c r="N48" s="1" t="s">
        <v>1877</v>
      </c>
      <c r="O48" s="3" t="str">
        <f>HYPERLINK("https://docs.wto.org/imrd/directdoc.asp?DDFDocuments/t/G/SPS/NTZA446.DOCX", "https://docs.wto.org/imrd/directdoc.asp?DDFDocuments/t/G/SPS/NTZA446.DOCX")</f>
        <v>https://docs.wto.org/imrd/directdoc.asp?DDFDocuments/t/G/SPS/NTZA446.DOCX</v>
      </c>
      <c r="P48" s="3" t="str">
        <f>HYPERLINK("https://docs.wto.org/imrd/directdoc.asp?DDFDocuments/u/G/SPS/NTZA446.DOCX", "https://docs.wto.org/imrd/directdoc.asp?DDFDocuments/u/G/SPS/NTZA446.DOCX")</f>
        <v>https://docs.wto.org/imrd/directdoc.asp?DDFDocuments/u/G/SPS/NTZA446.DOCX</v>
      </c>
      <c r="Q48" s="3" t="str">
        <f>HYPERLINK("https://docs.wto.org/imrd/directdoc.asp?DDFDocuments/v/G/SPS/NTZA446.DOCX", "https://docs.wto.org/imrd/directdoc.asp?DDFDocuments/v/G/SPS/NTZA446.DOCX")</f>
        <v>https://docs.wto.org/imrd/directdoc.asp?DDFDocuments/v/G/SPS/NTZA446.DOCX</v>
      </c>
    </row>
    <row r="49" spans="1:17" ht="135" x14ac:dyDescent="0.25">
      <c r="A49" s="3" t="s">
        <v>87</v>
      </c>
      <c r="B49" s="9">
        <v>45761</v>
      </c>
      <c r="C49" s="13" t="str">
        <f>HYPERLINK("https://eping.wto.org/en/Search?viewData= G/SPS/N/TZA/444"," G/SPS/N/TZA/444")</f>
        <v xml:space="preserve"> G/SPS/N/TZA/444</v>
      </c>
      <c r="D49" s="1" t="s">
        <v>1878</v>
      </c>
      <c r="E49" s="1" t="s">
        <v>1879</v>
      </c>
      <c r="F49" s="1" t="s">
        <v>476</v>
      </c>
      <c r="G49" s="1" t="s">
        <v>477</v>
      </c>
      <c r="H49" s="1" t="s">
        <v>478</v>
      </c>
      <c r="I49" s="1" t="s">
        <v>95</v>
      </c>
      <c r="J49" s="1" t="s">
        <v>105</v>
      </c>
      <c r="K49" s="3" t="s">
        <v>23</v>
      </c>
      <c r="L49" s="9">
        <v>45821</v>
      </c>
      <c r="M49" s="3" t="s">
        <v>24</v>
      </c>
      <c r="N49" s="1" t="s">
        <v>1880</v>
      </c>
      <c r="O49" s="3" t="str">
        <f>HYPERLINK("https://docs.wto.org/imrd/directdoc.asp?DDFDocuments/t/G/SPS/NTZA444.DOCX", "https://docs.wto.org/imrd/directdoc.asp?DDFDocuments/t/G/SPS/NTZA444.DOCX")</f>
        <v>https://docs.wto.org/imrd/directdoc.asp?DDFDocuments/t/G/SPS/NTZA444.DOCX</v>
      </c>
      <c r="P49" s="3" t="str">
        <f>HYPERLINK("https://docs.wto.org/imrd/directdoc.asp?DDFDocuments/u/G/SPS/NTZA444.DOCX", "https://docs.wto.org/imrd/directdoc.asp?DDFDocuments/u/G/SPS/NTZA444.DOCX")</f>
        <v>https://docs.wto.org/imrd/directdoc.asp?DDFDocuments/u/G/SPS/NTZA444.DOCX</v>
      </c>
      <c r="Q49" s="3" t="str">
        <f>HYPERLINK("https://docs.wto.org/imrd/directdoc.asp?DDFDocuments/v/G/SPS/NTZA444.DOCX", "https://docs.wto.org/imrd/directdoc.asp?DDFDocuments/v/G/SPS/NTZA444.DOCX")</f>
        <v>https://docs.wto.org/imrd/directdoc.asp?DDFDocuments/v/G/SPS/NTZA444.DOCX</v>
      </c>
    </row>
    <row r="50" spans="1:17" ht="45" x14ac:dyDescent="0.25">
      <c r="A50" s="3" t="s">
        <v>87</v>
      </c>
      <c r="B50" s="9">
        <v>45761</v>
      </c>
      <c r="C50" s="13" t="str">
        <f>HYPERLINK("https://eping.wto.org/en/Search?viewData= G/SPS/N/TZA/441"," G/SPS/N/TZA/441")</f>
        <v xml:space="preserve"> G/SPS/N/TZA/441</v>
      </c>
      <c r="D50" s="1" t="s">
        <v>1881</v>
      </c>
      <c r="E50" s="1" t="s">
        <v>1882</v>
      </c>
      <c r="F50" s="1" t="s">
        <v>1130</v>
      </c>
      <c r="G50" s="1" t="s">
        <v>1131</v>
      </c>
      <c r="H50" s="1" t="s">
        <v>129</v>
      </c>
      <c r="I50" s="1" t="s">
        <v>95</v>
      </c>
      <c r="J50" s="1" t="s">
        <v>105</v>
      </c>
      <c r="K50" s="3" t="s">
        <v>23</v>
      </c>
      <c r="L50" s="9">
        <v>45821</v>
      </c>
      <c r="M50" s="3" t="s">
        <v>24</v>
      </c>
      <c r="N50" s="1" t="s">
        <v>1883</v>
      </c>
      <c r="O50" s="3" t="str">
        <f>HYPERLINK("https://docs.wto.org/imrd/directdoc.asp?DDFDocuments/t/G/SPS/NTZA441.DOCX", "https://docs.wto.org/imrd/directdoc.asp?DDFDocuments/t/G/SPS/NTZA441.DOCX")</f>
        <v>https://docs.wto.org/imrd/directdoc.asp?DDFDocuments/t/G/SPS/NTZA441.DOCX</v>
      </c>
      <c r="P50" s="3" t="str">
        <f>HYPERLINK("https://docs.wto.org/imrd/directdoc.asp?DDFDocuments/u/G/SPS/NTZA441.DOCX", "https://docs.wto.org/imrd/directdoc.asp?DDFDocuments/u/G/SPS/NTZA441.DOCX")</f>
        <v>https://docs.wto.org/imrd/directdoc.asp?DDFDocuments/u/G/SPS/NTZA441.DOCX</v>
      </c>
      <c r="Q50" s="3" t="str">
        <f>HYPERLINK("https://docs.wto.org/imrd/directdoc.asp?DDFDocuments/v/G/SPS/NTZA441.DOCX", "https://docs.wto.org/imrd/directdoc.asp?DDFDocuments/v/G/SPS/NTZA441.DOCX")</f>
        <v>https://docs.wto.org/imrd/directdoc.asp?DDFDocuments/v/G/SPS/NTZA441.DOCX</v>
      </c>
    </row>
    <row r="51" spans="1:17" ht="150" x14ac:dyDescent="0.25">
      <c r="A51" s="3" t="s">
        <v>140</v>
      </c>
      <c r="B51" s="9">
        <v>45761</v>
      </c>
      <c r="C51" s="13" t="str">
        <f>HYPERLINK("https://eping.wto.org/en/Search?viewData= G/SPS/N/KWT/175"," G/SPS/N/KWT/175")</f>
        <v xml:space="preserve"> G/SPS/N/KWT/175</v>
      </c>
      <c r="D51" s="1" t="s">
        <v>1884</v>
      </c>
      <c r="E51" s="1" t="s">
        <v>1885</v>
      </c>
      <c r="F51" s="1" t="s">
        <v>1886</v>
      </c>
      <c r="G51" s="1" t="s">
        <v>106</v>
      </c>
      <c r="H51" s="1" t="s">
        <v>1887</v>
      </c>
      <c r="I51" s="1" t="s">
        <v>98</v>
      </c>
      <c r="J51" s="1" t="s">
        <v>1888</v>
      </c>
      <c r="K51" s="3" t="s">
        <v>201</v>
      </c>
      <c r="L51" s="9" t="s">
        <v>23</v>
      </c>
      <c r="M51" s="3" t="s">
        <v>59</v>
      </c>
      <c r="N51" s="1" t="s">
        <v>1889</v>
      </c>
      <c r="O51" s="3" t="str">
        <f>HYPERLINK("https://docs.wto.org/imrd/directdoc.asp?DDFDocuments/t/G/SPS/NKWT175.DOCX", "https://docs.wto.org/imrd/directdoc.asp?DDFDocuments/t/G/SPS/NKWT175.DOCX")</f>
        <v>https://docs.wto.org/imrd/directdoc.asp?DDFDocuments/t/G/SPS/NKWT175.DOCX</v>
      </c>
      <c r="P51" s="3" t="str">
        <f>HYPERLINK("https://docs.wto.org/imrd/directdoc.asp?DDFDocuments/u/G/SPS/NKWT175.DOCX", "https://docs.wto.org/imrd/directdoc.asp?DDFDocuments/u/G/SPS/NKWT175.DOCX")</f>
        <v>https://docs.wto.org/imrd/directdoc.asp?DDFDocuments/u/G/SPS/NKWT175.DOCX</v>
      </c>
      <c r="Q51" s="3" t="str">
        <f>HYPERLINK("https://docs.wto.org/imrd/directdoc.asp?DDFDocuments/v/G/SPS/NKWT175.DOCX", "https://docs.wto.org/imrd/directdoc.asp?DDFDocuments/v/G/SPS/NKWT175.DOCX")</f>
        <v>https://docs.wto.org/imrd/directdoc.asp?DDFDocuments/v/G/SPS/NKWT175.DOCX</v>
      </c>
    </row>
    <row r="52" spans="1:17" ht="120" x14ac:dyDescent="0.25">
      <c r="A52" s="3" t="s">
        <v>87</v>
      </c>
      <c r="B52" s="9">
        <v>45761</v>
      </c>
      <c r="C52" s="13" t="str">
        <f>HYPERLINK("https://eping.wto.org/en/Search?viewData= G/SPS/N/TZA/440"," G/SPS/N/TZA/440")</f>
        <v xml:space="preserve"> G/SPS/N/TZA/440</v>
      </c>
      <c r="D52" s="1" t="s">
        <v>1890</v>
      </c>
      <c r="E52" s="1" t="s">
        <v>1891</v>
      </c>
      <c r="F52" s="1" t="s">
        <v>1892</v>
      </c>
      <c r="G52" s="1" t="s">
        <v>1893</v>
      </c>
      <c r="H52" s="1" t="s">
        <v>195</v>
      </c>
      <c r="I52" s="1" t="s">
        <v>95</v>
      </c>
      <c r="J52" s="1" t="s">
        <v>110</v>
      </c>
      <c r="K52" s="3" t="s">
        <v>23</v>
      </c>
      <c r="L52" s="9">
        <v>45821</v>
      </c>
      <c r="M52" s="3" t="s">
        <v>24</v>
      </c>
      <c r="N52" s="1" t="s">
        <v>1894</v>
      </c>
      <c r="O52" s="3" t="str">
        <f>HYPERLINK("https://docs.wto.org/imrd/directdoc.asp?DDFDocuments/t/G/SPS/NTZA440.DOCX", "https://docs.wto.org/imrd/directdoc.asp?DDFDocuments/t/G/SPS/NTZA440.DOCX")</f>
        <v>https://docs.wto.org/imrd/directdoc.asp?DDFDocuments/t/G/SPS/NTZA440.DOCX</v>
      </c>
      <c r="P52" s="3" t="str">
        <f>HYPERLINK("https://docs.wto.org/imrd/directdoc.asp?DDFDocuments/u/G/SPS/NTZA440.DOCX", "https://docs.wto.org/imrd/directdoc.asp?DDFDocuments/u/G/SPS/NTZA440.DOCX")</f>
        <v>https://docs.wto.org/imrd/directdoc.asp?DDFDocuments/u/G/SPS/NTZA440.DOCX</v>
      </c>
      <c r="Q52" s="3" t="str">
        <f>HYPERLINK("https://docs.wto.org/imrd/directdoc.asp?DDFDocuments/v/G/SPS/NTZA440.DOCX", "https://docs.wto.org/imrd/directdoc.asp?DDFDocuments/v/G/SPS/NTZA440.DOCX")</f>
        <v>https://docs.wto.org/imrd/directdoc.asp?DDFDocuments/v/G/SPS/NTZA440.DOCX</v>
      </c>
    </row>
    <row r="53" spans="1:17" ht="285" x14ac:dyDescent="0.25">
      <c r="A53" s="3" t="s">
        <v>140</v>
      </c>
      <c r="B53" s="9">
        <v>45761</v>
      </c>
      <c r="C53" s="13" t="str">
        <f>HYPERLINK("https://eping.wto.org/en/Search?viewData= G/SPS/N/KWT/157/Add.1"," G/SPS/N/KWT/157/Add.1")</f>
        <v xml:space="preserve"> G/SPS/N/KWT/157/Add.1</v>
      </c>
      <c r="D53" s="1" t="s">
        <v>1895</v>
      </c>
      <c r="E53" s="1" t="s">
        <v>1896</v>
      </c>
      <c r="F53" s="1" t="s">
        <v>1886</v>
      </c>
      <c r="G53" s="1" t="s">
        <v>1897</v>
      </c>
      <c r="H53" s="1" t="s">
        <v>964</v>
      </c>
      <c r="I53" s="1" t="s">
        <v>98</v>
      </c>
      <c r="J53" s="1" t="s">
        <v>1898</v>
      </c>
      <c r="K53" s="3"/>
      <c r="L53" s="9" t="s">
        <v>23</v>
      </c>
      <c r="M53" s="3" t="s">
        <v>99</v>
      </c>
      <c r="N53" s="3"/>
      <c r="O53" s="3" t="str">
        <f>HYPERLINK("https://docs.wto.org/imrd/directdoc.asp?DDFDocuments/t/G/SPS/NKWT157A1.DOCX", "https://docs.wto.org/imrd/directdoc.asp?DDFDocuments/t/G/SPS/NKWT157A1.DOCX")</f>
        <v>https://docs.wto.org/imrd/directdoc.asp?DDFDocuments/t/G/SPS/NKWT157A1.DOCX</v>
      </c>
      <c r="P53" s="3" t="str">
        <f>HYPERLINK("https://docs.wto.org/imrd/directdoc.asp?DDFDocuments/u/G/SPS/NKWT157A1.DOCX", "https://docs.wto.org/imrd/directdoc.asp?DDFDocuments/u/G/SPS/NKWT157A1.DOCX")</f>
        <v>https://docs.wto.org/imrd/directdoc.asp?DDFDocuments/u/G/SPS/NKWT157A1.DOCX</v>
      </c>
      <c r="Q53" s="3" t="str">
        <f>HYPERLINK("https://docs.wto.org/imrd/directdoc.asp?DDFDocuments/v/G/SPS/NKWT157A1.DOCX", "https://docs.wto.org/imrd/directdoc.asp?DDFDocuments/v/G/SPS/NKWT157A1.DOCX")</f>
        <v>https://docs.wto.org/imrd/directdoc.asp?DDFDocuments/v/G/SPS/NKWT157A1.DOCX</v>
      </c>
    </row>
    <row r="54" spans="1:17" ht="120" x14ac:dyDescent="0.25">
      <c r="A54" s="3" t="s">
        <v>87</v>
      </c>
      <c r="B54" s="9">
        <v>45761</v>
      </c>
      <c r="C54" s="13" t="str">
        <f>HYPERLINK("https://eping.wto.org/en/Search?viewData= G/SPS/N/TZA/439"," G/SPS/N/TZA/439")</f>
        <v xml:space="preserve"> G/SPS/N/TZA/439</v>
      </c>
      <c r="D54" s="1" t="s">
        <v>1899</v>
      </c>
      <c r="E54" s="1" t="s">
        <v>1900</v>
      </c>
      <c r="F54" s="1" t="s">
        <v>1892</v>
      </c>
      <c r="G54" s="1" t="s">
        <v>1893</v>
      </c>
      <c r="H54" s="1" t="s">
        <v>195</v>
      </c>
      <c r="I54" s="1" t="s">
        <v>95</v>
      </c>
      <c r="J54" s="1" t="s">
        <v>105</v>
      </c>
      <c r="K54" s="3" t="s">
        <v>23</v>
      </c>
      <c r="L54" s="9">
        <v>45821</v>
      </c>
      <c r="M54" s="3" t="s">
        <v>24</v>
      </c>
      <c r="N54" s="1" t="s">
        <v>1901</v>
      </c>
      <c r="O54" s="3" t="str">
        <f>HYPERLINK("https://docs.wto.org/imrd/directdoc.asp?DDFDocuments/t/G/SPS/NTZA439.DOCX", "https://docs.wto.org/imrd/directdoc.asp?DDFDocuments/t/G/SPS/NTZA439.DOCX")</f>
        <v>https://docs.wto.org/imrd/directdoc.asp?DDFDocuments/t/G/SPS/NTZA439.DOCX</v>
      </c>
      <c r="P54" s="3" t="str">
        <f>HYPERLINK("https://docs.wto.org/imrd/directdoc.asp?DDFDocuments/u/G/SPS/NTZA439.DOCX", "https://docs.wto.org/imrd/directdoc.asp?DDFDocuments/u/G/SPS/NTZA439.DOCX")</f>
        <v>https://docs.wto.org/imrd/directdoc.asp?DDFDocuments/u/G/SPS/NTZA439.DOCX</v>
      </c>
      <c r="Q54" s="3" t="str">
        <f>HYPERLINK("https://docs.wto.org/imrd/directdoc.asp?DDFDocuments/v/G/SPS/NTZA439.DOCX", "https://docs.wto.org/imrd/directdoc.asp?DDFDocuments/v/G/SPS/NTZA439.DOCX")</f>
        <v>https://docs.wto.org/imrd/directdoc.asp?DDFDocuments/v/G/SPS/NTZA439.DOCX</v>
      </c>
    </row>
    <row r="55" spans="1:17" ht="150" x14ac:dyDescent="0.25">
      <c r="A55" s="3" t="s">
        <v>140</v>
      </c>
      <c r="B55" s="9">
        <v>45761</v>
      </c>
      <c r="C55" s="13" t="str">
        <f>HYPERLINK("https://eping.wto.org/en/Search?viewData= G/SPS/N/KWT/174"," G/SPS/N/KWT/174")</f>
        <v xml:space="preserve"> G/SPS/N/KWT/174</v>
      </c>
      <c r="D55" s="1" t="s">
        <v>1902</v>
      </c>
      <c r="E55" s="1" t="s">
        <v>1903</v>
      </c>
      <c r="F55" s="1" t="s">
        <v>1886</v>
      </c>
      <c r="G55" s="1" t="s">
        <v>106</v>
      </c>
      <c r="H55" s="1" t="s">
        <v>1887</v>
      </c>
      <c r="I55" s="1" t="s">
        <v>98</v>
      </c>
      <c r="J55" s="1" t="s">
        <v>1888</v>
      </c>
      <c r="K55" s="3" t="s">
        <v>76</v>
      </c>
      <c r="L55" s="9" t="s">
        <v>23</v>
      </c>
      <c r="M55" s="3" t="s">
        <v>59</v>
      </c>
      <c r="N55" s="1" t="s">
        <v>1904</v>
      </c>
      <c r="O55" s="3" t="str">
        <f>HYPERLINK("https://docs.wto.org/imrd/directdoc.asp?DDFDocuments/t/G/SPS/NKWT174.DOCX", "https://docs.wto.org/imrd/directdoc.asp?DDFDocuments/t/G/SPS/NKWT174.DOCX")</f>
        <v>https://docs.wto.org/imrd/directdoc.asp?DDFDocuments/t/G/SPS/NKWT174.DOCX</v>
      </c>
      <c r="P55" s="3" t="str">
        <f>HYPERLINK("https://docs.wto.org/imrd/directdoc.asp?DDFDocuments/u/G/SPS/NKWT174.DOCX", "https://docs.wto.org/imrd/directdoc.asp?DDFDocuments/u/G/SPS/NKWT174.DOCX")</f>
        <v>https://docs.wto.org/imrd/directdoc.asp?DDFDocuments/u/G/SPS/NKWT174.DOCX</v>
      </c>
      <c r="Q55" s="3" t="str">
        <f>HYPERLINK("https://docs.wto.org/imrd/directdoc.asp?DDFDocuments/v/G/SPS/NKWT174.DOCX", "https://docs.wto.org/imrd/directdoc.asp?DDFDocuments/v/G/SPS/NKWT174.DOCX")</f>
        <v>https://docs.wto.org/imrd/directdoc.asp?DDFDocuments/v/G/SPS/NKWT174.DOCX</v>
      </c>
    </row>
    <row r="56" spans="1:17" ht="105" x14ac:dyDescent="0.25">
      <c r="A56" s="3" t="s">
        <v>76</v>
      </c>
      <c r="B56" s="9">
        <v>45761</v>
      </c>
      <c r="C56" s="13" t="str">
        <f>HYPERLINK("https://eping.wto.org/en/Search?viewData= G/SPS/N/USA/3381/Add.4"," G/SPS/N/USA/3381/Add.4")</f>
        <v xml:space="preserve"> G/SPS/N/USA/3381/Add.4</v>
      </c>
      <c r="D56" s="1" t="s">
        <v>1905</v>
      </c>
      <c r="E56" s="1" t="s">
        <v>1906</v>
      </c>
      <c r="F56" s="1" t="s">
        <v>1907</v>
      </c>
      <c r="G56" s="1" t="s">
        <v>23</v>
      </c>
      <c r="H56" s="1" t="s">
        <v>23</v>
      </c>
      <c r="I56" s="1" t="s">
        <v>95</v>
      </c>
      <c r="J56" s="1" t="s">
        <v>1908</v>
      </c>
      <c r="K56" s="3"/>
      <c r="L56" s="9" t="s">
        <v>23</v>
      </c>
      <c r="M56" s="3" t="s">
        <v>39</v>
      </c>
      <c r="N56" s="1" t="s">
        <v>1909</v>
      </c>
      <c r="O56" s="3" t="str">
        <f>HYPERLINK("https://docs.wto.org/imrd/directdoc.asp?DDFDocuments/t/G/SPS/NUSA3381A4.DOCX", "https://docs.wto.org/imrd/directdoc.asp?DDFDocuments/t/G/SPS/NUSA3381A4.DOCX")</f>
        <v>https://docs.wto.org/imrd/directdoc.asp?DDFDocuments/t/G/SPS/NUSA3381A4.DOCX</v>
      </c>
      <c r="P56" s="3" t="str">
        <f>HYPERLINK("https://docs.wto.org/imrd/directdoc.asp?DDFDocuments/u/G/SPS/NUSA3381A4.DOCX", "https://docs.wto.org/imrd/directdoc.asp?DDFDocuments/u/G/SPS/NUSA3381A4.DOCX")</f>
        <v>https://docs.wto.org/imrd/directdoc.asp?DDFDocuments/u/G/SPS/NUSA3381A4.DOCX</v>
      </c>
      <c r="Q56" s="3" t="str">
        <f>HYPERLINK("https://docs.wto.org/imrd/directdoc.asp?DDFDocuments/v/G/SPS/NUSA3381A4.DOCX", "https://docs.wto.org/imrd/directdoc.asp?DDFDocuments/v/G/SPS/NUSA3381A4.DOCX")</f>
        <v>https://docs.wto.org/imrd/directdoc.asp?DDFDocuments/v/G/SPS/NUSA3381A4.DOCX</v>
      </c>
    </row>
    <row r="57" spans="1:17" ht="120" x14ac:dyDescent="0.25">
      <c r="A57" s="3" t="s">
        <v>87</v>
      </c>
      <c r="B57" s="9">
        <v>45761</v>
      </c>
      <c r="C57" s="13" t="str">
        <f>HYPERLINK("https://eping.wto.org/en/Search?viewData= G/SPS/N/TZA/445"," G/SPS/N/TZA/445")</f>
        <v xml:space="preserve"> G/SPS/N/TZA/445</v>
      </c>
      <c r="D57" s="1" t="s">
        <v>1910</v>
      </c>
      <c r="E57" s="1" t="s">
        <v>1911</v>
      </c>
      <c r="F57" s="1" t="s">
        <v>217</v>
      </c>
      <c r="G57" s="1" t="s">
        <v>218</v>
      </c>
      <c r="H57" s="1" t="s">
        <v>93</v>
      </c>
      <c r="I57" s="1" t="s">
        <v>109</v>
      </c>
      <c r="J57" s="1" t="s">
        <v>117</v>
      </c>
      <c r="K57" s="3" t="s">
        <v>23</v>
      </c>
      <c r="L57" s="9">
        <v>45821</v>
      </c>
      <c r="M57" s="3" t="s">
        <v>24</v>
      </c>
      <c r="N57" s="1" t="s">
        <v>1912</v>
      </c>
      <c r="O57" s="3" t="str">
        <f>HYPERLINK("https://docs.wto.org/imrd/directdoc.asp?DDFDocuments/t/G/SPS/NTZA445.DOCX", "https://docs.wto.org/imrd/directdoc.asp?DDFDocuments/t/G/SPS/NTZA445.DOCX")</f>
        <v>https://docs.wto.org/imrd/directdoc.asp?DDFDocuments/t/G/SPS/NTZA445.DOCX</v>
      </c>
      <c r="P57" s="3" t="str">
        <f>HYPERLINK("https://docs.wto.org/imrd/directdoc.asp?DDFDocuments/u/G/SPS/NTZA445.DOCX", "https://docs.wto.org/imrd/directdoc.asp?DDFDocuments/u/G/SPS/NTZA445.DOCX")</f>
        <v>https://docs.wto.org/imrd/directdoc.asp?DDFDocuments/u/G/SPS/NTZA445.DOCX</v>
      </c>
      <c r="Q57" s="3" t="str">
        <f>HYPERLINK("https://docs.wto.org/imrd/directdoc.asp?DDFDocuments/v/G/SPS/NTZA445.DOCX", "https://docs.wto.org/imrd/directdoc.asp?DDFDocuments/v/G/SPS/NTZA445.DOCX")</f>
        <v>https://docs.wto.org/imrd/directdoc.asp?DDFDocuments/v/G/SPS/NTZA445.DOCX</v>
      </c>
    </row>
    <row r="58" spans="1:17" ht="120" x14ac:dyDescent="0.25">
      <c r="A58" s="3" t="s">
        <v>87</v>
      </c>
      <c r="B58" s="9">
        <v>45761</v>
      </c>
      <c r="C58" s="13" t="str">
        <f>HYPERLINK("https://eping.wto.org/en/Search?viewData= G/SPS/N/TZA/447"," G/SPS/N/TZA/447")</f>
        <v xml:space="preserve"> G/SPS/N/TZA/447</v>
      </c>
      <c r="D58" s="1" t="s">
        <v>1913</v>
      </c>
      <c r="E58" s="1" t="s">
        <v>1914</v>
      </c>
      <c r="F58" s="1" t="s">
        <v>217</v>
      </c>
      <c r="G58" s="1" t="s">
        <v>218</v>
      </c>
      <c r="H58" s="1" t="s">
        <v>93</v>
      </c>
      <c r="I58" s="1" t="s">
        <v>109</v>
      </c>
      <c r="J58" s="1" t="s">
        <v>148</v>
      </c>
      <c r="K58" s="3" t="s">
        <v>23</v>
      </c>
      <c r="L58" s="9">
        <v>45821</v>
      </c>
      <c r="M58" s="3" t="s">
        <v>24</v>
      </c>
      <c r="N58" s="1" t="s">
        <v>1915</v>
      </c>
      <c r="O58" s="3" t="str">
        <f>HYPERLINK("https://docs.wto.org/imrd/directdoc.asp?DDFDocuments/t/G/SPS/NTZA447.DOCX", "https://docs.wto.org/imrd/directdoc.asp?DDFDocuments/t/G/SPS/NTZA447.DOCX")</f>
        <v>https://docs.wto.org/imrd/directdoc.asp?DDFDocuments/t/G/SPS/NTZA447.DOCX</v>
      </c>
      <c r="P58" s="3" t="str">
        <f>HYPERLINK("https://docs.wto.org/imrd/directdoc.asp?DDFDocuments/u/G/SPS/NTZA447.DOCX", "https://docs.wto.org/imrd/directdoc.asp?DDFDocuments/u/G/SPS/NTZA447.DOCX")</f>
        <v>https://docs.wto.org/imrd/directdoc.asp?DDFDocuments/u/G/SPS/NTZA447.DOCX</v>
      </c>
      <c r="Q58" s="3" t="str">
        <f>HYPERLINK("https://docs.wto.org/imrd/directdoc.asp?DDFDocuments/v/G/SPS/NTZA447.DOCX", "https://docs.wto.org/imrd/directdoc.asp?DDFDocuments/v/G/SPS/NTZA447.DOCX")</f>
        <v>https://docs.wto.org/imrd/directdoc.asp?DDFDocuments/v/G/SPS/NTZA447.DOCX</v>
      </c>
    </row>
    <row r="59" spans="1:17" ht="315" x14ac:dyDescent="0.25">
      <c r="A59" s="3" t="s">
        <v>91</v>
      </c>
      <c r="B59" s="9">
        <v>45761</v>
      </c>
      <c r="C59" s="13" t="str">
        <f>HYPERLINK("https://eping.wto.org/en/Search?viewData= G/SPS/N/GBR/88"," G/SPS/N/GBR/88")</f>
        <v xml:space="preserve"> G/SPS/N/GBR/88</v>
      </c>
      <c r="D59" s="1" t="s">
        <v>1916</v>
      </c>
      <c r="E59" s="1" t="s">
        <v>1917</v>
      </c>
      <c r="F59" s="1" t="s">
        <v>1918</v>
      </c>
      <c r="G59" s="1" t="s">
        <v>23</v>
      </c>
      <c r="H59" s="1" t="s">
        <v>23</v>
      </c>
      <c r="I59" s="1" t="s">
        <v>95</v>
      </c>
      <c r="J59" s="1" t="s">
        <v>167</v>
      </c>
      <c r="K59" s="3" t="s">
        <v>23</v>
      </c>
      <c r="L59" s="9" t="s">
        <v>23</v>
      </c>
      <c r="M59" s="3" t="s">
        <v>24</v>
      </c>
      <c r="N59" s="1" t="s">
        <v>1919</v>
      </c>
      <c r="O59" s="3" t="str">
        <f>HYPERLINK("https://docs.wto.org/imrd/directdoc.asp?DDFDocuments/t/G/SPS/NGBR88.DOCX", "https://docs.wto.org/imrd/directdoc.asp?DDFDocuments/t/G/SPS/NGBR88.DOCX")</f>
        <v>https://docs.wto.org/imrd/directdoc.asp?DDFDocuments/t/G/SPS/NGBR88.DOCX</v>
      </c>
      <c r="P59" s="3" t="str">
        <f>HYPERLINK("https://docs.wto.org/imrd/directdoc.asp?DDFDocuments/u/G/SPS/NGBR88.DOCX", "https://docs.wto.org/imrd/directdoc.asp?DDFDocuments/u/G/SPS/NGBR88.DOCX")</f>
        <v>https://docs.wto.org/imrd/directdoc.asp?DDFDocuments/u/G/SPS/NGBR88.DOCX</v>
      </c>
      <c r="Q59" s="3" t="str">
        <f>HYPERLINK("https://docs.wto.org/imrd/directdoc.asp?DDFDocuments/v/G/SPS/NGBR88.DOCX", "https://docs.wto.org/imrd/directdoc.asp?DDFDocuments/v/G/SPS/NGBR88.DOCX")</f>
        <v>https://docs.wto.org/imrd/directdoc.asp?DDFDocuments/v/G/SPS/NGBR88.DOCX</v>
      </c>
    </row>
    <row r="60" spans="1:17" ht="225" x14ac:dyDescent="0.25">
      <c r="A60" s="3" t="s">
        <v>87</v>
      </c>
      <c r="B60" s="9">
        <v>45761</v>
      </c>
      <c r="C60" s="13" t="str">
        <f>HYPERLINK("https://eping.wto.org/en/Search?viewData= G/SPS/N/TZA/443"," G/SPS/N/TZA/443")</f>
        <v xml:space="preserve"> G/SPS/N/TZA/443</v>
      </c>
      <c r="D60" s="1" t="s">
        <v>1920</v>
      </c>
      <c r="E60" s="1" t="s">
        <v>1921</v>
      </c>
      <c r="F60" s="1" t="s">
        <v>1922</v>
      </c>
      <c r="G60" s="1" t="s">
        <v>1923</v>
      </c>
      <c r="H60" s="1" t="s">
        <v>1003</v>
      </c>
      <c r="I60" s="1" t="s">
        <v>95</v>
      </c>
      <c r="J60" s="1" t="s">
        <v>105</v>
      </c>
      <c r="K60" s="3" t="s">
        <v>23</v>
      </c>
      <c r="L60" s="9">
        <v>45821</v>
      </c>
      <c r="M60" s="3" t="s">
        <v>24</v>
      </c>
      <c r="N60" s="1" t="s">
        <v>1924</v>
      </c>
      <c r="O60" s="3" t="str">
        <f>HYPERLINK("https://docs.wto.org/imrd/directdoc.asp?DDFDocuments/t/G/SPS/NTZA443.DOCX", "https://docs.wto.org/imrd/directdoc.asp?DDFDocuments/t/G/SPS/NTZA443.DOCX")</f>
        <v>https://docs.wto.org/imrd/directdoc.asp?DDFDocuments/t/G/SPS/NTZA443.DOCX</v>
      </c>
      <c r="P60" s="3" t="str">
        <f>HYPERLINK("https://docs.wto.org/imrd/directdoc.asp?DDFDocuments/u/G/SPS/NTZA443.DOCX", "https://docs.wto.org/imrd/directdoc.asp?DDFDocuments/u/G/SPS/NTZA443.DOCX")</f>
        <v>https://docs.wto.org/imrd/directdoc.asp?DDFDocuments/u/G/SPS/NTZA443.DOCX</v>
      </c>
      <c r="Q60" s="3" t="str">
        <f>HYPERLINK("https://docs.wto.org/imrd/directdoc.asp?DDFDocuments/v/G/SPS/NTZA443.DOCX", "https://docs.wto.org/imrd/directdoc.asp?DDFDocuments/v/G/SPS/NTZA443.DOCX")</f>
        <v>https://docs.wto.org/imrd/directdoc.asp?DDFDocuments/v/G/SPS/NTZA443.DOCX</v>
      </c>
    </row>
    <row r="61" spans="1:17" ht="150" x14ac:dyDescent="0.25">
      <c r="A61" s="3" t="s">
        <v>78</v>
      </c>
      <c r="B61" s="9">
        <v>45762</v>
      </c>
      <c r="C61" s="13" t="str">
        <f>HYPERLINK("https://eping.wto.org/en/Search?viewData= G/SPS/N/BRA/2398"," G/SPS/N/BRA/2398")</f>
        <v xml:space="preserve"> G/SPS/N/BRA/2398</v>
      </c>
      <c r="D61" s="1" t="s">
        <v>1925</v>
      </c>
      <c r="E61" s="1" t="s">
        <v>1926</v>
      </c>
      <c r="F61" s="1" t="s">
        <v>100</v>
      </c>
      <c r="G61" s="1" t="s">
        <v>23</v>
      </c>
      <c r="H61" s="1" t="s">
        <v>1495</v>
      </c>
      <c r="I61" s="1" t="s">
        <v>95</v>
      </c>
      <c r="J61" s="1" t="s">
        <v>96</v>
      </c>
      <c r="K61" s="3"/>
      <c r="L61" s="9">
        <v>45822</v>
      </c>
      <c r="M61" s="3" t="s">
        <v>24</v>
      </c>
      <c r="N61" s="1" t="s">
        <v>1927</v>
      </c>
      <c r="O61" s="3" t="str">
        <f>HYPERLINK("https://docs.wto.org/imrd/directdoc.asp?DDFDocuments/t/G/SPS/NBRA2398.DOCX", "https://docs.wto.org/imrd/directdoc.asp?DDFDocuments/t/G/SPS/NBRA2398.DOCX")</f>
        <v>https://docs.wto.org/imrd/directdoc.asp?DDFDocuments/t/G/SPS/NBRA2398.DOCX</v>
      </c>
      <c r="P61" s="3" t="str">
        <f>HYPERLINK("https://docs.wto.org/imrd/directdoc.asp?DDFDocuments/u/G/SPS/NBRA2398.DOCX", "https://docs.wto.org/imrd/directdoc.asp?DDFDocuments/u/G/SPS/NBRA2398.DOCX")</f>
        <v>https://docs.wto.org/imrd/directdoc.asp?DDFDocuments/u/G/SPS/NBRA2398.DOCX</v>
      </c>
      <c r="Q61" s="3" t="str">
        <f>HYPERLINK("https://docs.wto.org/imrd/directdoc.asp?DDFDocuments/v/G/SPS/NBRA2398.DOCX", "https://docs.wto.org/imrd/directdoc.asp?DDFDocuments/v/G/SPS/NBRA2398.DOCX")</f>
        <v>https://docs.wto.org/imrd/directdoc.asp?DDFDocuments/v/G/SPS/NBRA2398.DOCX</v>
      </c>
    </row>
    <row r="62" spans="1:17" ht="180" x14ac:dyDescent="0.25">
      <c r="A62" s="3" t="s">
        <v>85</v>
      </c>
      <c r="B62" s="9">
        <v>45762</v>
      </c>
      <c r="C62" s="13" t="str">
        <f>HYPERLINK("https://eping.wto.org/en/Search?viewData= G/SPS/N/JPN/1333"," G/SPS/N/JPN/1333")</f>
        <v xml:space="preserve"> G/SPS/N/JPN/1333</v>
      </c>
      <c r="D62" s="1" t="s">
        <v>1928</v>
      </c>
      <c r="E62" s="1" t="s">
        <v>1929</v>
      </c>
      <c r="F62" s="1" t="s">
        <v>1930</v>
      </c>
      <c r="G62" s="1" t="s">
        <v>1931</v>
      </c>
      <c r="H62" s="1" t="s">
        <v>23</v>
      </c>
      <c r="I62" s="1" t="s">
        <v>107</v>
      </c>
      <c r="J62" s="1" t="s">
        <v>1932</v>
      </c>
      <c r="K62" s="3" t="s">
        <v>1933</v>
      </c>
      <c r="L62" s="9" t="s">
        <v>23</v>
      </c>
      <c r="M62" s="3" t="s">
        <v>59</v>
      </c>
      <c r="N62" s="1" t="s">
        <v>1934</v>
      </c>
      <c r="O62" s="3" t="str">
        <f>HYPERLINK("https://docs.wto.org/imrd/directdoc.asp?DDFDocuments/t/G/SPS/NJPN1333.DOCX", "https://docs.wto.org/imrd/directdoc.asp?DDFDocuments/t/G/SPS/NJPN1333.DOCX")</f>
        <v>https://docs.wto.org/imrd/directdoc.asp?DDFDocuments/t/G/SPS/NJPN1333.DOCX</v>
      </c>
      <c r="P62" s="3" t="str">
        <f>HYPERLINK("https://docs.wto.org/imrd/directdoc.asp?DDFDocuments/u/G/SPS/NJPN1333.DOCX", "https://docs.wto.org/imrd/directdoc.asp?DDFDocuments/u/G/SPS/NJPN1333.DOCX")</f>
        <v>https://docs.wto.org/imrd/directdoc.asp?DDFDocuments/u/G/SPS/NJPN1333.DOCX</v>
      </c>
      <c r="Q62" s="3" t="str">
        <f>HYPERLINK("https://docs.wto.org/imrd/directdoc.asp?DDFDocuments/v/G/SPS/NJPN1333.DOCX", "https://docs.wto.org/imrd/directdoc.asp?DDFDocuments/v/G/SPS/NJPN1333.DOCX")</f>
        <v>https://docs.wto.org/imrd/directdoc.asp?DDFDocuments/v/G/SPS/NJPN1333.DOCX</v>
      </c>
    </row>
    <row r="63" spans="1:17" ht="409.5" x14ac:dyDescent="0.25">
      <c r="A63" s="3" t="s">
        <v>97</v>
      </c>
      <c r="B63" s="9">
        <v>45762</v>
      </c>
      <c r="C63" s="13" t="str">
        <f>HYPERLINK("https://eping.wto.org/en/Search?viewData= G/SPS/N/RUS/313"," G/SPS/N/RUS/313")</f>
        <v xml:space="preserve"> G/SPS/N/RUS/313</v>
      </c>
      <c r="D63" s="1" t="s">
        <v>1935</v>
      </c>
      <c r="E63" s="1" t="s">
        <v>1936</v>
      </c>
      <c r="F63" s="1" t="s">
        <v>1937</v>
      </c>
      <c r="G63" s="1" t="s">
        <v>1938</v>
      </c>
      <c r="H63" s="1" t="s">
        <v>23</v>
      </c>
      <c r="I63" s="1" t="s">
        <v>107</v>
      </c>
      <c r="J63" s="1" t="s">
        <v>1939</v>
      </c>
      <c r="K63" s="3" t="s">
        <v>265</v>
      </c>
      <c r="L63" s="9" t="s">
        <v>23</v>
      </c>
      <c r="M63" s="3" t="s">
        <v>59</v>
      </c>
      <c r="N63" s="1" t="s">
        <v>1940</v>
      </c>
      <c r="O63" s="3" t="str">
        <f>HYPERLINK("https://docs.wto.org/imrd/directdoc.asp?DDFDocuments/t/G/SPS/NRUS313.DOCX", "https://docs.wto.org/imrd/directdoc.asp?DDFDocuments/t/G/SPS/NRUS313.DOCX")</f>
        <v>https://docs.wto.org/imrd/directdoc.asp?DDFDocuments/t/G/SPS/NRUS313.DOCX</v>
      </c>
      <c r="P63" s="3" t="str">
        <f>HYPERLINK("https://docs.wto.org/imrd/directdoc.asp?DDFDocuments/u/G/SPS/NRUS313.DOCX", "https://docs.wto.org/imrd/directdoc.asp?DDFDocuments/u/G/SPS/NRUS313.DOCX")</f>
        <v>https://docs.wto.org/imrd/directdoc.asp?DDFDocuments/u/G/SPS/NRUS313.DOCX</v>
      </c>
      <c r="Q63" s="3" t="str">
        <f>HYPERLINK("https://docs.wto.org/imrd/directdoc.asp?DDFDocuments/v/G/SPS/NRUS313.DOCX", "https://docs.wto.org/imrd/directdoc.asp?DDFDocuments/v/G/SPS/NRUS313.DOCX")</f>
        <v>https://docs.wto.org/imrd/directdoc.asp?DDFDocuments/v/G/SPS/NRUS313.DOCX</v>
      </c>
    </row>
    <row r="64" spans="1:17" ht="60" x14ac:dyDescent="0.25">
      <c r="A64" s="3" t="s">
        <v>566</v>
      </c>
      <c r="B64" s="9">
        <v>45763</v>
      </c>
      <c r="C64" s="13" t="str">
        <f>HYPERLINK("https://eping.wto.org/en/Search?viewData= G/SPS/N/IND/329"," G/SPS/N/IND/329")</f>
        <v xml:space="preserve"> G/SPS/N/IND/329</v>
      </c>
      <c r="D64" s="1" t="s">
        <v>1941</v>
      </c>
      <c r="E64" s="1" t="s">
        <v>1942</v>
      </c>
      <c r="F64" s="1" t="s">
        <v>1943</v>
      </c>
      <c r="G64" s="1" t="s">
        <v>1944</v>
      </c>
      <c r="H64" s="1" t="s">
        <v>23</v>
      </c>
      <c r="I64" s="1" t="s">
        <v>109</v>
      </c>
      <c r="J64" s="1" t="s">
        <v>117</v>
      </c>
      <c r="K64" s="3" t="s">
        <v>23</v>
      </c>
      <c r="L64" s="9">
        <v>45823</v>
      </c>
      <c r="M64" s="3" t="s">
        <v>24</v>
      </c>
      <c r="N64" s="1" t="s">
        <v>1945</v>
      </c>
      <c r="O64" s="3" t="str">
        <f>HYPERLINK("https://docs.wto.org/imrd/directdoc.asp?DDFDocuments/t/G/SPS/NIND329.DOCX", "https://docs.wto.org/imrd/directdoc.asp?DDFDocuments/t/G/SPS/NIND329.DOCX")</f>
        <v>https://docs.wto.org/imrd/directdoc.asp?DDFDocuments/t/G/SPS/NIND329.DOCX</v>
      </c>
      <c r="P64" s="3" t="str">
        <f>HYPERLINK("https://docs.wto.org/imrd/directdoc.asp?DDFDocuments/u/G/SPS/NIND329.DOCX", "https://docs.wto.org/imrd/directdoc.asp?DDFDocuments/u/G/SPS/NIND329.DOCX")</f>
        <v>https://docs.wto.org/imrd/directdoc.asp?DDFDocuments/u/G/SPS/NIND329.DOCX</v>
      </c>
      <c r="Q64" s="3" t="str">
        <f>HYPERLINK("https://docs.wto.org/imrd/directdoc.asp?DDFDocuments/v/G/SPS/NIND329.DOCX", "https://docs.wto.org/imrd/directdoc.asp?DDFDocuments/v/G/SPS/NIND329.DOCX")</f>
        <v>https://docs.wto.org/imrd/directdoc.asp?DDFDocuments/v/G/SPS/NIND329.DOCX</v>
      </c>
    </row>
    <row r="65" spans="1:17" ht="75" x14ac:dyDescent="0.25">
      <c r="A65" s="3" t="s">
        <v>140</v>
      </c>
      <c r="B65" s="9">
        <v>45763</v>
      </c>
      <c r="C65" s="13" t="str">
        <f>HYPERLINK("https://eping.wto.org/en/Search?viewData= G/SPS/N/ARE/176/Add.1, G/SPS/N/BHR/199/Add.1, G/SPS/N/KWT/50/Add.1, G/SPS/N/OMN/96/Add.1, G/SPS/N/QAT/100/Add.1, G/SPS/N/SAU/394/Add.1, G/SPS/N/YEM/41/Add.1"," G/SPS/N/ARE/176/Add.1, G/SPS/N/BHR/199/Add.1, G/SPS/N/KWT/50/Add.1, G/SPS/N/OMN/96/Add.1, G/SPS/N/QAT/100/Add.1, G/SPS/N/SAU/394/Add.1, G/SPS/N/YEM/41/Add.1")</f>
        <v xml:space="preserve"> G/SPS/N/ARE/176/Add.1, G/SPS/N/BHR/199/Add.1, G/SPS/N/KWT/50/Add.1, G/SPS/N/OMN/96/Add.1, G/SPS/N/QAT/100/Add.1, G/SPS/N/SAU/394/Add.1, G/SPS/N/YEM/41/Add.1</v>
      </c>
      <c r="D65" s="1" t="s">
        <v>1946</v>
      </c>
      <c r="E65" s="1" t="s">
        <v>1947</v>
      </c>
      <c r="F65" s="1" t="s">
        <v>1948</v>
      </c>
      <c r="G65" s="1" t="s">
        <v>23</v>
      </c>
      <c r="H65" s="1" t="s">
        <v>157</v>
      </c>
      <c r="I65" s="1" t="s">
        <v>109</v>
      </c>
      <c r="J65" s="1" t="s">
        <v>1949</v>
      </c>
      <c r="K65" s="3"/>
      <c r="L65" s="9">
        <v>45823</v>
      </c>
      <c r="M65" s="3" t="s">
        <v>39</v>
      </c>
      <c r="N65" s="1" t="s">
        <v>1950</v>
      </c>
      <c r="O65" s="3" t="str">
        <f>HYPERLINK("https://docs.wto.org/imrd/directdoc.asp?DDFDocuments/t/G/SPS/NARE176A1.DOCX", "https://docs.wto.org/imrd/directdoc.asp?DDFDocuments/t/G/SPS/NARE176A1.DOCX")</f>
        <v>https://docs.wto.org/imrd/directdoc.asp?DDFDocuments/t/G/SPS/NARE176A1.DOCX</v>
      </c>
      <c r="P65" s="3" t="str">
        <f>HYPERLINK("https://docs.wto.org/imrd/directdoc.asp?DDFDocuments/u/G/SPS/NARE176A1.DOCX", "https://docs.wto.org/imrd/directdoc.asp?DDFDocuments/u/G/SPS/NARE176A1.DOCX")</f>
        <v>https://docs.wto.org/imrd/directdoc.asp?DDFDocuments/u/G/SPS/NARE176A1.DOCX</v>
      </c>
      <c r="Q65" s="3" t="str">
        <f>HYPERLINK("https://docs.wto.org/imrd/directdoc.asp?DDFDocuments/v/G/SPS/NARE176A1.DOCX", "https://docs.wto.org/imrd/directdoc.asp?DDFDocuments/v/G/SPS/NARE176A1.DOCX")</f>
        <v>https://docs.wto.org/imrd/directdoc.asp?DDFDocuments/v/G/SPS/NARE176A1.DOCX</v>
      </c>
    </row>
    <row r="66" spans="1:17" ht="120" x14ac:dyDescent="0.25">
      <c r="A66" s="3" t="s">
        <v>22</v>
      </c>
      <c r="B66" s="9">
        <v>45763</v>
      </c>
      <c r="C66" s="13" t="str">
        <f>HYPERLINK("https://eping.wto.org/en/Search?viewData= G/SPS/N/KEN/330"," G/SPS/N/KEN/330")</f>
        <v xml:space="preserve"> G/SPS/N/KEN/330</v>
      </c>
      <c r="D66" s="1" t="s">
        <v>1951</v>
      </c>
      <c r="E66" s="1" t="s">
        <v>202</v>
      </c>
      <c r="F66" s="1" t="s">
        <v>163</v>
      </c>
      <c r="G66" s="1" t="s">
        <v>1952</v>
      </c>
      <c r="H66" s="1" t="s">
        <v>129</v>
      </c>
      <c r="I66" s="1" t="s">
        <v>95</v>
      </c>
      <c r="J66" s="1" t="s">
        <v>105</v>
      </c>
      <c r="K66" s="3" t="s">
        <v>23</v>
      </c>
      <c r="L66" s="9">
        <v>45823</v>
      </c>
      <c r="M66" s="3" t="s">
        <v>24</v>
      </c>
      <c r="N66" s="1" t="s">
        <v>1953</v>
      </c>
      <c r="O66" s="3" t="str">
        <f>HYPERLINK("https://docs.wto.org/imrd/directdoc.asp?DDFDocuments/t/G/SPS/NKEN330.DOCX", "https://docs.wto.org/imrd/directdoc.asp?DDFDocuments/t/G/SPS/NKEN330.DOCX")</f>
        <v>https://docs.wto.org/imrd/directdoc.asp?DDFDocuments/t/G/SPS/NKEN330.DOCX</v>
      </c>
      <c r="P66" s="3" t="str">
        <f>HYPERLINK("https://docs.wto.org/imrd/directdoc.asp?DDFDocuments/u/G/SPS/NKEN330.DOCX", "https://docs.wto.org/imrd/directdoc.asp?DDFDocuments/u/G/SPS/NKEN330.DOCX")</f>
        <v>https://docs.wto.org/imrd/directdoc.asp?DDFDocuments/u/G/SPS/NKEN330.DOCX</v>
      </c>
      <c r="Q66" s="3" t="str">
        <f>HYPERLINK("https://docs.wto.org/imrd/directdoc.asp?DDFDocuments/v/G/SPS/NKEN330.DOCX", "https://docs.wto.org/imrd/directdoc.asp?DDFDocuments/v/G/SPS/NKEN330.DOCX")</f>
        <v>https://docs.wto.org/imrd/directdoc.asp?DDFDocuments/v/G/SPS/NKEN330.DOCX</v>
      </c>
    </row>
    <row r="67" spans="1:17" ht="409.5" x14ac:dyDescent="0.25">
      <c r="A67" s="3" t="s">
        <v>22</v>
      </c>
      <c r="B67" s="9">
        <v>45763</v>
      </c>
      <c r="C67" s="13" t="str">
        <f>HYPERLINK("https://eping.wto.org/en/Search?viewData= G/SPS/N/KEN/332"," G/SPS/N/KEN/332")</f>
        <v xml:space="preserve"> G/SPS/N/KEN/332</v>
      </c>
      <c r="D67" s="1" t="s">
        <v>1954</v>
      </c>
      <c r="E67" s="1" t="s">
        <v>1955</v>
      </c>
      <c r="F67" s="1" t="s">
        <v>223</v>
      </c>
      <c r="G67" s="1" t="s">
        <v>1956</v>
      </c>
      <c r="H67" s="1" t="s">
        <v>1957</v>
      </c>
      <c r="I67" s="1" t="s">
        <v>1958</v>
      </c>
      <c r="J67" s="1" t="s">
        <v>1959</v>
      </c>
      <c r="K67" s="3" t="s">
        <v>23</v>
      </c>
      <c r="L67" s="9">
        <v>45823</v>
      </c>
      <c r="M67" s="3" t="s">
        <v>24</v>
      </c>
      <c r="N67" s="1" t="s">
        <v>1960</v>
      </c>
      <c r="O67" s="3" t="str">
        <f>HYPERLINK("https://docs.wto.org/imrd/directdoc.asp?DDFDocuments/t/G/SPS/NKEN332.DOCX", "https://docs.wto.org/imrd/directdoc.asp?DDFDocuments/t/G/SPS/NKEN332.DOCX")</f>
        <v>https://docs.wto.org/imrd/directdoc.asp?DDFDocuments/t/G/SPS/NKEN332.DOCX</v>
      </c>
      <c r="P67" s="3" t="str">
        <f>HYPERLINK("https://docs.wto.org/imrd/directdoc.asp?DDFDocuments/u/G/SPS/NKEN332.DOCX", "https://docs.wto.org/imrd/directdoc.asp?DDFDocuments/u/G/SPS/NKEN332.DOCX")</f>
        <v>https://docs.wto.org/imrd/directdoc.asp?DDFDocuments/u/G/SPS/NKEN332.DOCX</v>
      </c>
      <c r="Q67" s="3" t="str">
        <f>HYPERLINK("https://docs.wto.org/imrd/directdoc.asp?DDFDocuments/v/G/SPS/NKEN332.DOCX", "https://docs.wto.org/imrd/directdoc.asp?DDFDocuments/v/G/SPS/NKEN332.DOCX")</f>
        <v>https://docs.wto.org/imrd/directdoc.asp?DDFDocuments/v/G/SPS/NKEN332.DOCX</v>
      </c>
    </row>
    <row r="68" spans="1:17" ht="90" x14ac:dyDescent="0.25">
      <c r="A68" s="3" t="s">
        <v>168</v>
      </c>
      <c r="B68" s="9">
        <v>45763</v>
      </c>
      <c r="C68" s="13" t="str">
        <f>HYPERLINK("https://eping.wto.org/en/Search?viewData= G/SPS/N/MYS/66"," G/SPS/N/MYS/66")</f>
        <v xml:space="preserve"> G/SPS/N/MYS/66</v>
      </c>
      <c r="D68" s="1" t="s">
        <v>1961</v>
      </c>
      <c r="E68" s="1" t="s">
        <v>1962</v>
      </c>
      <c r="F68" s="1" t="s">
        <v>1963</v>
      </c>
      <c r="G68" s="1" t="s">
        <v>1964</v>
      </c>
      <c r="H68" s="1" t="s">
        <v>23</v>
      </c>
      <c r="I68" s="1" t="s">
        <v>107</v>
      </c>
      <c r="J68" s="1" t="s">
        <v>280</v>
      </c>
      <c r="K68" s="3" t="s">
        <v>281</v>
      </c>
      <c r="L68" s="9" t="s">
        <v>23</v>
      </c>
      <c r="M68" s="3" t="s">
        <v>59</v>
      </c>
      <c r="N68" s="3"/>
      <c r="O68" s="3" t="str">
        <f>HYPERLINK("https://docs.wto.org/imrd/directdoc.asp?DDFDocuments/t/G/SPS/NMYS66.DOCX", "https://docs.wto.org/imrd/directdoc.asp?DDFDocuments/t/G/SPS/NMYS66.DOCX")</f>
        <v>https://docs.wto.org/imrd/directdoc.asp?DDFDocuments/t/G/SPS/NMYS66.DOCX</v>
      </c>
      <c r="P68" s="3" t="str">
        <f>HYPERLINK("https://docs.wto.org/imrd/directdoc.asp?DDFDocuments/u/G/SPS/NMYS66.DOCX", "https://docs.wto.org/imrd/directdoc.asp?DDFDocuments/u/G/SPS/NMYS66.DOCX")</f>
        <v>https://docs.wto.org/imrd/directdoc.asp?DDFDocuments/u/G/SPS/NMYS66.DOCX</v>
      </c>
      <c r="Q68" s="3" t="str">
        <f>HYPERLINK("https://docs.wto.org/imrd/directdoc.asp?DDFDocuments/v/G/SPS/NMYS66.DOCX", "https://docs.wto.org/imrd/directdoc.asp?DDFDocuments/v/G/SPS/NMYS66.DOCX")</f>
        <v>https://docs.wto.org/imrd/directdoc.asp?DDFDocuments/v/G/SPS/NMYS66.DOCX</v>
      </c>
    </row>
    <row r="69" spans="1:17" ht="75" x14ac:dyDescent="0.25">
      <c r="A69" s="3" t="s">
        <v>90</v>
      </c>
      <c r="B69" s="9">
        <v>45763</v>
      </c>
      <c r="C69" s="13" t="str">
        <f>HYPERLINK("https://eping.wto.org/en/Search?viewData= G/SPS/N/ARE/176/Add.1, G/SPS/N/BHR/199/Add.1, G/SPS/N/KWT/50/Add.1, G/SPS/N/OMN/96/Add.1, G/SPS/N/QAT/100/Add.1, G/SPS/N/SAU/394/Add.1, G/SPS/N/YEM/41/Add.1"," G/SPS/N/ARE/176/Add.1, G/SPS/N/BHR/199/Add.1, G/SPS/N/KWT/50/Add.1, G/SPS/N/OMN/96/Add.1, G/SPS/N/QAT/100/Add.1, G/SPS/N/SAU/394/Add.1, G/SPS/N/YEM/41/Add.1")</f>
        <v xml:space="preserve"> G/SPS/N/ARE/176/Add.1, G/SPS/N/BHR/199/Add.1, G/SPS/N/KWT/50/Add.1, G/SPS/N/OMN/96/Add.1, G/SPS/N/QAT/100/Add.1, G/SPS/N/SAU/394/Add.1, G/SPS/N/YEM/41/Add.1</v>
      </c>
      <c r="D69" s="1" t="s">
        <v>1946</v>
      </c>
      <c r="E69" s="1" t="s">
        <v>1947</v>
      </c>
      <c r="F69" s="1" t="s">
        <v>1948</v>
      </c>
      <c r="G69" s="1" t="s">
        <v>23</v>
      </c>
      <c r="H69" s="1" t="s">
        <v>157</v>
      </c>
      <c r="I69" s="1" t="s">
        <v>109</v>
      </c>
      <c r="J69" s="1" t="s">
        <v>1949</v>
      </c>
      <c r="K69" s="3"/>
      <c r="L69" s="9">
        <v>45823</v>
      </c>
      <c r="M69" s="3" t="s">
        <v>39</v>
      </c>
      <c r="N69" s="1" t="s">
        <v>1950</v>
      </c>
      <c r="O69" s="3" t="str">
        <f>HYPERLINK("https://docs.wto.org/imrd/directdoc.asp?DDFDocuments/t/G/SPS/NARE176A1.DOCX", "https://docs.wto.org/imrd/directdoc.asp?DDFDocuments/t/G/SPS/NARE176A1.DOCX")</f>
        <v>https://docs.wto.org/imrd/directdoc.asp?DDFDocuments/t/G/SPS/NARE176A1.DOCX</v>
      </c>
      <c r="P69" s="3" t="str">
        <f>HYPERLINK("https://docs.wto.org/imrd/directdoc.asp?DDFDocuments/u/G/SPS/NARE176A1.DOCX", "https://docs.wto.org/imrd/directdoc.asp?DDFDocuments/u/G/SPS/NARE176A1.DOCX")</f>
        <v>https://docs.wto.org/imrd/directdoc.asp?DDFDocuments/u/G/SPS/NARE176A1.DOCX</v>
      </c>
      <c r="Q69" s="3" t="str">
        <f>HYPERLINK("https://docs.wto.org/imrd/directdoc.asp?DDFDocuments/v/G/SPS/NARE176A1.DOCX", "https://docs.wto.org/imrd/directdoc.asp?DDFDocuments/v/G/SPS/NARE176A1.DOCX")</f>
        <v>https://docs.wto.org/imrd/directdoc.asp?DDFDocuments/v/G/SPS/NARE176A1.DOCX</v>
      </c>
    </row>
    <row r="70" spans="1:17" ht="75" x14ac:dyDescent="0.25">
      <c r="A70" s="3" t="s">
        <v>142</v>
      </c>
      <c r="B70" s="9">
        <v>45763</v>
      </c>
      <c r="C70" s="13" t="str">
        <f>HYPERLINK("https://eping.wto.org/en/Search?viewData= G/SPS/N/ARE/176/Add.1, G/SPS/N/BHR/199/Add.1, G/SPS/N/KWT/50/Add.1, G/SPS/N/OMN/96/Add.1, G/SPS/N/QAT/100/Add.1, G/SPS/N/SAU/394/Add.1, G/SPS/N/YEM/41/Add.1"," G/SPS/N/ARE/176/Add.1, G/SPS/N/BHR/199/Add.1, G/SPS/N/KWT/50/Add.1, G/SPS/N/OMN/96/Add.1, G/SPS/N/QAT/100/Add.1, G/SPS/N/SAU/394/Add.1, G/SPS/N/YEM/41/Add.1")</f>
        <v xml:space="preserve"> G/SPS/N/ARE/176/Add.1, G/SPS/N/BHR/199/Add.1, G/SPS/N/KWT/50/Add.1, G/SPS/N/OMN/96/Add.1, G/SPS/N/QAT/100/Add.1, G/SPS/N/SAU/394/Add.1, G/SPS/N/YEM/41/Add.1</v>
      </c>
      <c r="D70" s="1" t="s">
        <v>1946</v>
      </c>
      <c r="E70" s="1" t="s">
        <v>1947</v>
      </c>
      <c r="F70" s="1" t="s">
        <v>1948</v>
      </c>
      <c r="G70" s="1" t="s">
        <v>23</v>
      </c>
      <c r="H70" s="1" t="s">
        <v>157</v>
      </c>
      <c r="I70" s="1" t="s">
        <v>109</v>
      </c>
      <c r="J70" s="1" t="s">
        <v>1949</v>
      </c>
      <c r="K70" s="3"/>
      <c r="L70" s="9">
        <v>45823</v>
      </c>
      <c r="M70" s="3" t="s">
        <v>39</v>
      </c>
      <c r="N70" s="1" t="s">
        <v>1950</v>
      </c>
      <c r="O70" s="3" t="str">
        <f>HYPERLINK("https://docs.wto.org/imrd/directdoc.asp?DDFDocuments/t/G/SPS/NARE176A1.DOCX", "https://docs.wto.org/imrd/directdoc.asp?DDFDocuments/t/G/SPS/NARE176A1.DOCX")</f>
        <v>https://docs.wto.org/imrd/directdoc.asp?DDFDocuments/t/G/SPS/NARE176A1.DOCX</v>
      </c>
      <c r="P70" s="3" t="str">
        <f>HYPERLINK("https://docs.wto.org/imrd/directdoc.asp?DDFDocuments/u/G/SPS/NARE176A1.DOCX", "https://docs.wto.org/imrd/directdoc.asp?DDFDocuments/u/G/SPS/NARE176A1.DOCX")</f>
        <v>https://docs.wto.org/imrd/directdoc.asp?DDFDocuments/u/G/SPS/NARE176A1.DOCX</v>
      </c>
      <c r="Q70" s="3" t="str">
        <f>HYPERLINK("https://docs.wto.org/imrd/directdoc.asp?DDFDocuments/v/G/SPS/NARE176A1.DOCX", "https://docs.wto.org/imrd/directdoc.asp?DDFDocuments/v/G/SPS/NARE176A1.DOCX")</f>
        <v>https://docs.wto.org/imrd/directdoc.asp?DDFDocuments/v/G/SPS/NARE176A1.DOCX</v>
      </c>
    </row>
    <row r="71" spans="1:17" ht="75" x14ac:dyDescent="0.25">
      <c r="A71" s="3" t="s">
        <v>131</v>
      </c>
      <c r="B71" s="9">
        <v>45763</v>
      </c>
      <c r="C71" s="13" t="str">
        <f>HYPERLINK("https://eping.wto.org/en/Search?viewData= G/SPS/N/ARE/176/Add.1, G/SPS/N/BHR/199/Add.1, G/SPS/N/KWT/50/Add.1, G/SPS/N/OMN/96/Add.1, G/SPS/N/QAT/100/Add.1, G/SPS/N/SAU/394/Add.1, G/SPS/N/YEM/41/Add.1"," G/SPS/N/ARE/176/Add.1, G/SPS/N/BHR/199/Add.1, G/SPS/N/KWT/50/Add.1, G/SPS/N/OMN/96/Add.1, G/SPS/N/QAT/100/Add.1, G/SPS/N/SAU/394/Add.1, G/SPS/N/YEM/41/Add.1")</f>
        <v xml:space="preserve"> G/SPS/N/ARE/176/Add.1, G/SPS/N/BHR/199/Add.1, G/SPS/N/KWT/50/Add.1, G/SPS/N/OMN/96/Add.1, G/SPS/N/QAT/100/Add.1, G/SPS/N/SAU/394/Add.1, G/SPS/N/YEM/41/Add.1</v>
      </c>
      <c r="D71" s="1" t="s">
        <v>1946</v>
      </c>
      <c r="E71" s="1" t="s">
        <v>1947</v>
      </c>
      <c r="F71" s="1" t="s">
        <v>1948</v>
      </c>
      <c r="G71" s="1" t="s">
        <v>23</v>
      </c>
      <c r="H71" s="1" t="s">
        <v>157</v>
      </c>
      <c r="I71" s="1" t="s">
        <v>109</v>
      </c>
      <c r="J71" s="1" t="s">
        <v>1949</v>
      </c>
      <c r="K71" s="3"/>
      <c r="L71" s="9">
        <v>45823</v>
      </c>
      <c r="M71" s="3" t="s">
        <v>39</v>
      </c>
      <c r="N71" s="1" t="s">
        <v>1950</v>
      </c>
      <c r="O71" s="3" t="str">
        <f>HYPERLINK("https://docs.wto.org/imrd/directdoc.asp?DDFDocuments/t/G/SPS/NARE176A1.DOCX", "https://docs.wto.org/imrd/directdoc.asp?DDFDocuments/t/G/SPS/NARE176A1.DOCX")</f>
        <v>https://docs.wto.org/imrd/directdoc.asp?DDFDocuments/t/G/SPS/NARE176A1.DOCX</v>
      </c>
      <c r="P71" s="3" t="str">
        <f>HYPERLINK("https://docs.wto.org/imrd/directdoc.asp?DDFDocuments/u/G/SPS/NARE176A1.DOCX", "https://docs.wto.org/imrd/directdoc.asp?DDFDocuments/u/G/SPS/NARE176A1.DOCX")</f>
        <v>https://docs.wto.org/imrd/directdoc.asp?DDFDocuments/u/G/SPS/NARE176A1.DOCX</v>
      </c>
      <c r="Q71" s="3" t="str">
        <f>HYPERLINK("https://docs.wto.org/imrd/directdoc.asp?DDFDocuments/v/G/SPS/NARE176A1.DOCX", "https://docs.wto.org/imrd/directdoc.asp?DDFDocuments/v/G/SPS/NARE176A1.DOCX")</f>
        <v>https://docs.wto.org/imrd/directdoc.asp?DDFDocuments/v/G/SPS/NARE176A1.DOCX</v>
      </c>
    </row>
    <row r="72" spans="1:17" ht="135" x14ac:dyDescent="0.25">
      <c r="A72" s="3" t="s">
        <v>22</v>
      </c>
      <c r="B72" s="9">
        <v>45763</v>
      </c>
      <c r="C72" s="13" t="str">
        <f>HYPERLINK("https://eping.wto.org/en/Search?viewData= G/SPS/N/KEN/329"," G/SPS/N/KEN/329")</f>
        <v xml:space="preserve"> G/SPS/N/KEN/329</v>
      </c>
      <c r="D72" s="1" t="s">
        <v>1965</v>
      </c>
      <c r="E72" s="1" t="s">
        <v>200</v>
      </c>
      <c r="F72" s="1" t="s">
        <v>163</v>
      </c>
      <c r="G72" s="1" t="s">
        <v>1966</v>
      </c>
      <c r="H72" s="1" t="s">
        <v>129</v>
      </c>
      <c r="I72" s="1" t="s">
        <v>95</v>
      </c>
      <c r="J72" s="1" t="s">
        <v>105</v>
      </c>
      <c r="K72" s="3" t="s">
        <v>23</v>
      </c>
      <c r="L72" s="9">
        <v>45823</v>
      </c>
      <c r="M72" s="3" t="s">
        <v>24</v>
      </c>
      <c r="N72" s="1" t="s">
        <v>1967</v>
      </c>
      <c r="O72" s="3" t="str">
        <f>HYPERLINK("https://docs.wto.org/imrd/directdoc.asp?DDFDocuments/t/G/SPS/NKEN329.DOCX", "https://docs.wto.org/imrd/directdoc.asp?DDFDocuments/t/G/SPS/NKEN329.DOCX")</f>
        <v>https://docs.wto.org/imrd/directdoc.asp?DDFDocuments/t/G/SPS/NKEN329.DOCX</v>
      </c>
      <c r="P72" s="3" t="str">
        <f>HYPERLINK("https://docs.wto.org/imrd/directdoc.asp?DDFDocuments/u/G/SPS/NKEN329.DOCX", "https://docs.wto.org/imrd/directdoc.asp?DDFDocuments/u/G/SPS/NKEN329.DOCX")</f>
        <v>https://docs.wto.org/imrd/directdoc.asp?DDFDocuments/u/G/SPS/NKEN329.DOCX</v>
      </c>
      <c r="Q72" s="3" t="str">
        <f>HYPERLINK("https://docs.wto.org/imrd/directdoc.asp?DDFDocuments/v/G/SPS/NKEN329.DOCX", "https://docs.wto.org/imrd/directdoc.asp?DDFDocuments/v/G/SPS/NKEN329.DOCX")</f>
        <v>https://docs.wto.org/imrd/directdoc.asp?DDFDocuments/v/G/SPS/NKEN329.DOCX</v>
      </c>
    </row>
    <row r="73" spans="1:17" ht="105" x14ac:dyDescent="0.25">
      <c r="A73" s="3" t="s">
        <v>168</v>
      </c>
      <c r="B73" s="9">
        <v>45763</v>
      </c>
      <c r="C73" s="13" t="str">
        <f>HYPERLINK("https://eping.wto.org/en/Search?viewData= G/SPS/N/MYS/65"," G/SPS/N/MYS/65")</f>
        <v xml:space="preserve"> G/SPS/N/MYS/65</v>
      </c>
      <c r="D73" s="1" t="s">
        <v>1968</v>
      </c>
      <c r="E73" s="1" t="s">
        <v>1969</v>
      </c>
      <c r="F73" s="1" t="s">
        <v>1970</v>
      </c>
      <c r="G73" s="1" t="s">
        <v>23</v>
      </c>
      <c r="H73" s="1" t="s">
        <v>186</v>
      </c>
      <c r="I73" s="1" t="s">
        <v>95</v>
      </c>
      <c r="J73" s="1" t="s">
        <v>1971</v>
      </c>
      <c r="K73" s="3" t="s">
        <v>23</v>
      </c>
      <c r="L73" s="9">
        <v>45823</v>
      </c>
      <c r="M73" s="3" t="s">
        <v>24</v>
      </c>
      <c r="N73" s="3"/>
      <c r="O73" s="3" t="str">
        <f>HYPERLINK("https://docs.wto.org/imrd/directdoc.asp?DDFDocuments/t/G/SPS/NMYS65.DOCX", "https://docs.wto.org/imrd/directdoc.asp?DDFDocuments/t/G/SPS/NMYS65.DOCX")</f>
        <v>https://docs.wto.org/imrd/directdoc.asp?DDFDocuments/t/G/SPS/NMYS65.DOCX</v>
      </c>
      <c r="P73" s="3" t="str">
        <f>HYPERLINK("https://docs.wto.org/imrd/directdoc.asp?DDFDocuments/u/G/SPS/NMYS65.DOCX", "https://docs.wto.org/imrd/directdoc.asp?DDFDocuments/u/G/SPS/NMYS65.DOCX")</f>
        <v>https://docs.wto.org/imrd/directdoc.asp?DDFDocuments/u/G/SPS/NMYS65.DOCX</v>
      </c>
      <c r="Q73" s="3" t="str">
        <f>HYPERLINK("https://docs.wto.org/imrd/directdoc.asp?DDFDocuments/v/G/SPS/NMYS65.DOCX", "https://docs.wto.org/imrd/directdoc.asp?DDFDocuments/v/G/SPS/NMYS65.DOCX")</f>
        <v>https://docs.wto.org/imrd/directdoc.asp?DDFDocuments/v/G/SPS/NMYS65.DOCX</v>
      </c>
    </row>
    <row r="74" spans="1:17" ht="240" x14ac:dyDescent="0.25">
      <c r="A74" s="3" t="s">
        <v>94</v>
      </c>
      <c r="B74" s="9">
        <v>45763</v>
      </c>
      <c r="C74" s="13" t="str">
        <f>HYPERLINK("https://eping.wto.org/en/Search?viewData= G/SPS/N/MEX/454"," G/SPS/N/MEX/454")</f>
        <v xml:space="preserve"> G/SPS/N/MEX/454</v>
      </c>
      <c r="D74" s="1" t="s">
        <v>1972</v>
      </c>
      <c r="E74" s="1" t="s">
        <v>1973</v>
      </c>
      <c r="F74" s="1" t="s">
        <v>1974</v>
      </c>
      <c r="G74" s="1" t="s">
        <v>1975</v>
      </c>
      <c r="H74" s="1" t="s">
        <v>23</v>
      </c>
      <c r="I74" s="1" t="s">
        <v>278</v>
      </c>
      <c r="J74" s="1" t="s">
        <v>1976</v>
      </c>
      <c r="K74" s="3" t="s">
        <v>1977</v>
      </c>
      <c r="L74" s="9">
        <v>45823</v>
      </c>
      <c r="M74" s="3" t="s">
        <v>24</v>
      </c>
      <c r="N74" s="1" t="s">
        <v>1978</v>
      </c>
      <c r="O74" s="3" t="str">
        <f>HYPERLINK("https://docs.wto.org/imrd/directdoc.asp?DDFDocuments/t/G/SPS/NMEX454.DOCX", "https://docs.wto.org/imrd/directdoc.asp?DDFDocuments/t/G/SPS/NMEX454.DOCX")</f>
        <v>https://docs.wto.org/imrd/directdoc.asp?DDFDocuments/t/G/SPS/NMEX454.DOCX</v>
      </c>
      <c r="P74" s="3" t="str">
        <f>HYPERLINK("https://docs.wto.org/imrd/directdoc.asp?DDFDocuments/u/G/SPS/NMEX454.DOCX", "https://docs.wto.org/imrd/directdoc.asp?DDFDocuments/u/G/SPS/NMEX454.DOCX")</f>
        <v>https://docs.wto.org/imrd/directdoc.asp?DDFDocuments/u/G/SPS/NMEX454.DOCX</v>
      </c>
      <c r="Q74" s="3" t="str">
        <f>HYPERLINK("https://docs.wto.org/imrd/directdoc.asp?DDFDocuments/v/G/SPS/NMEX454.DOCX", "https://docs.wto.org/imrd/directdoc.asp?DDFDocuments/v/G/SPS/NMEX454.DOCX")</f>
        <v>https://docs.wto.org/imrd/directdoc.asp?DDFDocuments/v/G/SPS/NMEX454.DOCX</v>
      </c>
    </row>
    <row r="75" spans="1:17" ht="75" x14ac:dyDescent="0.25">
      <c r="A75" s="3" t="s">
        <v>141</v>
      </c>
      <c r="B75" s="9">
        <v>45763</v>
      </c>
      <c r="C75" s="13" t="str">
        <f>HYPERLINK("https://eping.wto.org/en/Search?viewData= G/SPS/N/ARE/176/Add.1, G/SPS/N/BHR/199/Add.1, G/SPS/N/KWT/50/Add.1, G/SPS/N/OMN/96/Add.1, G/SPS/N/QAT/100/Add.1, G/SPS/N/SAU/394/Add.1, G/SPS/N/YEM/41/Add.1"," G/SPS/N/ARE/176/Add.1, G/SPS/N/BHR/199/Add.1, G/SPS/N/KWT/50/Add.1, G/SPS/N/OMN/96/Add.1, G/SPS/N/QAT/100/Add.1, G/SPS/N/SAU/394/Add.1, G/SPS/N/YEM/41/Add.1")</f>
        <v xml:space="preserve"> G/SPS/N/ARE/176/Add.1, G/SPS/N/BHR/199/Add.1, G/SPS/N/KWT/50/Add.1, G/SPS/N/OMN/96/Add.1, G/SPS/N/QAT/100/Add.1, G/SPS/N/SAU/394/Add.1, G/SPS/N/YEM/41/Add.1</v>
      </c>
      <c r="D75" s="1" t="s">
        <v>1946</v>
      </c>
      <c r="E75" s="1" t="s">
        <v>1947</v>
      </c>
      <c r="F75" s="1" t="s">
        <v>1948</v>
      </c>
      <c r="G75" s="1" t="s">
        <v>23</v>
      </c>
      <c r="H75" s="1" t="s">
        <v>157</v>
      </c>
      <c r="I75" s="1" t="s">
        <v>109</v>
      </c>
      <c r="J75" s="1" t="s">
        <v>1949</v>
      </c>
      <c r="K75" s="3"/>
      <c r="L75" s="9">
        <v>45823</v>
      </c>
      <c r="M75" s="3" t="s">
        <v>39</v>
      </c>
      <c r="N75" s="1" t="s">
        <v>1950</v>
      </c>
      <c r="O75" s="3" t="str">
        <f>HYPERLINK("https://docs.wto.org/imrd/directdoc.asp?DDFDocuments/t/G/SPS/NARE176A1.DOCX", "https://docs.wto.org/imrd/directdoc.asp?DDFDocuments/t/G/SPS/NARE176A1.DOCX")</f>
        <v>https://docs.wto.org/imrd/directdoc.asp?DDFDocuments/t/G/SPS/NARE176A1.DOCX</v>
      </c>
      <c r="P75" s="3" t="str">
        <f>HYPERLINK("https://docs.wto.org/imrd/directdoc.asp?DDFDocuments/u/G/SPS/NARE176A1.DOCX", "https://docs.wto.org/imrd/directdoc.asp?DDFDocuments/u/G/SPS/NARE176A1.DOCX")</f>
        <v>https://docs.wto.org/imrd/directdoc.asp?DDFDocuments/u/G/SPS/NARE176A1.DOCX</v>
      </c>
      <c r="Q75" s="3" t="str">
        <f>HYPERLINK("https://docs.wto.org/imrd/directdoc.asp?DDFDocuments/v/G/SPS/NARE176A1.DOCX", "https://docs.wto.org/imrd/directdoc.asp?DDFDocuments/v/G/SPS/NARE176A1.DOCX")</f>
        <v>https://docs.wto.org/imrd/directdoc.asp?DDFDocuments/v/G/SPS/NARE176A1.DOCX</v>
      </c>
    </row>
    <row r="76" spans="1:17" ht="60" x14ac:dyDescent="0.25">
      <c r="A76" s="3" t="s">
        <v>22</v>
      </c>
      <c r="B76" s="9">
        <v>45763</v>
      </c>
      <c r="C76" s="13" t="str">
        <f>HYPERLINK("https://eping.wto.org/en/Search?viewData= G/SPS/N/KEN/331"," G/SPS/N/KEN/331")</f>
        <v xml:space="preserve"> G/SPS/N/KEN/331</v>
      </c>
      <c r="D76" s="1" t="s">
        <v>1979</v>
      </c>
      <c r="E76" s="1" t="s">
        <v>1980</v>
      </c>
      <c r="F76" s="1" t="s">
        <v>1981</v>
      </c>
      <c r="G76" s="1" t="s">
        <v>1982</v>
      </c>
      <c r="H76" s="1" t="s">
        <v>134</v>
      </c>
      <c r="I76" s="1" t="s">
        <v>95</v>
      </c>
      <c r="J76" s="1" t="s">
        <v>105</v>
      </c>
      <c r="K76" s="3" t="s">
        <v>23</v>
      </c>
      <c r="L76" s="9">
        <v>45823</v>
      </c>
      <c r="M76" s="3" t="s">
        <v>24</v>
      </c>
      <c r="N76" s="1" t="s">
        <v>1983</v>
      </c>
      <c r="O76" s="3" t="str">
        <f>HYPERLINK("https://docs.wto.org/imrd/directdoc.asp?DDFDocuments/t/G/SPS/NKEN331.DOCX", "https://docs.wto.org/imrd/directdoc.asp?DDFDocuments/t/G/SPS/NKEN331.DOCX")</f>
        <v>https://docs.wto.org/imrd/directdoc.asp?DDFDocuments/t/G/SPS/NKEN331.DOCX</v>
      </c>
      <c r="P76" s="3" t="str">
        <f>HYPERLINK("https://docs.wto.org/imrd/directdoc.asp?DDFDocuments/u/G/SPS/NKEN331.DOCX", "https://docs.wto.org/imrd/directdoc.asp?DDFDocuments/u/G/SPS/NKEN331.DOCX")</f>
        <v>https://docs.wto.org/imrd/directdoc.asp?DDFDocuments/u/G/SPS/NKEN331.DOCX</v>
      </c>
      <c r="Q76" s="3" t="str">
        <f>HYPERLINK("https://docs.wto.org/imrd/directdoc.asp?DDFDocuments/v/G/SPS/NKEN331.DOCX", "https://docs.wto.org/imrd/directdoc.asp?DDFDocuments/v/G/SPS/NKEN331.DOCX")</f>
        <v>https://docs.wto.org/imrd/directdoc.asp?DDFDocuments/v/G/SPS/NKEN331.DOCX</v>
      </c>
    </row>
    <row r="77" spans="1:17" ht="75" x14ac:dyDescent="0.25">
      <c r="A77" s="3" t="s">
        <v>116</v>
      </c>
      <c r="B77" s="9">
        <v>45763</v>
      </c>
      <c r="C77" s="13" t="str">
        <f>HYPERLINK("https://eping.wto.org/en/Search?viewData= G/SPS/N/ARE/176/Add.1, G/SPS/N/BHR/199/Add.1, G/SPS/N/KWT/50/Add.1, G/SPS/N/OMN/96/Add.1, G/SPS/N/QAT/100/Add.1, G/SPS/N/SAU/394/Add.1, G/SPS/N/YEM/41/Add.1"," G/SPS/N/ARE/176/Add.1, G/SPS/N/BHR/199/Add.1, G/SPS/N/KWT/50/Add.1, G/SPS/N/OMN/96/Add.1, G/SPS/N/QAT/100/Add.1, G/SPS/N/SAU/394/Add.1, G/SPS/N/YEM/41/Add.1")</f>
        <v xml:space="preserve"> G/SPS/N/ARE/176/Add.1, G/SPS/N/BHR/199/Add.1, G/SPS/N/KWT/50/Add.1, G/SPS/N/OMN/96/Add.1, G/SPS/N/QAT/100/Add.1, G/SPS/N/SAU/394/Add.1, G/SPS/N/YEM/41/Add.1</v>
      </c>
      <c r="D77" s="1" t="s">
        <v>1946</v>
      </c>
      <c r="E77" s="1" t="s">
        <v>1947</v>
      </c>
      <c r="F77" s="1" t="s">
        <v>1948</v>
      </c>
      <c r="G77" s="1" t="s">
        <v>23</v>
      </c>
      <c r="H77" s="1" t="s">
        <v>157</v>
      </c>
      <c r="I77" s="1" t="s">
        <v>109</v>
      </c>
      <c r="J77" s="1" t="s">
        <v>1984</v>
      </c>
      <c r="K77" s="3"/>
      <c r="L77" s="9">
        <v>45823</v>
      </c>
      <c r="M77" s="3" t="s">
        <v>39</v>
      </c>
      <c r="N77" s="1" t="s">
        <v>1950</v>
      </c>
      <c r="O77" s="3" t="str">
        <f>HYPERLINK("https://docs.wto.org/imrd/directdoc.asp?DDFDocuments/t/G/SPS/NARE176A1.DOCX", "https://docs.wto.org/imrd/directdoc.asp?DDFDocuments/t/G/SPS/NARE176A1.DOCX")</f>
        <v>https://docs.wto.org/imrd/directdoc.asp?DDFDocuments/t/G/SPS/NARE176A1.DOCX</v>
      </c>
      <c r="P77" s="3" t="str">
        <f>HYPERLINK("https://docs.wto.org/imrd/directdoc.asp?DDFDocuments/u/G/SPS/NARE176A1.DOCX", "https://docs.wto.org/imrd/directdoc.asp?DDFDocuments/u/G/SPS/NARE176A1.DOCX")</f>
        <v>https://docs.wto.org/imrd/directdoc.asp?DDFDocuments/u/G/SPS/NARE176A1.DOCX</v>
      </c>
      <c r="Q77" s="3" t="str">
        <f>HYPERLINK("https://docs.wto.org/imrd/directdoc.asp?DDFDocuments/v/G/SPS/NARE176A1.DOCX", "https://docs.wto.org/imrd/directdoc.asp?DDFDocuments/v/G/SPS/NARE176A1.DOCX")</f>
        <v>https://docs.wto.org/imrd/directdoc.asp?DDFDocuments/v/G/SPS/NARE176A1.DOCX</v>
      </c>
    </row>
    <row r="78" spans="1:17" ht="75" x14ac:dyDescent="0.25">
      <c r="A78" s="3" t="s">
        <v>139</v>
      </c>
      <c r="B78" s="9">
        <v>45763</v>
      </c>
      <c r="C78" s="13" t="str">
        <f>HYPERLINK("https://eping.wto.org/en/Search?viewData= G/SPS/N/ARE/176/Add.1, G/SPS/N/BHR/199/Add.1, G/SPS/N/KWT/50/Add.1, G/SPS/N/OMN/96/Add.1, G/SPS/N/QAT/100/Add.1, G/SPS/N/SAU/394/Add.1, G/SPS/N/YEM/41/Add.1"," G/SPS/N/ARE/176/Add.1, G/SPS/N/BHR/199/Add.1, G/SPS/N/KWT/50/Add.1, G/SPS/N/OMN/96/Add.1, G/SPS/N/QAT/100/Add.1, G/SPS/N/SAU/394/Add.1, G/SPS/N/YEM/41/Add.1")</f>
        <v xml:space="preserve"> G/SPS/N/ARE/176/Add.1, G/SPS/N/BHR/199/Add.1, G/SPS/N/KWT/50/Add.1, G/SPS/N/OMN/96/Add.1, G/SPS/N/QAT/100/Add.1, G/SPS/N/SAU/394/Add.1, G/SPS/N/YEM/41/Add.1</v>
      </c>
      <c r="D78" s="1" t="s">
        <v>1946</v>
      </c>
      <c r="E78" s="1" t="s">
        <v>1947</v>
      </c>
      <c r="F78" s="1" t="s">
        <v>1948</v>
      </c>
      <c r="G78" s="1" t="s">
        <v>23</v>
      </c>
      <c r="H78" s="1" t="s">
        <v>157</v>
      </c>
      <c r="I78" s="1" t="s">
        <v>109</v>
      </c>
      <c r="J78" s="1" t="s">
        <v>1949</v>
      </c>
      <c r="K78" s="3"/>
      <c r="L78" s="9">
        <v>45823</v>
      </c>
      <c r="M78" s="3" t="s">
        <v>39</v>
      </c>
      <c r="N78" s="1" t="s">
        <v>1950</v>
      </c>
      <c r="O78" s="3" t="str">
        <f>HYPERLINK("https://docs.wto.org/imrd/directdoc.asp?DDFDocuments/t/G/SPS/NARE176A1.DOCX", "https://docs.wto.org/imrd/directdoc.asp?DDFDocuments/t/G/SPS/NARE176A1.DOCX")</f>
        <v>https://docs.wto.org/imrd/directdoc.asp?DDFDocuments/t/G/SPS/NARE176A1.DOCX</v>
      </c>
      <c r="P78" s="3" t="str">
        <f>HYPERLINK("https://docs.wto.org/imrd/directdoc.asp?DDFDocuments/u/G/SPS/NARE176A1.DOCX", "https://docs.wto.org/imrd/directdoc.asp?DDFDocuments/u/G/SPS/NARE176A1.DOCX")</f>
        <v>https://docs.wto.org/imrd/directdoc.asp?DDFDocuments/u/G/SPS/NARE176A1.DOCX</v>
      </c>
      <c r="Q78" s="3" t="str">
        <f>HYPERLINK("https://docs.wto.org/imrd/directdoc.asp?DDFDocuments/v/G/SPS/NARE176A1.DOCX", "https://docs.wto.org/imrd/directdoc.asp?DDFDocuments/v/G/SPS/NARE176A1.DOCX")</f>
        <v>https://docs.wto.org/imrd/directdoc.asp?DDFDocuments/v/G/SPS/NARE176A1.DOCX</v>
      </c>
    </row>
    <row r="79" spans="1:17" ht="45" x14ac:dyDescent="0.25">
      <c r="A79" s="3" t="s">
        <v>566</v>
      </c>
      <c r="B79" s="9">
        <v>45763</v>
      </c>
      <c r="C79" s="13" t="str">
        <f>HYPERLINK("https://eping.wto.org/en/Search?viewData= G/SPS/N/IND/330"," G/SPS/N/IND/330")</f>
        <v xml:space="preserve"> G/SPS/N/IND/330</v>
      </c>
      <c r="D79" s="1" t="s">
        <v>1985</v>
      </c>
      <c r="E79" s="1" t="s">
        <v>1986</v>
      </c>
      <c r="F79" s="1" t="s">
        <v>115</v>
      </c>
      <c r="G79" s="1" t="s">
        <v>23</v>
      </c>
      <c r="H79" s="1" t="s">
        <v>23</v>
      </c>
      <c r="I79" s="1" t="s">
        <v>95</v>
      </c>
      <c r="J79" s="1" t="s">
        <v>105</v>
      </c>
      <c r="K79" s="3" t="s">
        <v>23</v>
      </c>
      <c r="L79" s="9">
        <v>45823</v>
      </c>
      <c r="M79" s="3" t="s">
        <v>24</v>
      </c>
      <c r="N79" s="1" t="s">
        <v>1987</v>
      </c>
      <c r="O79" s="3" t="str">
        <f>HYPERLINK("https://docs.wto.org/imrd/directdoc.asp?DDFDocuments/t/G/SPS/NIND330.DOCX", "https://docs.wto.org/imrd/directdoc.asp?DDFDocuments/t/G/SPS/NIND330.DOCX")</f>
        <v>https://docs.wto.org/imrd/directdoc.asp?DDFDocuments/t/G/SPS/NIND330.DOCX</v>
      </c>
      <c r="P79" s="3" t="str">
        <f>HYPERLINK("https://docs.wto.org/imrd/directdoc.asp?DDFDocuments/u/G/SPS/NIND330.DOCX", "https://docs.wto.org/imrd/directdoc.asp?DDFDocuments/u/G/SPS/NIND330.DOCX")</f>
        <v>https://docs.wto.org/imrd/directdoc.asp?DDFDocuments/u/G/SPS/NIND330.DOCX</v>
      </c>
      <c r="Q79" s="3" t="str">
        <f>HYPERLINK("https://docs.wto.org/imrd/directdoc.asp?DDFDocuments/v/G/SPS/NIND330.DOCX", "https://docs.wto.org/imrd/directdoc.asp?DDFDocuments/v/G/SPS/NIND330.DOCX")</f>
        <v>https://docs.wto.org/imrd/directdoc.asp?DDFDocuments/v/G/SPS/NIND330.DOCX</v>
      </c>
    </row>
    <row r="80" spans="1:17" ht="180" x14ac:dyDescent="0.25">
      <c r="A80" s="3" t="s">
        <v>28</v>
      </c>
      <c r="B80" s="9">
        <v>45764</v>
      </c>
      <c r="C80" s="13" t="str">
        <f>HYPERLINK("https://eping.wto.org/en/Search?viewData= G/SPS/N/CHL/821/Add.1/Corr.1"," G/SPS/N/CHL/821/Add.1/Corr.1")</f>
        <v xml:space="preserve"> G/SPS/N/CHL/821/Add.1/Corr.1</v>
      </c>
      <c r="D80" s="1" t="s">
        <v>1988</v>
      </c>
      <c r="E80" s="1" t="s">
        <v>1988</v>
      </c>
      <c r="F80" s="1" t="s">
        <v>1989</v>
      </c>
      <c r="G80" s="1" t="s">
        <v>1990</v>
      </c>
      <c r="H80" s="1" t="s">
        <v>23</v>
      </c>
      <c r="I80" s="1" t="s">
        <v>103</v>
      </c>
      <c r="J80" s="1" t="s">
        <v>1991</v>
      </c>
      <c r="K80" s="3"/>
      <c r="L80" s="9" t="s">
        <v>23</v>
      </c>
      <c r="M80" s="3" t="s">
        <v>48</v>
      </c>
      <c r="N80" s="1" t="s">
        <v>1992</v>
      </c>
      <c r="O80" s="3" t="str">
        <f>HYPERLINK("https://docs.wto.org/imrd/directdoc.asp?DDFDocuments/t/G/SPS/NCHL821A1C1.DOCX", "https://docs.wto.org/imrd/directdoc.asp?DDFDocuments/t/G/SPS/NCHL821A1C1.DOCX")</f>
        <v>https://docs.wto.org/imrd/directdoc.asp?DDFDocuments/t/G/SPS/NCHL821A1C1.DOCX</v>
      </c>
      <c r="P80" s="3" t="str">
        <f>HYPERLINK("https://docs.wto.org/imrd/directdoc.asp?DDFDocuments/u/G/SPS/NCHL821A1C1.DOCX", "https://docs.wto.org/imrd/directdoc.asp?DDFDocuments/u/G/SPS/NCHL821A1C1.DOCX")</f>
        <v>https://docs.wto.org/imrd/directdoc.asp?DDFDocuments/u/G/SPS/NCHL821A1C1.DOCX</v>
      </c>
      <c r="Q80" s="3" t="str">
        <f>HYPERLINK("https://docs.wto.org/imrd/directdoc.asp?DDFDocuments/v/G/SPS/NCHL821A1C1.DOCX", "https://docs.wto.org/imrd/directdoc.asp?DDFDocuments/v/G/SPS/NCHL821A1C1.DOCX")</f>
        <v>https://docs.wto.org/imrd/directdoc.asp?DDFDocuments/v/G/SPS/NCHL821A1C1.DOCX</v>
      </c>
    </row>
    <row r="81" spans="1:17" ht="105" x14ac:dyDescent="0.25">
      <c r="A81" s="3" t="s">
        <v>92</v>
      </c>
      <c r="B81" s="9">
        <v>45764</v>
      </c>
      <c r="C81" s="13" t="str">
        <f>HYPERLINK("https://eping.wto.org/en/Search?viewData= G/SPS/N/CAN/1506/Add.1"," G/SPS/N/CAN/1506/Add.1")</f>
        <v xml:space="preserve"> G/SPS/N/CAN/1506/Add.1</v>
      </c>
      <c r="D81" s="1" t="s">
        <v>1993</v>
      </c>
      <c r="E81" s="1" t="s">
        <v>1994</v>
      </c>
      <c r="F81" s="1" t="s">
        <v>1995</v>
      </c>
      <c r="G81" s="1" t="s">
        <v>23</v>
      </c>
      <c r="H81" s="1" t="s">
        <v>23</v>
      </c>
      <c r="I81" s="1" t="s">
        <v>102</v>
      </c>
      <c r="J81" s="1" t="s">
        <v>1996</v>
      </c>
      <c r="K81" s="3"/>
      <c r="L81" s="9" t="s">
        <v>23</v>
      </c>
      <c r="M81" s="3" t="s">
        <v>39</v>
      </c>
      <c r="N81" s="3"/>
      <c r="O81" s="3" t="str">
        <f>HYPERLINK("https://docs.wto.org/imrd/directdoc.asp?DDFDocuments/t/G/SPS/NCAN1506A1.DOCX", "https://docs.wto.org/imrd/directdoc.asp?DDFDocuments/t/G/SPS/NCAN1506A1.DOCX")</f>
        <v>https://docs.wto.org/imrd/directdoc.asp?DDFDocuments/t/G/SPS/NCAN1506A1.DOCX</v>
      </c>
      <c r="P81" s="3" t="str">
        <f>HYPERLINK("https://docs.wto.org/imrd/directdoc.asp?DDFDocuments/u/G/SPS/NCAN1506A1.DOCX", "https://docs.wto.org/imrd/directdoc.asp?DDFDocuments/u/G/SPS/NCAN1506A1.DOCX")</f>
        <v>https://docs.wto.org/imrd/directdoc.asp?DDFDocuments/u/G/SPS/NCAN1506A1.DOCX</v>
      </c>
      <c r="Q81" s="3" t="str">
        <f>HYPERLINK("https://docs.wto.org/imrd/directdoc.asp?DDFDocuments/v/G/SPS/NCAN1506A1.DOCX", "https://docs.wto.org/imrd/directdoc.asp?DDFDocuments/v/G/SPS/NCAN1506A1.DOCX")</f>
        <v>https://docs.wto.org/imrd/directdoc.asp?DDFDocuments/v/G/SPS/NCAN1506A1.DOCX</v>
      </c>
    </row>
    <row r="82" spans="1:17" ht="285" x14ac:dyDescent="0.25">
      <c r="A82" s="3" t="s">
        <v>83</v>
      </c>
      <c r="B82" s="9">
        <v>45769</v>
      </c>
      <c r="C82" s="13" t="str">
        <f>HYPERLINK("https://eping.wto.org/en/Search?viewData= G/SPS/N/THA/762/Add.2"," G/SPS/N/THA/762/Add.2")</f>
        <v xml:space="preserve"> G/SPS/N/THA/762/Add.2</v>
      </c>
      <c r="D82" s="1" t="s">
        <v>1997</v>
      </c>
      <c r="E82" s="1" t="s">
        <v>1998</v>
      </c>
      <c r="F82" s="1" t="s">
        <v>146</v>
      </c>
      <c r="G82" s="1" t="s">
        <v>232</v>
      </c>
      <c r="H82" s="1" t="s">
        <v>23</v>
      </c>
      <c r="I82" s="1" t="s">
        <v>107</v>
      </c>
      <c r="J82" s="1" t="s">
        <v>1999</v>
      </c>
      <c r="K82" s="3"/>
      <c r="L82" s="9" t="s">
        <v>23</v>
      </c>
      <c r="M82" s="3" t="s">
        <v>99</v>
      </c>
      <c r="N82" s="3"/>
      <c r="O82" s="3" t="str">
        <f>HYPERLINK("https://docs.wto.org/imrd/directdoc.asp?DDFDocuments/t/G/SPS/NTHA762A2.DOCX", "https://docs.wto.org/imrd/directdoc.asp?DDFDocuments/t/G/SPS/NTHA762A2.DOCX")</f>
        <v>https://docs.wto.org/imrd/directdoc.asp?DDFDocuments/t/G/SPS/NTHA762A2.DOCX</v>
      </c>
      <c r="P82" s="3" t="str">
        <f>HYPERLINK("https://docs.wto.org/imrd/directdoc.asp?DDFDocuments/u/G/SPS/NTHA762A2.DOCX", "https://docs.wto.org/imrd/directdoc.asp?DDFDocuments/u/G/SPS/NTHA762A2.DOCX")</f>
        <v>https://docs.wto.org/imrd/directdoc.asp?DDFDocuments/u/G/SPS/NTHA762A2.DOCX</v>
      </c>
      <c r="Q82" s="3" t="str">
        <f>HYPERLINK("https://docs.wto.org/imrd/directdoc.asp?DDFDocuments/v/G/SPS/NTHA762A2.DOCX", "https://docs.wto.org/imrd/directdoc.asp?DDFDocuments/v/G/SPS/NTHA762A2.DOCX")</f>
        <v>https://docs.wto.org/imrd/directdoc.asp?DDFDocuments/v/G/SPS/NTHA762A2.DOCX</v>
      </c>
    </row>
    <row r="83" spans="1:17" ht="270" x14ac:dyDescent="0.25">
      <c r="A83" s="3" t="s">
        <v>80</v>
      </c>
      <c r="B83" s="9">
        <v>45769</v>
      </c>
      <c r="C83" s="13" t="str">
        <f>HYPERLINK("https://eping.wto.org/en/Search?viewData= G/SPS/N/UKR/239"," G/SPS/N/UKR/239")</f>
        <v xml:space="preserve"> G/SPS/N/UKR/239</v>
      </c>
      <c r="D83" s="1" t="s">
        <v>2000</v>
      </c>
      <c r="E83" s="1" t="s">
        <v>2001</v>
      </c>
      <c r="F83" s="1" t="s">
        <v>1278</v>
      </c>
      <c r="G83" s="1" t="s">
        <v>23</v>
      </c>
      <c r="H83" s="1" t="s">
        <v>23</v>
      </c>
      <c r="I83" s="1" t="s">
        <v>95</v>
      </c>
      <c r="J83" s="1" t="s">
        <v>105</v>
      </c>
      <c r="K83" s="3" t="s">
        <v>23</v>
      </c>
      <c r="L83" s="9">
        <v>45829</v>
      </c>
      <c r="M83" s="3" t="s">
        <v>24</v>
      </c>
      <c r="N83" s="1" t="s">
        <v>2002</v>
      </c>
      <c r="O83" s="3" t="str">
        <f>HYPERLINK("https://docs.wto.org/imrd/directdoc.asp?DDFDocuments/t/G/SPS/NUKR239.DOCX", "https://docs.wto.org/imrd/directdoc.asp?DDFDocuments/t/G/SPS/NUKR239.DOCX")</f>
        <v>https://docs.wto.org/imrd/directdoc.asp?DDFDocuments/t/G/SPS/NUKR239.DOCX</v>
      </c>
      <c r="P83" s="3" t="str">
        <f>HYPERLINK("https://docs.wto.org/imrd/directdoc.asp?DDFDocuments/u/G/SPS/NUKR239.DOCX", "https://docs.wto.org/imrd/directdoc.asp?DDFDocuments/u/G/SPS/NUKR239.DOCX")</f>
        <v>https://docs.wto.org/imrd/directdoc.asp?DDFDocuments/u/G/SPS/NUKR239.DOCX</v>
      </c>
      <c r="Q83" s="3" t="str">
        <f>HYPERLINK("https://docs.wto.org/imrd/directdoc.asp?DDFDocuments/v/G/SPS/NUKR239.DOCX", "https://docs.wto.org/imrd/directdoc.asp?DDFDocuments/v/G/SPS/NUKR239.DOCX")</f>
        <v>https://docs.wto.org/imrd/directdoc.asp?DDFDocuments/v/G/SPS/NUKR239.DOCX</v>
      </c>
    </row>
    <row r="84" spans="1:17" ht="150" x14ac:dyDescent="0.25">
      <c r="A84" s="3" t="s">
        <v>266</v>
      </c>
      <c r="B84" s="9">
        <v>45769</v>
      </c>
      <c r="C84" s="13" t="str">
        <f>HYPERLINK("https://eping.wto.org/en/Search?viewData= G/SPS/N/SGP/78/Add.1"," G/SPS/N/SGP/78/Add.1")</f>
        <v xml:space="preserve"> G/SPS/N/SGP/78/Add.1</v>
      </c>
      <c r="D84" s="1" t="s">
        <v>1296</v>
      </c>
      <c r="E84" s="1" t="s">
        <v>2003</v>
      </c>
      <c r="F84" s="1" t="s">
        <v>115</v>
      </c>
      <c r="G84" s="1" t="s">
        <v>23</v>
      </c>
      <c r="H84" s="1" t="s">
        <v>23</v>
      </c>
      <c r="I84" s="1" t="s">
        <v>95</v>
      </c>
      <c r="J84" s="1" t="s">
        <v>2004</v>
      </c>
      <c r="K84" s="3"/>
      <c r="L84" s="9" t="s">
        <v>23</v>
      </c>
      <c r="M84" s="3" t="s">
        <v>39</v>
      </c>
      <c r="N84" s="3"/>
      <c r="O84" s="3" t="str">
        <f>HYPERLINK("https://docs.wto.org/imrd/directdoc.asp?DDFDocuments/t/G/SPS/NSGP78A1.DOCX", "https://docs.wto.org/imrd/directdoc.asp?DDFDocuments/t/G/SPS/NSGP78A1.DOCX")</f>
        <v>https://docs.wto.org/imrd/directdoc.asp?DDFDocuments/t/G/SPS/NSGP78A1.DOCX</v>
      </c>
      <c r="P84" s="3" t="str">
        <f>HYPERLINK("https://docs.wto.org/imrd/directdoc.asp?DDFDocuments/u/G/SPS/NSGP78A1.DOCX", "https://docs.wto.org/imrd/directdoc.asp?DDFDocuments/u/G/SPS/NSGP78A1.DOCX")</f>
        <v>https://docs.wto.org/imrd/directdoc.asp?DDFDocuments/u/G/SPS/NSGP78A1.DOCX</v>
      </c>
      <c r="Q84" s="3" t="str">
        <f>HYPERLINK("https://docs.wto.org/imrd/directdoc.asp?DDFDocuments/v/G/SPS/NSGP78A1.DOCX", "https://docs.wto.org/imrd/directdoc.asp?DDFDocuments/v/G/SPS/NSGP78A1.DOCX")</f>
        <v>https://docs.wto.org/imrd/directdoc.asp?DDFDocuments/v/G/SPS/NSGP78A1.DOCX</v>
      </c>
    </row>
    <row r="85" spans="1:17" ht="225" x14ac:dyDescent="0.25">
      <c r="A85" s="3" t="s">
        <v>37</v>
      </c>
      <c r="B85" s="9">
        <v>45769</v>
      </c>
      <c r="C85" s="13" t="str">
        <f>HYPERLINK("https://eping.wto.org/en/Search?viewData= G/SPS/N/AUS/613"," G/SPS/N/AUS/613")</f>
        <v xml:space="preserve"> G/SPS/N/AUS/613</v>
      </c>
      <c r="D85" s="1" t="s">
        <v>2005</v>
      </c>
      <c r="E85" s="1" t="s">
        <v>2006</v>
      </c>
      <c r="F85" s="1" t="s">
        <v>2007</v>
      </c>
      <c r="G85" s="1" t="s">
        <v>23</v>
      </c>
      <c r="H85" s="1" t="s">
        <v>23</v>
      </c>
      <c r="I85" s="1" t="s">
        <v>103</v>
      </c>
      <c r="J85" s="1" t="s">
        <v>2008</v>
      </c>
      <c r="K85" s="3" t="s">
        <v>23</v>
      </c>
      <c r="L85" s="9">
        <v>45829</v>
      </c>
      <c r="M85" s="3" t="s">
        <v>24</v>
      </c>
      <c r="N85" s="1" t="s">
        <v>2009</v>
      </c>
      <c r="O85" s="3" t="str">
        <f>HYPERLINK("https://docs.wto.org/imrd/directdoc.asp?DDFDocuments/t/G/SPS/NAUS613.DOCX", "https://docs.wto.org/imrd/directdoc.asp?DDFDocuments/t/G/SPS/NAUS613.DOCX")</f>
        <v>https://docs.wto.org/imrd/directdoc.asp?DDFDocuments/t/G/SPS/NAUS613.DOCX</v>
      </c>
      <c r="P85" s="3" t="str">
        <f>HYPERLINK("https://docs.wto.org/imrd/directdoc.asp?DDFDocuments/u/G/SPS/NAUS613.DOCX", "https://docs.wto.org/imrd/directdoc.asp?DDFDocuments/u/G/SPS/NAUS613.DOCX")</f>
        <v>https://docs.wto.org/imrd/directdoc.asp?DDFDocuments/u/G/SPS/NAUS613.DOCX</v>
      </c>
      <c r="Q85" s="3" t="str">
        <f>HYPERLINK("https://docs.wto.org/imrd/directdoc.asp?DDFDocuments/v/G/SPS/NAUS613.DOCX", "https://docs.wto.org/imrd/directdoc.asp?DDFDocuments/v/G/SPS/NAUS613.DOCX")</f>
        <v>https://docs.wto.org/imrd/directdoc.asp?DDFDocuments/v/G/SPS/NAUS613.DOCX</v>
      </c>
    </row>
    <row r="86" spans="1:17" ht="105" x14ac:dyDescent="0.25">
      <c r="A86" s="3" t="s">
        <v>80</v>
      </c>
      <c r="B86" s="9">
        <v>45769</v>
      </c>
      <c r="C86" s="13" t="str">
        <f>HYPERLINK("https://eping.wto.org/en/Search?viewData= G/SPS/N/UKR/203/Add.1"," G/SPS/N/UKR/203/Add.1")</f>
        <v xml:space="preserve"> G/SPS/N/UKR/203/Add.1</v>
      </c>
      <c r="D86" s="1" t="s">
        <v>1260</v>
      </c>
      <c r="E86" s="1" t="s">
        <v>2010</v>
      </c>
      <c r="F86" s="1" t="s">
        <v>1262</v>
      </c>
      <c r="G86" s="1" t="s">
        <v>23</v>
      </c>
      <c r="H86" s="1" t="s">
        <v>23</v>
      </c>
      <c r="I86" s="1" t="s">
        <v>95</v>
      </c>
      <c r="J86" s="1" t="s">
        <v>101</v>
      </c>
      <c r="K86" s="3"/>
      <c r="L86" s="9" t="s">
        <v>23</v>
      </c>
      <c r="M86" s="3" t="s">
        <v>39</v>
      </c>
      <c r="N86" s="1" t="s">
        <v>2011</v>
      </c>
      <c r="O86" s="3" t="str">
        <f>HYPERLINK("https://docs.wto.org/imrd/directdoc.asp?DDFDocuments/t/G/SPS/NUKR203A1.DOCX", "https://docs.wto.org/imrd/directdoc.asp?DDFDocuments/t/G/SPS/NUKR203A1.DOCX")</f>
        <v>https://docs.wto.org/imrd/directdoc.asp?DDFDocuments/t/G/SPS/NUKR203A1.DOCX</v>
      </c>
      <c r="P86" s="3" t="str">
        <f>HYPERLINK("https://docs.wto.org/imrd/directdoc.asp?DDFDocuments/u/G/SPS/NUKR203A1.DOCX", "https://docs.wto.org/imrd/directdoc.asp?DDFDocuments/u/G/SPS/NUKR203A1.DOCX")</f>
        <v>https://docs.wto.org/imrd/directdoc.asp?DDFDocuments/u/G/SPS/NUKR203A1.DOCX</v>
      </c>
      <c r="Q86" s="3" t="str">
        <f>HYPERLINK("https://docs.wto.org/imrd/directdoc.asp?DDFDocuments/v/G/SPS/NUKR203A1.DOCX", "https://docs.wto.org/imrd/directdoc.asp?DDFDocuments/v/G/SPS/NUKR203A1.DOCX")</f>
        <v>https://docs.wto.org/imrd/directdoc.asp?DDFDocuments/v/G/SPS/NUKR203A1.DOCX</v>
      </c>
    </row>
    <row r="87" spans="1:17" ht="30" x14ac:dyDescent="0.25">
      <c r="A87" s="3" t="s">
        <v>84</v>
      </c>
      <c r="B87" s="9">
        <v>45769</v>
      </c>
      <c r="C87" s="13" t="str">
        <f>HYPERLINK("https://eping.wto.org/en/Search?viewData= G/SPS/N/PER/1084"," G/SPS/N/PER/1084")</f>
        <v xml:space="preserve"> G/SPS/N/PER/1084</v>
      </c>
      <c r="D87" s="1" t="s">
        <v>2012</v>
      </c>
      <c r="E87" s="1" t="s">
        <v>2013</v>
      </c>
      <c r="F87" s="1" t="s">
        <v>2014</v>
      </c>
      <c r="G87" s="1" t="s">
        <v>23</v>
      </c>
      <c r="H87" s="1" t="s">
        <v>23</v>
      </c>
      <c r="I87" s="1" t="s">
        <v>107</v>
      </c>
      <c r="J87" s="1" t="s">
        <v>150</v>
      </c>
      <c r="K87" s="3" t="s">
        <v>78</v>
      </c>
      <c r="L87" s="9" t="s">
        <v>23</v>
      </c>
      <c r="M87" s="3" t="s">
        <v>24</v>
      </c>
      <c r="N87" s="1" t="s">
        <v>2015</v>
      </c>
      <c r="O87" s="3" t="str">
        <f>HYPERLINK("https://docs.wto.org/imrd/directdoc.asp?DDFDocuments/t/G/SPS/NPER1084.DOCX", "https://docs.wto.org/imrd/directdoc.asp?DDFDocuments/t/G/SPS/NPER1084.DOCX")</f>
        <v>https://docs.wto.org/imrd/directdoc.asp?DDFDocuments/t/G/SPS/NPER1084.DOCX</v>
      </c>
      <c r="P87" s="3" t="str">
        <f>HYPERLINK("https://docs.wto.org/imrd/directdoc.asp?DDFDocuments/u/G/SPS/NPER1084.DOCX", "https://docs.wto.org/imrd/directdoc.asp?DDFDocuments/u/G/SPS/NPER1084.DOCX")</f>
        <v>https://docs.wto.org/imrd/directdoc.asp?DDFDocuments/u/G/SPS/NPER1084.DOCX</v>
      </c>
      <c r="Q87" s="3" t="str">
        <f>HYPERLINK("https://docs.wto.org/imrd/directdoc.asp?DDFDocuments/v/G/SPS/NPER1084.DOCX", "https://docs.wto.org/imrd/directdoc.asp?DDFDocuments/v/G/SPS/NPER1084.DOCX")</f>
        <v>https://docs.wto.org/imrd/directdoc.asp?DDFDocuments/v/G/SPS/NPER1084.DOCX</v>
      </c>
    </row>
    <row r="88" spans="1:17" ht="180" x14ac:dyDescent="0.25">
      <c r="A88" s="3" t="s">
        <v>80</v>
      </c>
      <c r="B88" s="9">
        <v>45769</v>
      </c>
      <c r="C88" s="13" t="str">
        <f>HYPERLINK("https://eping.wto.org/en/Search?viewData= G/SPS/N/UKR/240"," G/SPS/N/UKR/240")</f>
        <v xml:space="preserve"> G/SPS/N/UKR/240</v>
      </c>
      <c r="D88" s="1" t="s">
        <v>2016</v>
      </c>
      <c r="E88" s="1" t="s">
        <v>2017</v>
      </c>
      <c r="F88" s="1" t="s">
        <v>2018</v>
      </c>
      <c r="G88" s="1" t="s">
        <v>218</v>
      </c>
      <c r="H88" s="1" t="s">
        <v>23</v>
      </c>
      <c r="I88" s="1" t="s">
        <v>107</v>
      </c>
      <c r="J88" s="1" t="s">
        <v>2019</v>
      </c>
      <c r="K88" s="3" t="s">
        <v>23</v>
      </c>
      <c r="L88" s="9">
        <v>45829</v>
      </c>
      <c r="M88" s="3" t="s">
        <v>24</v>
      </c>
      <c r="N88" s="1" t="s">
        <v>2020</v>
      </c>
      <c r="O88" s="3" t="str">
        <f>HYPERLINK("https://docs.wto.org/imrd/directdoc.asp?DDFDocuments/t/G/SPS/NUKR240.DOCX", "https://docs.wto.org/imrd/directdoc.asp?DDFDocuments/t/G/SPS/NUKR240.DOCX")</f>
        <v>https://docs.wto.org/imrd/directdoc.asp?DDFDocuments/t/G/SPS/NUKR240.DOCX</v>
      </c>
      <c r="P88" s="3" t="str">
        <f>HYPERLINK("https://docs.wto.org/imrd/directdoc.asp?DDFDocuments/u/G/SPS/NUKR240.DOCX", "https://docs.wto.org/imrd/directdoc.asp?DDFDocuments/u/G/SPS/NUKR240.DOCX")</f>
        <v>https://docs.wto.org/imrd/directdoc.asp?DDFDocuments/u/G/SPS/NUKR240.DOCX</v>
      </c>
      <c r="Q88" s="3" t="str">
        <f>HYPERLINK("https://docs.wto.org/imrd/directdoc.asp?DDFDocuments/v/G/SPS/NUKR240.DOCX", "https://docs.wto.org/imrd/directdoc.asp?DDFDocuments/v/G/SPS/NUKR240.DOCX")</f>
        <v>https://docs.wto.org/imrd/directdoc.asp?DDFDocuments/v/G/SPS/NUKR240.DOCX</v>
      </c>
    </row>
    <row r="89" spans="1:17" ht="30" x14ac:dyDescent="0.25">
      <c r="A89" s="3" t="s">
        <v>76</v>
      </c>
      <c r="B89" s="9">
        <v>45769</v>
      </c>
      <c r="C89" s="13" t="str">
        <f>HYPERLINK("https://eping.wto.org/en/Search?viewData= G/SPS/N/USA/3513"," G/SPS/N/USA/3513")</f>
        <v xml:space="preserve"> G/SPS/N/USA/3513</v>
      </c>
      <c r="D89" s="1" t="s">
        <v>2021</v>
      </c>
      <c r="E89" s="1" t="s">
        <v>2022</v>
      </c>
      <c r="F89" s="1" t="s">
        <v>2023</v>
      </c>
      <c r="G89" s="1" t="s">
        <v>23</v>
      </c>
      <c r="H89" s="1" t="s">
        <v>23</v>
      </c>
      <c r="I89" s="1" t="s">
        <v>95</v>
      </c>
      <c r="J89" s="1" t="s">
        <v>256</v>
      </c>
      <c r="K89" s="3"/>
      <c r="L89" s="9" t="s">
        <v>23</v>
      </c>
      <c r="M89" s="3" t="s">
        <v>24</v>
      </c>
      <c r="N89" s="1" t="s">
        <v>2024</v>
      </c>
      <c r="O89" s="3" t="str">
        <f>HYPERLINK("https://docs.wto.org/imrd/directdoc.asp?DDFDocuments/t/G/SPS/NUSA3513.DOCX", "https://docs.wto.org/imrd/directdoc.asp?DDFDocuments/t/G/SPS/NUSA3513.DOCX")</f>
        <v>https://docs.wto.org/imrd/directdoc.asp?DDFDocuments/t/G/SPS/NUSA3513.DOCX</v>
      </c>
      <c r="P89" s="3" t="str">
        <f>HYPERLINK("https://docs.wto.org/imrd/directdoc.asp?DDFDocuments/u/G/SPS/NUSA3513.DOCX", "https://docs.wto.org/imrd/directdoc.asp?DDFDocuments/u/G/SPS/NUSA3513.DOCX")</f>
        <v>https://docs.wto.org/imrd/directdoc.asp?DDFDocuments/u/G/SPS/NUSA3513.DOCX</v>
      </c>
      <c r="Q89" s="3" t="str">
        <f>HYPERLINK("https://docs.wto.org/imrd/directdoc.asp?DDFDocuments/v/G/SPS/NUSA3513.DOCX", "https://docs.wto.org/imrd/directdoc.asp?DDFDocuments/v/G/SPS/NUSA3513.DOCX")</f>
        <v>https://docs.wto.org/imrd/directdoc.asp?DDFDocuments/v/G/SPS/NUSA3513.DOCX</v>
      </c>
    </row>
    <row r="90" spans="1:17" ht="75" x14ac:dyDescent="0.25">
      <c r="A90" s="3" t="s">
        <v>76</v>
      </c>
      <c r="B90" s="9">
        <v>45769</v>
      </c>
      <c r="C90" s="13" t="str">
        <f>HYPERLINK("https://eping.wto.org/en/Search?viewData= G/SPS/N/USA/3514"," G/SPS/N/USA/3514")</f>
        <v xml:space="preserve"> G/SPS/N/USA/3514</v>
      </c>
      <c r="D90" s="1" t="s">
        <v>2025</v>
      </c>
      <c r="E90" s="1" t="s">
        <v>2026</v>
      </c>
      <c r="F90" s="1" t="s">
        <v>282</v>
      </c>
      <c r="G90" s="1" t="s">
        <v>23</v>
      </c>
      <c r="H90" s="1" t="s">
        <v>23</v>
      </c>
      <c r="I90" s="1" t="s">
        <v>95</v>
      </c>
      <c r="J90" s="1" t="s">
        <v>96</v>
      </c>
      <c r="K90" s="3" t="s">
        <v>23</v>
      </c>
      <c r="L90" s="9">
        <v>45784</v>
      </c>
      <c r="M90" s="3" t="s">
        <v>24</v>
      </c>
      <c r="N90" s="1" t="s">
        <v>2027</v>
      </c>
      <c r="O90" s="3" t="str">
        <f>HYPERLINK("https://docs.wto.org/imrd/directdoc.asp?DDFDocuments/t/G/SPS/NUSA3514.DOCX", "https://docs.wto.org/imrd/directdoc.asp?DDFDocuments/t/G/SPS/NUSA3514.DOCX")</f>
        <v>https://docs.wto.org/imrd/directdoc.asp?DDFDocuments/t/G/SPS/NUSA3514.DOCX</v>
      </c>
      <c r="P90" s="3" t="str">
        <f>HYPERLINK("https://docs.wto.org/imrd/directdoc.asp?DDFDocuments/u/G/SPS/NUSA3514.DOCX", "https://docs.wto.org/imrd/directdoc.asp?DDFDocuments/u/G/SPS/NUSA3514.DOCX")</f>
        <v>https://docs.wto.org/imrd/directdoc.asp?DDFDocuments/u/G/SPS/NUSA3514.DOCX</v>
      </c>
      <c r="Q90" s="3" t="str">
        <f>HYPERLINK("https://docs.wto.org/imrd/directdoc.asp?DDFDocuments/v/G/SPS/NUSA3514.DOCX", "https://docs.wto.org/imrd/directdoc.asp?DDFDocuments/v/G/SPS/NUSA3514.DOCX")</f>
        <v>https://docs.wto.org/imrd/directdoc.asp?DDFDocuments/v/G/SPS/NUSA3514.DOCX</v>
      </c>
    </row>
    <row r="91" spans="1:17" ht="90" x14ac:dyDescent="0.25">
      <c r="A91" s="3" t="s">
        <v>28</v>
      </c>
      <c r="B91" s="9">
        <v>45770</v>
      </c>
      <c r="C91" s="13" t="str">
        <f>HYPERLINK("https://eping.wto.org/en/Search?viewData= G/SPS/N/CHL/815/Add.1"," G/SPS/N/CHL/815/Add.1")</f>
        <v xml:space="preserve"> G/SPS/N/CHL/815/Add.1</v>
      </c>
      <c r="D91" s="1" t="s">
        <v>2028</v>
      </c>
      <c r="E91" s="1" t="s">
        <v>2028</v>
      </c>
      <c r="F91" s="1" t="s">
        <v>2029</v>
      </c>
      <c r="G91" s="1" t="s">
        <v>1804</v>
      </c>
      <c r="H91" s="1" t="s">
        <v>23</v>
      </c>
      <c r="I91" s="1" t="s">
        <v>103</v>
      </c>
      <c r="J91" s="1" t="s">
        <v>2030</v>
      </c>
      <c r="K91" s="3"/>
      <c r="L91" s="9" t="s">
        <v>23</v>
      </c>
      <c r="M91" s="3" t="s">
        <v>39</v>
      </c>
      <c r="N91" s="1" t="s">
        <v>2031</v>
      </c>
      <c r="O91" s="3" t="str">
        <f>HYPERLINK("https://docs.wto.org/imrd/directdoc.asp?DDFDocuments/t/G/SPS/NCHL815A1.DOCX", "https://docs.wto.org/imrd/directdoc.asp?DDFDocuments/t/G/SPS/NCHL815A1.DOCX")</f>
        <v>https://docs.wto.org/imrd/directdoc.asp?DDFDocuments/t/G/SPS/NCHL815A1.DOCX</v>
      </c>
      <c r="P91" s="3" t="str">
        <f>HYPERLINK("https://docs.wto.org/imrd/directdoc.asp?DDFDocuments/u/G/SPS/NCHL815A1.DOCX", "https://docs.wto.org/imrd/directdoc.asp?DDFDocuments/u/G/SPS/NCHL815A1.DOCX")</f>
        <v>https://docs.wto.org/imrd/directdoc.asp?DDFDocuments/u/G/SPS/NCHL815A1.DOCX</v>
      </c>
      <c r="Q91" s="3" t="str">
        <f>HYPERLINK("https://docs.wto.org/imrd/directdoc.asp?DDFDocuments/v/G/SPS/NCHL815A1.DOCX", "https://docs.wto.org/imrd/directdoc.asp?DDFDocuments/v/G/SPS/NCHL815A1.DOCX")</f>
        <v>https://docs.wto.org/imrd/directdoc.asp?DDFDocuments/v/G/SPS/NCHL815A1.DOCX</v>
      </c>
    </row>
    <row r="92" spans="1:17" ht="60" x14ac:dyDescent="0.25">
      <c r="A92" s="3" t="s">
        <v>28</v>
      </c>
      <c r="B92" s="9">
        <v>45770</v>
      </c>
      <c r="C92" s="13" t="str">
        <f>HYPERLINK("https://eping.wto.org/en/Search?viewData= G/SPS/N/CHL/829"," G/SPS/N/CHL/829")</f>
        <v xml:space="preserve"> G/SPS/N/CHL/829</v>
      </c>
      <c r="D92" s="1" t="s">
        <v>2032</v>
      </c>
      <c r="E92" s="1" t="s">
        <v>2033</v>
      </c>
      <c r="F92" s="1" t="s">
        <v>2034</v>
      </c>
      <c r="G92" s="1" t="s">
        <v>2035</v>
      </c>
      <c r="H92" s="1" t="s">
        <v>23</v>
      </c>
      <c r="I92" s="1" t="s">
        <v>103</v>
      </c>
      <c r="J92" s="1" t="s">
        <v>112</v>
      </c>
      <c r="K92" s="3" t="s">
        <v>23</v>
      </c>
      <c r="L92" s="9" t="s">
        <v>23</v>
      </c>
      <c r="M92" s="3" t="s">
        <v>24</v>
      </c>
      <c r="N92" s="1" t="s">
        <v>2036</v>
      </c>
      <c r="O92" s="3" t="str">
        <f>HYPERLINK("https://docs.wto.org/imrd/directdoc.asp?DDFDocuments/t/G/SPS/NCHL829.DOCX", "https://docs.wto.org/imrd/directdoc.asp?DDFDocuments/t/G/SPS/NCHL829.DOCX")</f>
        <v>https://docs.wto.org/imrd/directdoc.asp?DDFDocuments/t/G/SPS/NCHL829.DOCX</v>
      </c>
      <c r="P92" s="3" t="str">
        <f>HYPERLINK("https://docs.wto.org/imrd/directdoc.asp?DDFDocuments/u/G/SPS/NCHL829.DOCX", "https://docs.wto.org/imrd/directdoc.asp?DDFDocuments/u/G/SPS/NCHL829.DOCX")</f>
        <v>https://docs.wto.org/imrd/directdoc.asp?DDFDocuments/u/G/SPS/NCHL829.DOCX</v>
      </c>
      <c r="Q92" s="3" t="str">
        <f>HYPERLINK("https://docs.wto.org/imrd/directdoc.asp?DDFDocuments/v/G/SPS/NCHL829.DOCX", "https://docs.wto.org/imrd/directdoc.asp?DDFDocuments/v/G/SPS/NCHL829.DOCX")</f>
        <v>https://docs.wto.org/imrd/directdoc.asp?DDFDocuments/v/G/SPS/NCHL829.DOCX</v>
      </c>
    </row>
    <row r="93" spans="1:17" ht="409.5" x14ac:dyDescent="0.25">
      <c r="A93" s="3" t="s">
        <v>94</v>
      </c>
      <c r="B93" s="9">
        <v>45770</v>
      </c>
      <c r="C93" s="13" t="str">
        <f>HYPERLINK("https://eping.wto.org/en/Search?viewData= G/SPS/N/MEX/454/Corr.1"," G/SPS/N/MEX/454/Corr.1")</f>
        <v xml:space="preserve"> G/SPS/N/MEX/454/Corr.1</v>
      </c>
      <c r="D93" s="1" t="s">
        <v>2037</v>
      </c>
      <c r="E93" s="1" t="s">
        <v>2037</v>
      </c>
      <c r="F93" s="1" t="s">
        <v>1974</v>
      </c>
      <c r="G93" s="1" t="s">
        <v>2038</v>
      </c>
      <c r="H93" s="1" t="s">
        <v>23</v>
      </c>
      <c r="I93" s="1" t="s">
        <v>278</v>
      </c>
      <c r="J93" s="1" t="s">
        <v>2039</v>
      </c>
      <c r="K93" s="3"/>
      <c r="L93" s="9" t="s">
        <v>23</v>
      </c>
      <c r="M93" s="3" t="s">
        <v>48</v>
      </c>
      <c r="N93" s="1" t="s">
        <v>2040</v>
      </c>
      <c r="O93" s="3" t="str">
        <f>HYPERLINK("https://docs.wto.org/imrd/directdoc.asp?DDFDocuments/t/G/SPS/NMEX454C1.DOCX", "https://docs.wto.org/imrd/directdoc.asp?DDFDocuments/t/G/SPS/NMEX454C1.DOCX")</f>
        <v>https://docs.wto.org/imrd/directdoc.asp?DDFDocuments/t/G/SPS/NMEX454C1.DOCX</v>
      </c>
      <c r="P93" s="3" t="str">
        <f>HYPERLINK("https://docs.wto.org/imrd/directdoc.asp?DDFDocuments/u/G/SPS/NMEX454C1.DOCX", "https://docs.wto.org/imrd/directdoc.asp?DDFDocuments/u/G/SPS/NMEX454C1.DOCX")</f>
        <v>https://docs.wto.org/imrd/directdoc.asp?DDFDocuments/u/G/SPS/NMEX454C1.DOCX</v>
      </c>
      <c r="Q93" s="3" t="str">
        <f>HYPERLINK("https://docs.wto.org/imrd/directdoc.asp?DDFDocuments/v/G/SPS/NMEX454C1.DOCX", "https://docs.wto.org/imrd/directdoc.asp?DDFDocuments/v/G/SPS/NMEX454C1.DOCX")</f>
        <v>https://docs.wto.org/imrd/directdoc.asp?DDFDocuments/v/G/SPS/NMEX454C1.DOCX</v>
      </c>
    </row>
    <row r="94" spans="1:17" ht="45" x14ac:dyDescent="0.25">
      <c r="A94" s="3" t="s">
        <v>92</v>
      </c>
      <c r="B94" s="9">
        <v>45770</v>
      </c>
      <c r="C94" s="13" t="str">
        <f>HYPERLINK("https://eping.wto.org/en/Search?viewData= G/SPS/N/CAN/1506/Add.1/Corr.1"," G/SPS/N/CAN/1506/Add.1/Corr.1")</f>
        <v xml:space="preserve"> G/SPS/N/CAN/1506/Add.1/Corr.1</v>
      </c>
      <c r="D94" s="1" t="s">
        <v>1993</v>
      </c>
      <c r="E94" s="1" t="s">
        <v>2041</v>
      </c>
      <c r="F94" s="1" t="s">
        <v>1995</v>
      </c>
      <c r="G94" s="1" t="s">
        <v>23</v>
      </c>
      <c r="H94" s="1" t="s">
        <v>23</v>
      </c>
      <c r="I94" s="1" t="s">
        <v>102</v>
      </c>
      <c r="J94" s="1" t="s">
        <v>2042</v>
      </c>
      <c r="K94" s="3"/>
      <c r="L94" s="9" t="s">
        <v>23</v>
      </c>
      <c r="M94" s="3" t="s">
        <v>48</v>
      </c>
      <c r="N94" s="3"/>
      <c r="O94" s="3" t="str">
        <f>HYPERLINK("https://docs.wto.org/imrd/directdoc.asp?DDFDocuments/t/G/SPS/NCAN1506A1C1.DOCX", "https://docs.wto.org/imrd/directdoc.asp?DDFDocuments/t/G/SPS/NCAN1506A1C1.DOCX")</f>
        <v>https://docs.wto.org/imrd/directdoc.asp?DDFDocuments/t/G/SPS/NCAN1506A1C1.DOCX</v>
      </c>
      <c r="P94" s="3" t="str">
        <f>HYPERLINK("https://docs.wto.org/imrd/directdoc.asp?DDFDocuments/u/G/SPS/NCAN1506A1C1.DOCX", "https://docs.wto.org/imrd/directdoc.asp?DDFDocuments/u/G/SPS/NCAN1506A1C1.DOCX")</f>
        <v>https://docs.wto.org/imrd/directdoc.asp?DDFDocuments/u/G/SPS/NCAN1506A1C1.DOCX</v>
      </c>
      <c r="Q94" s="3" t="str">
        <f>HYPERLINK("https://docs.wto.org/imrd/directdoc.asp?DDFDocuments/v/G/SPS/NCAN1506A1C1.DOCX", "https://docs.wto.org/imrd/directdoc.asp?DDFDocuments/v/G/SPS/NCAN1506A1C1.DOCX")</f>
        <v>https://docs.wto.org/imrd/directdoc.asp?DDFDocuments/v/G/SPS/NCAN1506A1C1.DOCX</v>
      </c>
    </row>
    <row r="95" spans="1:17" ht="105" x14ac:dyDescent="0.25">
      <c r="A95" s="3" t="s">
        <v>28</v>
      </c>
      <c r="B95" s="9">
        <v>45770</v>
      </c>
      <c r="C95" s="13" t="str">
        <f>HYPERLINK("https://eping.wto.org/en/Search?viewData= G/SPS/N/CHL/818/Add.1"," G/SPS/N/CHL/818/Add.1")</f>
        <v xml:space="preserve"> G/SPS/N/CHL/818/Add.1</v>
      </c>
      <c r="D95" s="1" t="s">
        <v>2043</v>
      </c>
      <c r="E95" s="1" t="s">
        <v>2043</v>
      </c>
      <c r="F95" s="1" t="s">
        <v>1803</v>
      </c>
      <c r="G95" s="1" t="s">
        <v>1804</v>
      </c>
      <c r="H95" s="1" t="s">
        <v>23</v>
      </c>
      <c r="I95" s="1" t="s">
        <v>103</v>
      </c>
      <c r="J95" s="1" t="s">
        <v>1805</v>
      </c>
      <c r="K95" s="3"/>
      <c r="L95" s="9" t="s">
        <v>23</v>
      </c>
      <c r="M95" s="3" t="s">
        <v>39</v>
      </c>
      <c r="N95" s="1" t="s">
        <v>2044</v>
      </c>
      <c r="O95" s="3" t="str">
        <f>HYPERLINK("https://docs.wto.org/imrd/directdoc.asp?DDFDocuments/t/G/SPS/NCHL818A1.DOCX", "https://docs.wto.org/imrd/directdoc.asp?DDFDocuments/t/G/SPS/NCHL818A1.DOCX")</f>
        <v>https://docs.wto.org/imrd/directdoc.asp?DDFDocuments/t/G/SPS/NCHL818A1.DOCX</v>
      </c>
      <c r="P95" s="3" t="str">
        <f>HYPERLINK("https://docs.wto.org/imrd/directdoc.asp?DDFDocuments/u/G/SPS/NCHL818A1.DOCX", "https://docs.wto.org/imrd/directdoc.asp?DDFDocuments/u/G/SPS/NCHL818A1.DOCX")</f>
        <v>https://docs.wto.org/imrd/directdoc.asp?DDFDocuments/u/G/SPS/NCHL818A1.DOCX</v>
      </c>
      <c r="Q95" s="3" t="str">
        <f>HYPERLINK("https://docs.wto.org/imrd/directdoc.asp?DDFDocuments/v/G/SPS/NCHL818A1.DOCX", "https://docs.wto.org/imrd/directdoc.asp?DDFDocuments/v/G/SPS/NCHL818A1.DOCX")</f>
        <v>https://docs.wto.org/imrd/directdoc.asp?DDFDocuments/v/G/SPS/NCHL818A1.DOCX</v>
      </c>
    </row>
    <row r="96" spans="1:17" ht="135" x14ac:dyDescent="0.25">
      <c r="A96" s="3" t="s">
        <v>170</v>
      </c>
      <c r="B96" s="9">
        <v>45771</v>
      </c>
      <c r="C96" s="13" t="str">
        <f>HYPERLINK("https://eping.wto.org/en/Search?viewData= G/SPS/N/TUR/152"," G/SPS/N/TUR/152")</f>
        <v xml:space="preserve"> G/SPS/N/TUR/152</v>
      </c>
      <c r="D96" s="1" t="s">
        <v>2045</v>
      </c>
      <c r="E96" s="1" t="s">
        <v>2046</v>
      </c>
      <c r="F96" s="1" t="s">
        <v>2047</v>
      </c>
      <c r="G96" s="1" t="s">
        <v>23</v>
      </c>
      <c r="H96" s="1" t="s">
        <v>23</v>
      </c>
      <c r="I96" s="1" t="s">
        <v>95</v>
      </c>
      <c r="J96" s="1" t="s">
        <v>2048</v>
      </c>
      <c r="K96" s="3" t="s">
        <v>23</v>
      </c>
      <c r="L96" s="9">
        <v>45831</v>
      </c>
      <c r="M96" s="3" t="s">
        <v>24</v>
      </c>
      <c r="N96" s="1" t="s">
        <v>2049</v>
      </c>
      <c r="O96" s="3" t="str">
        <f>HYPERLINK("https://docs.wto.org/imrd/directdoc.asp?DDFDocuments/t/G/SPS/NTUR152.DOCX", "https://docs.wto.org/imrd/directdoc.asp?DDFDocuments/t/G/SPS/NTUR152.DOCX")</f>
        <v>https://docs.wto.org/imrd/directdoc.asp?DDFDocuments/t/G/SPS/NTUR152.DOCX</v>
      </c>
      <c r="P96" s="3" t="str">
        <f>HYPERLINK("https://docs.wto.org/imrd/directdoc.asp?DDFDocuments/u/G/SPS/NTUR152.DOCX", "https://docs.wto.org/imrd/directdoc.asp?DDFDocuments/u/G/SPS/NTUR152.DOCX")</f>
        <v>https://docs.wto.org/imrd/directdoc.asp?DDFDocuments/u/G/SPS/NTUR152.DOCX</v>
      </c>
      <c r="Q96" s="3" t="str">
        <f>HYPERLINK("https://docs.wto.org/imrd/directdoc.asp?DDFDocuments/v/G/SPS/NTUR152.DOCX", "https://docs.wto.org/imrd/directdoc.asp?DDFDocuments/v/G/SPS/NTUR152.DOCX")</f>
        <v>https://docs.wto.org/imrd/directdoc.asp?DDFDocuments/v/G/SPS/NTUR152.DOCX</v>
      </c>
    </row>
    <row r="97" spans="1:17" ht="150" x14ac:dyDescent="0.25">
      <c r="A97" s="3" t="s">
        <v>78</v>
      </c>
      <c r="B97" s="9">
        <v>45771</v>
      </c>
      <c r="C97" s="13" t="str">
        <f>HYPERLINK("https://eping.wto.org/en/Search?viewData= G/SPS/N/BRA/2403"," G/SPS/N/BRA/2403")</f>
        <v xml:space="preserve"> G/SPS/N/BRA/2403</v>
      </c>
      <c r="D97" s="1" t="s">
        <v>2050</v>
      </c>
      <c r="E97" s="1" t="s">
        <v>2051</v>
      </c>
      <c r="F97" s="1" t="s">
        <v>2052</v>
      </c>
      <c r="G97" s="1" t="s">
        <v>23</v>
      </c>
      <c r="H97" s="1" t="s">
        <v>1495</v>
      </c>
      <c r="I97" s="1" t="s">
        <v>95</v>
      </c>
      <c r="J97" s="1" t="s">
        <v>96</v>
      </c>
      <c r="K97" s="3"/>
      <c r="L97" s="9">
        <v>45823</v>
      </c>
      <c r="M97" s="3" t="s">
        <v>24</v>
      </c>
      <c r="N97" s="1" t="s">
        <v>2053</v>
      </c>
      <c r="O97" s="3" t="str">
        <f>HYPERLINK("https://docs.wto.org/imrd/directdoc.asp?DDFDocuments/t/G/SPS/NBRA2403.DOCX", "https://docs.wto.org/imrd/directdoc.asp?DDFDocuments/t/G/SPS/NBRA2403.DOCX")</f>
        <v>https://docs.wto.org/imrd/directdoc.asp?DDFDocuments/t/G/SPS/NBRA2403.DOCX</v>
      </c>
      <c r="P97" s="3" t="str">
        <f>HYPERLINK("https://docs.wto.org/imrd/directdoc.asp?DDFDocuments/u/G/SPS/NBRA2403.DOCX", "https://docs.wto.org/imrd/directdoc.asp?DDFDocuments/u/G/SPS/NBRA2403.DOCX")</f>
        <v>https://docs.wto.org/imrd/directdoc.asp?DDFDocuments/u/G/SPS/NBRA2403.DOCX</v>
      </c>
      <c r="Q97" s="3" t="str">
        <f>HYPERLINK("https://docs.wto.org/imrd/directdoc.asp?DDFDocuments/v/G/SPS/NBRA2403.DOCX", "https://docs.wto.org/imrd/directdoc.asp?DDFDocuments/v/G/SPS/NBRA2403.DOCX")</f>
        <v>https://docs.wto.org/imrd/directdoc.asp?DDFDocuments/v/G/SPS/NBRA2403.DOCX</v>
      </c>
    </row>
    <row r="98" spans="1:17" ht="60" x14ac:dyDescent="0.25">
      <c r="A98" s="3" t="s">
        <v>77</v>
      </c>
      <c r="B98" s="9">
        <v>45771</v>
      </c>
      <c r="C98" s="13" t="str">
        <f>HYPERLINK("https://eping.wto.org/en/Search?viewData= G/SPS/N/TPKM/644"," G/SPS/N/TPKM/644")</f>
        <v xml:space="preserve"> G/SPS/N/TPKM/644</v>
      </c>
      <c r="D98" s="1" t="s">
        <v>1602</v>
      </c>
      <c r="E98" s="1" t="s">
        <v>1603</v>
      </c>
      <c r="F98" s="1" t="s">
        <v>2054</v>
      </c>
      <c r="G98" s="1" t="s">
        <v>2055</v>
      </c>
      <c r="H98" s="1" t="s">
        <v>23</v>
      </c>
      <c r="I98" s="1" t="s">
        <v>95</v>
      </c>
      <c r="J98" s="1" t="s">
        <v>2056</v>
      </c>
      <c r="K98" s="3" t="s">
        <v>23</v>
      </c>
      <c r="L98" s="9">
        <v>45831</v>
      </c>
      <c r="M98" s="3" t="s">
        <v>24</v>
      </c>
      <c r="N98" s="1" t="s">
        <v>2057</v>
      </c>
      <c r="O98" s="3" t="str">
        <f>HYPERLINK("https://docs.wto.org/imrd/directdoc.asp?DDFDocuments/t/G/SPS/NTPKM644.DOCX", "https://docs.wto.org/imrd/directdoc.asp?DDFDocuments/t/G/SPS/NTPKM644.DOCX")</f>
        <v>https://docs.wto.org/imrd/directdoc.asp?DDFDocuments/t/G/SPS/NTPKM644.DOCX</v>
      </c>
      <c r="P98" s="3" t="str">
        <f>HYPERLINK("https://docs.wto.org/imrd/directdoc.asp?DDFDocuments/u/G/SPS/NTPKM644.DOCX", "https://docs.wto.org/imrd/directdoc.asp?DDFDocuments/u/G/SPS/NTPKM644.DOCX")</f>
        <v>https://docs.wto.org/imrd/directdoc.asp?DDFDocuments/u/G/SPS/NTPKM644.DOCX</v>
      </c>
      <c r="Q98" s="3" t="str">
        <f>HYPERLINK("https://docs.wto.org/imrd/directdoc.asp?DDFDocuments/v/G/SPS/NTPKM644.DOCX", "https://docs.wto.org/imrd/directdoc.asp?DDFDocuments/v/G/SPS/NTPKM644.DOCX")</f>
        <v>https://docs.wto.org/imrd/directdoc.asp?DDFDocuments/v/G/SPS/NTPKM644.DOCX</v>
      </c>
    </row>
    <row r="99" spans="1:17" ht="60" x14ac:dyDescent="0.25">
      <c r="A99" s="3" t="s">
        <v>78</v>
      </c>
      <c r="B99" s="9">
        <v>45771</v>
      </c>
      <c r="C99" s="13" t="str">
        <f>HYPERLINK("https://eping.wto.org/en/Search?viewData= G/SPS/N/BRA/2399"," G/SPS/N/BRA/2399")</f>
        <v xml:space="preserve"> G/SPS/N/BRA/2399</v>
      </c>
      <c r="D99" s="1" t="s">
        <v>2058</v>
      </c>
      <c r="E99" s="1" t="s">
        <v>2059</v>
      </c>
      <c r="F99" s="1" t="s">
        <v>2060</v>
      </c>
      <c r="G99" s="1" t="s">
        <v>2061</v>
      </c>
      <c r="H99" s="1" t="s">
        <v>23</v>
      </c>
      <c r="I99" s="1" t="s">
        <v>102</v>
      </c>
      <c r="J99" s="1" t="s">
        <v>147</v>
      </c>
      <c r="K99" s="3" t="s">
        <v>156</v>
      </c>
      <c r="L99" s="9">
        <v>45831</v>
      </c>
      <c r="M99" s="3" t="s">
        <v>24</v>
      </c>
      <c r="N99" s="1" t="s">
        <v>2062</v>
      </c>
      <c r="O99" s="3" t="str">
        <f>HYPERLINK("https://docs.wto.org/imrd/directdoc.asp?DDFDocuments/t/G/SPS/NBRA2399.DOCX", "https://docs.wto.org/imrd/directdoc.asp?DDFDocuments/t/G/SPS/NBRA2399.DOCX")</f>
        <v>https://docs.wto.org/imrd/directdoc.asp?DDFDocuments/t/G/SPS/NBRA2399.DOCX</v>
      </c>
      <c r="P99" s="3" t="str">
        <f>HYPERLINK("https://docs.wto.org/imrd/directdoc.asp?DDFDocuments/u/G/SPS/NBRA2399.DOCX", "https://docs.wto.org/imrd/directdoc.asp?DDFDocuments/u/G/SPS/NBRA2399.DOCX")</f>
        <v>https://docs.wto.org/imrd/directdoc.asp?DDFDocuments/u/G/SPS/NBRA2399.DOCX</v>
      </c>
      <c r="Q99" s="3" t="str">
        <f>HYPERLINK("https://docs.wto.org/imrd/directdoc.asp?DDFDocuments/v/G/SPS/NBRA2399.DOCX", "https://docs.wto.org/imrd/directdoc.asp?DDFDocuments/v/G/SPS/NBRA2399.DOCX")</f>
        <v>https://docs.wto.org/imrd/directdoc.asp?DDFDocuments/v/G/SPS/NBRA2399.DOCX</v>
      </c>
    </row>
    <row r="100" spans="1:17" ht="105" x14ac:dyDescent="0.25">
      <c r="A100" s="3" t="s">
        <v>75</v>
      </c>
      <c r="B100" s="9">
        <v>45771</v>
      </c>
      <c r="C100" s="13" t="str">
        <f>HYPERLINK("https://eping.wto.org/en/Search?viewData= G/SPS/N/EU/845"," G/SPS/N/EU/845")</f>
        <v xml:space="preserve"> G/SPS/N/EU/845</v>
      </c>
      <c r="D100" s="1" t="s">
        <v>2063</v>
      </c>
      <c r="E100" s="1" t="s">
        <v>2064</v>
      </c>
      <c r="F100" s="1" t="s">
        <v>257</v>
      </c>
      <c r="G100" s="1" t="s">
        <v>218</v>
      </c>
      <c r="H100" s="1" t="s">
        <v>23</v>
      </c>
      <c r="I100" s="1" t="s">
        <v>109</v>
      </c>
      <c r="J100" s="1" t="s">
        <v>117</v>
      </c>
      <c r="K100" s="3"/>
      <c r="L100" s="9" t="s">
        <v>23</v>
      </c>
      <c r="M100" s="3" t="s">
        <v>24</v>
      </c>
      <c r="N100" s="1" t="s">
        <v>2065</v>
      </c>
      <c r="O100" s="3" t="str">
        <f>HYPERLINK("https://docs.wto.org/imrd/directdoc.asp?DDFDocuments/t/G/SPS/NEU845.DOCX", "https://docs.wto.org/imrd/directdoc.asp?DDFDocuments/t/G/SPS/NEU845.DOCX")</f>
        <v>https://docs.wto.org/imrd/directdoc.asp?DDFDocuments/t/G/SPS/NEU845.DOCX</v>
      </c>
      <c r="P100" s="3" t="str">
        <f>HYPERLINK("https://docs.wto.org/imrd/directdoc.asp?DDFDocuments/u/G/SPS/NEU845.DOCX", "https://docs.wto.org/imrd/directdoc.asp?DDFDocuments/u/G/SPS/NEU845.DOCX")</f>
        <v>https://docs.wto.org/imrd/directdoc.asp?DDFDocuments/u/G/SPS/NEU845.DOCX</v>
      </c>
      <c r="Q100" s="3" t="str">
        <f>HYPERLINK("https://docs.wto.org/imrd/directdoc.asp?DDFDocuments/v/G/SPS/NEU845.DOCX", "https://docs.wto.org/imrd/directdoc.asp?DDFDocuments/v/G/SPS/NEU845.DOCX")</f>
        <v>https://docs.wto.org/imrd/directdoc.asp?DDFDocuments/v/G/SPS/NEU845.DOCX</v>
      </c>
    </row>
    <row r="101" spans="1:17" ht="30" x14ac:dyDescent="0.25">
      <c r="A101" s="3" t="s">
        <v>78</v>
      </c>
      <c r="B101" s="9">
        <v>45771</v>
      </c>
      <c r="C101" s="13" t="str">
        <f>HYPERLINK("https://eping.wto.org/en/Search?viewData= G/SPS/N/BRA/2402"," G/SPS/N/BRA/2402")</f>
        <v xml:space="preserve"> G/SPS/N/BRA/2402</v>
      </c>
      <c r="D101" s="1" t="s">
        <v>2066</v>
      </c>
      <c r="E101" s="1" t="s">
        <v>2067</v>
      </c>
      <c r="F101" s="1" t="s">
        <v>2068</v>
      </c>
      <c r="G101" s="1" t="s">
        <v>23</v>
      </c>
      <c r="H101" s="1" t="s">
        <v>23</v>
      </c>
      <c r="I101" s="1" t="s">
        <v>1796</v>
      </c>
      <c r="J101" s="1" t="s">
        <v>2069</v>
      </c>
      <c r="K101" s="3" t="s">
        <v>23</v>
      </c>
      <c r="L101" s="9" t="s">
        <v>23</v>
      </c>
      <c r="M101" s="3" t="s">
        <v>24</v>
      </c>
      <c r="N101" s="1" t="s">
        <v>2070</v>
      </c>
      <c r="O101" s="3" t="str">
        <f>HYPERLINK("https://docs.wto.org/imrd/directdoc.asp?DDFDocuments/t/G/SPS/NBRA2402.DOCX", "https://docs.wto.org/imrd/directdoc.asp?DDFDocuments/t/G/SPS/NBRA2402.DOCX")</f>
        <v>https://docs.wto.org/imrd/directdoc.asp?DDFDocuments/t/G/SPS/NBRA2402.DOCX</v>
      </c>
      <c r="P101" s="3" t="str">
        <f>HYPERLINK("https://docs.wto.org/imrd/directdoc.asp?DDFDocuments/u/G/SPS/NBRA2402.DOCX", "https://docs.wto.org/imrd/directdoc.asp?DDFDocuments/u/G/SPS/NBRA2402.DOCX")</f>
        <v>https://docs.wto.org/imrd/directdoc.asp?DDFDocuments/u/G/SPS/NBRA2402.DOCX</v>
      </c>
      <c r="Q101" s="3" t="str">
        <f>HYPERLINK("https://docs.wto.org/imrd/directdoc.asp?DDFDocuments/v/G/SPS/NBRA2402.DOCX", "https://docs.wto.org/imrd/directdoc.asp?DDFDocuments/v/G/SPS/NBRA2402.DOCX")</f>
        <v>https://docs.wto.org/imrd/directdoc.asp?DDFDocuments/v/G/SPS/NBRA2402.DOCX</v>
      </c>
    </row>
    <row r="102" spans="1:17" ht="60" x14ac:dyDescent="0.25">
      <c r="A102" s="3" t="s">
        <v>77</v>
      </c>
      <c r="B102" s="9">
        <v>45771</v>
      </c>
      <c r="C102" s="13" t="str">
        <f>HYPERLINK("https://eping.wto.org/en/Search?viewData= G/SPS/N/TPKM/645"," G/SPS/N/TPKM/645")</f>
        <v xml:space="preserve"> G/SPS/N/TPKM/645</v>
      </c>
      <c r="D102" s="1" t="s">
        <v>2071</v>
      </c>
      <c r="E102" s="1" t="s">
        <v>2072</v>
      </c>
      <c r="F102" s="1" t="s">
        <v>2073</v>
      </c>
      <c r="G102" s="1" t="s">
        <v>23</v>
      </c>
      <c r="H102" s="1" t="s">
        <v>23</v>
      </c>
      <c r="I102" s="1" t="s">
        <v>102</v>
      </c>
      <c r="J102" s="1" t="s">
        <v>2074</v>
      </c>
      <c r="K102" s="3" t="s">
        <v>23</v>
      </c>
      <c r="L102" s="9">
        <v>45831</v>
      </c>
      <c r="M102" s="3" t="s">
        <v>24</v>
      </c>
      <c r="N102" s="1" t="s">
        <v>2075</v>
      </c>
      <c r="O102" s="3" t="str">
        <f>HYPERLINK("https://docs.wto.org/imrd/directdoc.asp?DDFDocuments/t/G/SPS/NTPKM645.DOCX", "https://docs.wto.org/imrd/directdoc.asp?DDFDocuments/t/G/SPS/NTPKM645.DOCX")</f>
        <v>https://docs.wto.org/imrd/directdoc.asp?DDFDocuments/t/G/SPS/NTPKM645.DOCX</v>
      </c>
      <c r="P102" s="3" t="str">
        <f>HYPERLINK("https://docs.wto.org/imrd/directdoc.asp?DDFDocuments/u/G/SPS/NTPKM645.DOCX", "https://docs.wto.org/imrd/directdoc.asp?DDFDocuments/u/G/SPS/NTPKM645.DOCX")</f>
        <v>https://docs.wto.org/imrd/directdoc.asp?DDFDocuments/u/G/SPS/NTPKM645.DOCX</v>
      </c>
      <c r="Q102" s="3" t="str">
        <f>HYPERLINK("https://docs.wto.org/imrd/directdoc.asp?DDFDocuments/v/G/SPS/NTPKM645.DOCX", "https://docs.wto.org/imrd/directdoc.asp?DDFDocuments/v/G/SPS/NTPKM645.DOCX")</f>
        <v>https://docs.wto.org/imrd/directdoc.asp?DDFDocuments/v/G/SPS/NTPKM645.DOCX</v>
      </c>
    </row>
    <row r="103" spans="1:17" ht="60" x14ac:dyDescent="0.25">
      <c r="A103" s="3" t="s">
        <v>78</v>
      </c>
      <c r="B103" s="9">
        <v>45771</v>
      </c>
      <c r="C103" s="13" t="str">
        <f>HYPERLINK("https://eping.wto.org/en/Search?viewData= G/SPS/N/BRA/2401"," G/SPS/N/BRA/2401")</f>
        <v xml:space="preserve"> G/SPS/N/BRA/2401</v>
      </c>
      <c r="D103" s="1" t="s">
        <v>2076</v>
      </c>
      <c r="E103" s="1" t="s">
        <v>2077</v>
      </c>
      <c r="F103" s="1" t="s">
        <v>2078</v>
      </c>
      <c r="G103" s="1" t="s">
        <v>23</v>
      </c>
      <c r="H103" s="1" t="s">
        <v>23</v>
      </c>
      <c r="I103" s="1" t="s">
        <v>102</v>
      </c>
      <c r="J103" s="1" t="s">
        <v>147</v>
      </c>
      <c r="K103" s="3" t="s">
        <v>23</v>
      </c>
      <c r="L103" s="9">
        <v>45831</v>
      </c>
      <c r="M103" s="3" t="s">
        <v>24</v>
      </c>
      <c r="N103" s="1" t="s">
        <v>2079</v>
      </c>
      <c r="O103" s="3" t="str">
        <f>HYPERLINK("https://docs.wto.org/imrd/directdoc.asp?DDFDocuments/t/G/SPS/NBRA2401.DOCX", "https://docs.wto.org/imrd/directdoc.asp?DDFDocuments/t/G/SPS/NBRA2401.DOCX")</f>
        <v>https://docs.wto.org/imrd/directdoc.asp?DDFDocuments/t/G/SPS/NBRA2401.DOCX</v>
      </c>
      <c r="P103" s="3" t="str">
        <f>HYPERLINK("https://docs.wto.org/imrd/directdoc.asp?DDFDocuments/u/G/SPS/NBRA2401.DOCX", "https://docs.wto.org/imrd/directdoc.asp?DDFDocuments/u/G/SPS/NBRA2401.DOCX")</f>
        <v>https://docs.wto.org/imrd/directdoc.asp?DDFDocuments/u/G/SPS/NBRA2401.DOCX</v>
      </c>
      <c r="Q103" s="3" t="str">
        <f>HYPERLINK("https://docs.wto.org/imrd/directdoc.asp?DDFDocuments/v/G/SPS/NBRA2401.DOCX", "https://docs.wto.org/imrd/directdoc.asp?DDFDocuments/v/G/SPS/NBRA2401.DOCX")</f>
        <v>https://docs.wto.org/imrd/directdoc.asp?DDFDocuments/v/G/SPS/NBRA2401.DOCX</v>
      </c>
    </row>
    <row r="104" spans="1:17" ht="240" x14ac:dyDescent="0.25">
      <c r="A104" s="3" t="s">
        <v>78</v>
      </c>
      <c r="B104" s="9">
        <v>45771</v>
      </c>
      <c r="C104" s="13" t="str">
        <f>HYPERLINK("https://eping.wto.org/en/Search?viewData= G/SPS/N/BRA/2400"," G/SPS/N/BRA/2400")</f>
        <v xml:space="preserve"> G/SPS/N/BRA/2400</v>
      </c>
      <c r="D104" s="1" t="s">
        <v>2080</v>
      </c>
      <c r="E104" s="1" t="s">
        <v>2081</v>
      </c>
      <c r="F104" s="1" t="s">
        <v>2082</v>
      </c>
      <c r="G104" s="1" t="s">
        <v>1975</v>
      </c>
      <c r="H104" s="1" t="s">
        <v>23</v>
      </c>
      <c r="I104" s="1" t="s">
        <v>102</v>
      </c>
      <c r="J104" s="1" t="s">
        <v>104</v>
      </c>
      <c r="K104" s="3" t="s">
        <v>23</v>
      </c>
      <c r="L104" s="9">
        <v>45831</v>
      </c>
      <c r="M104" s="3" t="s">
        <v>24</v>
      </c>
      <c r="N104" s="1" t="s">
        <v>2083</v>
      </c>
      <c r="O104" s="3" t="str">
        <f>HYPERLINK("https://docs.wto.org/imrd/directdoc.asp?DDFDocuments/t/G/SPS/NBRA2400.DOCX", "https://docs.wto.org/imrd/directdoc.asp?DDFDocuments/t/G/SPS/NBRA2400.DOCX")</f>
        <v>https://docs.wto.org/imrd/directdoc.asp?DDFDocuments/t/G/SPS/NBRA2400.DOCX</v>
      </c>
      <c r="P104" s="3" t="str">
        <f>HYPERLINK("https://docs.wto.org/imrd/directdoc.asp?DDFDocuments/u/G/SPS/NBRA2400.DOCX", "https://docs.wto.org/imrd/directdoc.asp?DDFDocuments/u/G/SPS/NBRA2400.DOCX")</f>
        <v>https://docs.wto.org/imrd/directdoc.asp?DDFDocuments/u/G/SPS/NBRA2400.DOCX</v>
      </c>
      <c r="Q104" s="3" t="str">
        <f>HYPERLINK("https://docs.wto.org/imrd/directdoc.asp?DDFDocuments/v/G/SPS/NBRA2400.DOCX", "https://docs.wto.org/imrd/directdoc.asp?DDFDocuments/v/G/SPS/NBRA2400.DOCX")</f>
        <v>https://docs.wto.org/imrd/directdoc.asp?DDFDocuments/v/G/SPS/NBRA2400.DOCX</v>
      </c>
    </row>
    <row r="105" spans="1:17" ht="75" x14ac:dyDescent="0.25">
      <c r="A105" s="3" t="s">
        <v>80</v>
      </c>
      <c r="B105" s="9">
        <v>45771</v>
      </c>
      <c r="C105" s="13" t="str">
        <f>HYPERLINK("https://eping.wto.org/en/Search?viewData= G/SPS/N/UKR/235/Add.1"," G/SPS/N/UKR/235/Add.1")</f>
        <v xml:space="preserve"> G/SPS/N/UKR/235/Add.1</v>
      </c>
      <c r="D105" s="1" t="s">
        <v>1444</v>
      </c>
      <c r="E105" s="1" t="s">
        <v>2084</v>
      </c>
      <c r="F105" s="1" t="s">
        <v>1446</v>
      </c>
      <c r="G105" s="1" t="s">
        <v>23</v>
      </c>
      <c r="H105" s="1" t="s">
        <v>23</v>
      </c>
      <c r="I105" s="1" t="s">
        <v>95</v>
      </c>
      <c r="J105" s="1" t="s">
        <v>1740</v>
      </c>
      <c r="K105" s="3"/>
      <c r="L105" s="9" t="s">
        <v>23</v>
      </c>
      <c r="M105" s="3" t="s">
        <v>39</v>
      </c>
      <c r="N105" s="1" t="s">
        <v>2085</v>
      </c>
      <c r="O105" s="3" t="str">
        <f>HYPERLINK("https://docs.wto.org/imrd/directdoc.asp?DDFDocuments/t/G/SPS/NUKR235A1.DOCX", "https://docs.wto.org/imrd/directdoc.asp?DDFDocuments/t/G/SPS/NUKR235A1.DOCX")</f>
        <v>https://docs.wto.org/imrd/directdoc.asp?DDFDocuments/t/G/SPS/NUKR235A1.DOCX</v>
      </c>
      <c r="P105" s="3" t="str">
        <f>HYPERLINK("https://docs.wto.org/imrd/directdoc.asp?DDFDocuments/u/G/SPS/NUKR235A1.DOCX", "https://docs.wto.org/imrd/directdoc.asp?DDFDocuments/u/G/SPS/NUKR235A1.DOCX")</f>
        <v>https://docs.wto.org/imrd/directdoc.asp?DDFDocuments/u/G/SPS/NUKR235A1.DOCX</v>
      </c>
      <c r="Q105" s="3" t="str">
        <f>HYPERLINK("https://docs.wto.org/imrd/directdoc.asp?DDFDocuments/v/G/SPS/NUKR235A1.DOCX", "https://docs.wto.org/imrd/directdoc.asp?DDFDocuments/v/G/SPS/NUKR235A1.DOCX")</f>
        <v>https://docs.wto.org/imrd/directdoc.asp?DDFDocuments/v/G/SPS/NUKR235A1.DOCX</v>
      </c>
    </row>
    <row r="106" spans="1:17" ht="195" x14ac:dyDescent="0.25">
      <c r="A106" s="3" t="s">
        <v>260</v>
      </c>
      <c r="B106" s="9">
        <v>45771</v>
      </c>
      <c r="C106" s="13" t="str">
        <f>HYPERLINK("https://eping.wto.org/en/Search?viewData= G/SPS/N/MAR/111/Add.1"," G/SPS/N/MAR/111/Add.1")</f>
        <v xml:space="preserve"> G/SPS/N/MAR/111/Add.1</v>
      </c>
      <c r="D106" s="1" t="s">
        <v>2086</v>
      </c>
      <c r="E106" s="1" t="s">
        <v>2086</v>
      </c>
      <c r="F106" s="1" t="s">
        <v>2087</v>
      </c>
      <c r="G106" s="1" t="s">
        <v>2088</v>
      </c>
      <c r="H106" s="1" t="s">
        <v>23</v>
      </c>
      <c r="I106" s="1" t="s">
        <v>95</v>
      </c>
      <c r="J106" s="1" t="s">
        <v>101</v>
      </c>
      <c r="K106" s="3"/>
      <c r="L106" s="9" t="s">
        <v>23</v>
      </c>
      <c r="M106" s="3" t="s">
        <v>39</v>
      </c>
      <c r="N106" s="1" t="s">
        <v>2089</v>
      </c>
      <c r="O106" s="3" t="str">
        <f>HYPERLINK("https://docs.wto.org/imrd/directdoc.asp?DDFDocuments/t/G/SPS/NMAR111A1.DOCX", "https://docs.wto.org/imrd/directdoc.asp?DDFDocuments/t/G/SPS/NMAR111A1.DOCX")</f>
        <v>https://docs.wto.org/imrd/directdoc.asp?DDFDocuments/t/G/SPS/NMAR111A1.DOCX</v>
      </c>
      <c r="P106" s="3" t="str">
        <f>HYPERLINK("https://docs.wto.org/imrd/directdoc.asp?DDFDocuments/u/G/SPS/NMAR111A1.DOCX", "https://docs.wto.org/imrd/directdoc.asp?DDFDocuments/u/G/SPS/NMAR111A1.DOCX")</f>
        <v>https://docs.wto.org/imrd/directdoc.asp?DDFDocuments/u/G/SPS/NMAR111A1.DOCX</v>
      </c>
      <c r="Q106" s="3" t="str">
        <f>HYPERLINK("https://docs.wto.org/imrd/directdoc.asp?DDFDocuments/v/G/SPS/NMAR111A1.DOCX", "https://docs.wto.org/imrd/directdoc.asp?DDFDocuments/v/G/SPS/NMAR111A1.DOCX")</f>
        <v>https://docs.wto.org/imrd/directdoc.asp?DDFDocuments/v/G/SPS/NMAR111A1.DOCX</v>
      </c>
    </row>
    <row r="107" spans="1:17" ht="165" x14ac:dyDescent="0.25">
      <c r="A107" s="3" t="s">
        <v>75</v>
      </c>
      <c r="B107" s="9">
        <v>45772</v>
      </c>
      <c r="C107" s="13" t="str">
        <f>HYPERLINK("https://eping.wto.org/en/Search?viewData= G/SPS/N/EU/846"," G/SPS/N/EU/846")</f>
        <v xml:space="preserve"> G/SPS/N/EU/846</v>
      </c>
      <c r="D107" s="1" t="s">
        <v>2090</v>
      </c>
      <c r="E107" s="1" t="s">
        <v>2091</v>
      </c>
      <c r="F107" s="1" t="s">
        <v>2092</v>
      </c>
      <c r="G107" s="1" t="s">
        <v>2093</v>
      </c>
      <c r="H107" s="1" t="s">
        <v>23</v>
      </c>
      <c r="I107" s="1" t="s">
        <v>98</v>
      </c>
      <c r="J107" s="1" t="s">
        <v>2094</v>
      </c>
      <c r="K107" s="3"/>
      <c r="L107" s="9" t="s">
        <v>23</v>
      </c>
      <c r="M107" s="3" t="s">
        <v>24</v>
      </c>
      <c r="N107" s="1" t="s">
        <v>2095</v>
      </c>
      <c r="O107" s="3" t="str">
        <f>HYPERLINK("https://docs.wto.org/imrd/directdoc.asp?DDFDocuments/t/G/SPS/NEU846.DOCX", "https://docs.wto.org/imrd/directdoc.asp?DDFDocuments/t/G/SPS/NEU846.DOCX")</f>
        <v>https://docs.wto.org/imrd/directdoc.asp?DDFDocuments/t/G/SPS/NEU846.DOCX</v>
      </c>
      <c r="P107" s="3" t="str">
        <f>HYPERLINK("https://docs.wto.org/imrd/directdoc.asp?DDFDocuments/u/G/SPS/NEU846.DOCX", "https://docs.wto.org/imrd/directdoc.asp?DDFDocuments/u/G/SPS/NEU846.DOCX")</f>
        <v>https://docs.wto.org/imrd/directdoc.asp?DDFDocuments/u/G/SPS/NEU846.DOCX</v>
      </c>
      <c r="Q107" s="3" t="str">
        <f>HYPERLINK("https://docs.wto.org/imrd/directdoc.asp?DDFDocuments/v/G/SPS/NEU846.DOCX", "https://docs.wto.org/imrd/directdoc.asp?DDFDocuments/v/G/SPS/NEU846.DOCX")</f>
        <v>https://docs.wto.org/imrd/directdoc.asp?DDFDocuments/v/G/SPS/NEU846.DOCX</v>
      </c>
    </row>
    <row r="108" spans="1:17" ht="135" x14ac:dyDescent="0.25">
      <c r="A108" s="3" t="s">
        <v>85</v>
      </c>
      <c r="B108" s="9">
        <v>45772</v>
      </c>
      <c r="C108" s="13" t="str">
        <f>HYPERLINK("https://eping.wto.org/en/Search?viewData= G/SPS/N/JPN/1334"," G/SPS/N/JPN/1334")</f>
        <v xml:space="preserve"> G/SPS/N/JPN/1334</v>
      </c>
      <c r="D108" s="1" t="s">
        <v>2096</v>
      </c>
      <c r="E108" s="1" t="s">
        <v>2097</v>
      </c>
      <c r="F108" s="1" t="s">
        <v>2098</v>
      </c>
      <c r="G108" s="1" t="s">
        <v>218</v>
      </c>
      <c r="H108" s="1" t="s">
        <v>23</v>
      </c>
      <c r="I108" s="1" t="s">
        <v>109</v>
      </c>
      <c r="J108" s="1" t="s">
        <v>117</v>
      </c>
      <c r="K108" s="3" t="s">
        <v>23</v>
      </c>
      <c r="L108" s="9" t="s">
        <v>23</v>
      </c>
      <c r="M108" s="3" t="s">
        <v>24</v>
      </c>
      <c r="N108" s="1" t="s">
        <v>2099</v>
      </c>
      <c r="O108" s="3" t="str">
        <f>HYPERLINK("https://docs.wto.org/imrd/directdoc.asp?DDFDocuments/t/G/SPS/NJPN1334.DOCX", "https://docs.wto.org/imrd/directdoc.asp?DDFDocuments/t/G/SPS/NJPN1334.DOCX")</f>
        <v>https://docs.wto.org/imrd/directdoc.asp?DDFDocuments/t/G/SPS/NJPN1334.DOCX</v>
      </c>
      <c r="P108" s="3" t="str">
        <f>HYPERLINK("https://docs.wto.org/imrd/directdoc.asp?DDFDocuments/u/G/SPS/NJPN1334.DOCX", "https://docs.wto.org/imrd/directdoc.asp?DDFDocuments/u/G/SPS/NJPN1334.DOCX")</f>
        <v>https://docs.wto.org/imrd/directdoc.asp?DDFDocuments/u/G/SPS/NJPN1334.DOCX</v>
      </c>
      <c r="Q108" s="3" t="str">
        <f>HYPERLINK("https://docs.wto.org/imrd/directdoc.asp?DDFDocuments/v/G/SPS/NJPN1334.DOCX", "https://docs.wto.org/imrd/directdoc.asp?DDFDocuments/v/G/SPS/NJPN1334.DOCX")</f>
        <v>https://docs.wto.org/imrd/directdoc.asp?DDFDocuments/v/G/SPS/NJPN1334.DOCX</v>
      </c>
    </row>
    <row r="109" spans="1:17" ht="105" x14ac:dyDescent="0.25">
      <c r="A109" s="3" t="s">
        <v>25</v>
      </c>
      <c r="B109" s="9">
        <v>45772</v>
      </c>
      <c r="C109" s="13" t="str">
        <f>HYPERLINK("https://eping.wto.org/en/Search?viewData= G/SPS/N/CRI/305/Add.1"," G/SPS/N/CRI/305/Add.1")</f>
        <v xml:space="preserve"> G/SPS/N/CRI/305/Add.1</v>
      </c>
      <c r="D109" s="1" t="s">
        <v>2100</v>
      </c>
      <c r="E109" s="1" t="s">
        <v>2100</v>
      </c>
      <c r="F109" s="1" t="s">
        <v>2101</v>
      </c>
      <c r="G109" s="1" t="s">
        <v>2102</v>
      </c>
      <c r="H109" s="1" t="s">
        <v>23</v>
      </c>
      <c r="I109" s="1" t="s">
        <v>102</v>
      </c>
      <c r="J109" s="1" t="s">
        <v>1750</v>
      </c>
      <c r="K109" s="3"/>
      <c r="L109" s="9" t="s">
        <v>23</v>
      </c>
      <c r="M109" s="3" t="s">
        <v>39</v>
      </c>
      <c r="N109" s="1" t="s">
        <v>2103</v>
      </c>
      <c r="O109" s="3" t="str">
        <f>HYPERLINK("https://docs.wto.org/imrd/directdoc.asp?DDFDocuments/t/G/SPS/NCRI305A1.DOCX", "https://docs.wto.org/imrd/directdoc.asp?DDFDocuments/t/G/SPS/NCRI305A1.DOCX")</f>
        <v>https://docs.wto.org/imrd/directdoc.asp?DDFDocuments/t/G/SPS/NCRI305A1.DOCX</v>
      </c>
      <c r="P109" s="3"/>
      <c r="Q109" s="3" t="str">
        <f>HYPERLINK("https://docs.wto.org/imrd/directdoc.asp?DDFDocuments/v/G/SPS/NCRI305A1.DOCX", "https://docs.wto.org/imrd/directdoc.asp?DDFDocuments/v/G/SPS/NCRI305A1.DOCX")</f>
        <v>https://docs.wto.org/imrd/directdoc.asp?DDFDocuments/v/G/SPS/NCRI305A1.DOCX</v>
      </c>
    </row>
    <row r="110" spans="1:17" ht="105" x14ac:dyDescent="0.25">
      <c r="A110" s="3" t="s">
        <v>25</v>
      </c>
      <c r="B110" s="9">
        <v>45772</v>
      </c>
      <c r="C110" s="13" t="str">
        <f>HYPERLINK("https://eping.wto.org/en/Search?viewData= G/SPS/N/CRI/303/Add.1"," G/SPS/N/CRI/303/Add.1")</f>
        <v xml:space="preserve"> G/SPS/N/CRI/303/Add.1</v>
      </c>
      <c r="D110" s="1" t="s">
        <v>2104</v>
      </c>
      <c r="E110" s="1" t="s">
        <v>2104</v>
      </c>
      <c r="F110" s="1" t="s">
        <v>2105</v>
      </c>
      <c r="G110" s="1" t="s">
        <v>261</v>
      </c>
      <c r="H110" s="1" t="s">
        <v>23</v>
      </c>
      <c r="I110" s="1" t="s">
        <v>102</v>
      </c>
      <c r="J110" s="1" t="s">
        <v>284</v>
      </c>
      <c r="K110" s="3"/>
      <c r="L110" s="9" t="s">
        <v>23</v>
      </c>
      <c r="M110" s="3" t="s">
        <v>39</v>
      </c>
      <c r="N110" s="1" t="s">
        <v>2106</v>
      </c>
      <c r="O110" s="3" t="str">
        <f>HYPERLINK("https://docs.wto.org/imrd/directdoc.asp?DDFDocuments/t/G/SPS/NCRI303A1.DOCX", "https://docs.wto.org/imrd/directdoc.asp?DDFDocuments/t/G/SPS/NCRI303A1.DOCX")</f>
        <v>https://docs.wto.org/imrd/directdoc.asp?DDFDocuments/t/G/SPS/NCRI303A1.DOCX</v>
      </c>
      <c r="P110" s="3"/>
      <c r="Q110" s="3" t="str">
        <f>HYPERLINK("https://docs.wto.org/imrd/directdoc.asp?DDFDocuments/v/G/SPS/NCRI303A1.DOCX", "https://docs.wto.org/imrd/directdoc.asp?DDFDocuments/v/G/SPS/NCRI303A1.DOCX")</f>
        <v>https://docs.wto.org/imrd/directdoc.asp?DDFDocuments/v/G/SPS/NCRI303A1.DOCX</v>
      </c>
    </row>
    <row r="111" spans="1:17" ht="105" x14ac:dyDescent="0.25">
      <c r="A111" s="3" t="s">
        <v>25</v>
      </c>
      <c r="B111" s="9">
        <v>45772</v>
      </c>
      <c r="C111" s="13" t="str">
        <f>HYPERLINK("https://eping.wto.org/en/Search?viewData= G/SPS/N/CRI/304/Add.1"," G/SPS/N/CRI/304/Add.1")</f>
        <v xml:space="preserve"> G/SPS/N/CRI/304/Add.1</v>
      </c>
      <c r="D111" s="1" t="s">
        <v>2107</v>
      </c>
      <c r="E111" s="1" t="s">
        <v>2107</v>
      </c>
      <c r="F111" s="1" t="s">
        <v>2105</v>
      </c>
      <c r="G111" s="1" t="s">
        <v>261</v>
      </c>
      <c r="H111" s="1" t="s">
        <v>23</v>
      </c>
      <c r="I111" s="1" t="s">
        <v>102</v>
      </c>
      <c r="J111" s="1" t="s">
        <v>285</v>
      </c>
      <c r="K111" s="3"/>
      <c r="L111" s="9" t="s">
        <v>23</v>
      </c>
      <c r="M111" s="3" t="s">
        <v>39</v>
      </c>
      <c r="N111" s="1" t="s">
        <v>2108</v>
      </c>
      <c r="O111" s="3" t="str">
        <f>HYPERLINK("https://docs.wto.org/imrd/directdoc.asp?DDFDocuments/t/G/SPS/NCRI304A1.DOCX", "https://docs.wto.org/imrd/directdoc.asp?DDFDocuments/t/G/SPS/NCRI304A1.DOCX")</f>
        <v>https://docs.wto.org/imrd/directdoc.asp?DDFDocuments/t/G/SPS/NCRI304A1.DOCX</v>
      </c>
      <c r="P111" s="3" t="str">
        <f>HYPERLINK("https://docs.wto.org/imrd/directdoc.asp?DDFDocuments/u/G/SPS/NCRI304A1.DOCX", "https://docs.wto.org/imrd/directdoc.asp?DDFDocuments/u/G/SPS/NCRI304A1.DOCX")</f>
        <v>https://docs.wto.org/imrd/directdoc.asp?DDFDocuments/u/G/SPS/NCRI304A1.DOCX</v>
      </c>
      <c r="Q111" s="3" t="str">
        <f>HYPERLINK("https://docs.wto.org/imrd/directdoc.asp?DDFDocuments/v/G/SPS/NCRI304A1.DOCX", "https://docs.wto.org/imrd/directdoc.asp?DDFDocuments/v/G/SPS/NCRI304A1.DOCX")</f>
        <v>https://docs.wto.org/imrd/directdoc.asp?DDFDocuments/v/G/SPS/NCRI304A1.DOCX</v>
      </c>
    </row>
    <row r="112" spans="1:17" ht="195" x14ac:dyDescent="0.25">
      <c r="A112" s="3" t="s">
        <v>260</v>
      </c>
      <c r="B112" s="9">
        <v>45772</v>
      </c>
      <c r="C112" s="13" t="str">
        <f>HYPERLINK("https://eping.wto.org/en/Search?viewData= G/SPS/N/MAR/113/Corr.1"," G/SPS/N/MAR/113/Corr.1")</f>
        <v xml:space="preserve"> G/SPS/N/MAR/113/Corr.1</v>
      </c>
      <c r="D112" s="1" t="s">
        <v>2109</v>
      </c>
      <c r="E112" s="1" t="s">
        <v>2110</v>
      </c>
      <c r="F112" s="1" t="s">
        <v>2111</v>
      </c>
      <c r="G112" s="1" t="s">
        <v>2112</v>
      </c>
      <c r="H112" s="1" t="s">
        <v>23</v>
      </c>
      <c r="I112" s="1" t="s">
        <v>95</v>
      </c>
      <c r="J112" s="1" t="s">
        <v>2113</v>
      </c>
      <c r="K112" s="3"/>
      <c r="L112" s="9" t="s">
        <v>23</v>
      </c>
      <c r="M112" s="3" t="s">
        <v>48</v>
      </c>
      <c r="N112" s="3"/>
      <c r="O112" s="3"/>
      <c r="P112" s="3" t="str">
        <f>HYPERLINK("https://docs.wto.org/imrd/directdoc.asp?DDFDocuments/u/G/SPS/NMAR113C1.DOCX", "https://docs.wto.org/imrd/directdoc.asp?DDFDocuments/u/G/SPS/NMAR113C1.DOCX")</f>
        <v>https://docs.wto.org/imrd/directdoc.asp?DDFDocuments/u/G/SPS/NMAR113C1.DOCX</v>
      </c>
      <c r="Q112" s="3"/>
    </row>
    <row r="113" spans="1:17" ht="135" x14ac:dyDescent="0.25">
      <c r="A113" s="3" t="s">
        <v>116</v>
      </c>
      <c r="B113" s="9">
        <v>45775</v>
      </c>
      <c r="C113" s="13" t="str">
        <f>HYPERLINK("https://eping.wto.org/en/Search?viewData= G/SPS/N/SAU/564"," G/SPS/N/SAU/564")</f>
        <v xml:space="preserve"> G/SPS/N/SAU/564</v>
      </c>
      <c r="D113" s="1" t="s">
        <v>2114</v>
      </c>
      <c r="E113" s="1" t="s">
        <v>2115</v>
      </c>
      <c r="F113" s="1" t="s">
        <v>72</v>
      </c>
      <c r="G113" s="1" t="s">
        <v>23</v>
      </c>
      <c r="H113" s="1" t="s">
        <v>23</v>
      </c>
      <c r="I113" s="1" t="s">
        <v>109</v>
      </c>
      <c r="J113" s="1" t="s">
        <v>263</v>
      </c>
      <c r="K113" s="3" t="s">
        <v>26</v>
      </c>
      <c r="L113" s="9" t="s">
        <v>23</v>
      </c>
      <c r="M113" s="3" t="s">
        <v>59</v>
      </c>
      <c r="N113" s="1" t="s">
        <v>2116</v>
      </c>
      <c r="O113" s="3" t="str">
        <f>HYPERLINK("https://docs.wto.org/imrd/directdoc.asp?DDFDocuments/t/G/SPS/NSAU564.DOCX", "https://docs.wto.org/imrd/directdoc.asp?DDFDocuments/t/G/SPS/NSAU564.DOCX")</f>
        <v>https://docs.wto.org/imrd/directdoc.asp?DDFDocuments/t/G/SPS/NSAU564.DOCX</v>
      </c>
      <c r="P113" s="3" t="str">
        <f>HYPERLINK("https://docs.wto.org/imrd/directdoc.asp?DDFDocuments/u/G/SPS/NSAU564.DOCX", "https://docs.wto.org/imrd/directdoc.asp?DDFDocuments/u/G/SPS/NSAU564.DOCX")</f>
        <v>https://docs.wto.org/imrd/directdoc.asp?DDFDocuments/u/G/SPS/NSAU564.DOCX</v>
      </c>
      <c r="Q113" s="3" t="str">
        <f>HYPERLINK("https://docs.wto.org/imrd/directdoc.asp?DDFDocuments/v/G/SPS/NSAU564.DOCX", "https://docs.wto.org/imrd/directdoc.asp?DDFDocuments/v/G/SPS/NSAU564.DOCX")</f>
        <v>https://docs.wto.org/imrd/directdoc.asp?DDFDocuments/v/G/SPS/NSAU564.DOCX</v>
      </c>
    </row>
    <row r="114" spans="1:17" ht="75" x14ac:dyDescent="0.25">
      <c r="A114" s="3" t="s">
        <v>75</v>
      </c>
      <c r="B114" s="9">
        <v>45776</v>
      </c>
      <c r="C114" s="13" t="str">
        <f>HYPERLINK("https://eping.wto.org/en/Search?viewData= G/SPS/N/EU/847"," G/SPS/N/EU/847")</f>
        <v xml:space="preserve"> G/SPS/N/EU/847</v>
      </c>
      <c r="D114" s="1" t="s">
        <v>2117</v>
      </c>
      <c r="E114" s="1" t="s">
        <v>2118</v>
      </c>
      <c r="F114" s="1" t="s">
        <v>2119</v>
      </c>
      <c r="G114" s="1" t="s">
        <v>23</v>
      </c>
      <c r="H114" s="1" t="s">
        <v>23</v>
      </c>
      <c r="I114" s="1" t="s">
        <v>283</v>
      </c>
      <c r="J114" s="1" t="s">
        <v>2120</v>
      </c>
      <c r="K114" s="3"/>
      <c r="L114" s="9">
        <v>45836</v>
      </c>
      <c r="M114" s="3" t="s">
        <v>24</v>
      </c>
      <c r="N114" s="1" t="s">
        <v>2121</v>
      </c>
      <c r="O114" s="3" t="str">
        <f>HYPERLINK("https://docs.wto.org/imrd/directdoc.asp?DDFDocuments/t/G/SPS/NEU847.DOCX", "https://docs.wto.org/imrd/directdoc.asp?DDFDocuments/t/G/SPS/NEU847.DOCX")</f>
        <v>https://docs.wto.org/imrd/directdoc.asp?DDFDocuments/t/G/SPS/NEU847.DOCX</v>
      </c>
      <c r="P114" s="3"/>
      <c r="Q114" s="3"/>
    </row>
    <row r="115" spans="1:17" ht="60" x14ac:dyDescent="0.25">
      <c r="A115" s="3" t="s">
        <v>28</v>
      </c>
      <c r="B115" s="9">
        <v>45776</v>
      </c>
      <c r="C115" s="13" t="str">
        <f>HYPERLINK("https://eping.wto.org/en/Search?viewData= G/SPS/N/CHL/819/Add.1"," G/SPS/N/CHL/819/Add.1")</f>
        <v xml:space="preserve"> G/SPS/N/CHL/819/Add.1</v>
      </c>
      <c r="D115" s="1" t="s">
        <v>2122</v>
      </c>
      <c r="E115" s="1" t="s">
        <v>2123</v>
      </c>
      <c r="F115" s="1" t="s">
        <v>2124</v>
      </c>
      <c r="G115" s="1" t="s">
        <v>2125</v>
      </c>
      <c r="H115" s="1" t="s">
        <v>23</v>
      </c>
      <c r="I115" s="1" t="s">
        <v>103</v>
      </c>
      <c r="J115" s="1" t="s">
        <v>1870</v>
      </c>
      <c r="K115" s="3"/>
      <c r="L115" s="9" t="s">
        <v>23</v>
      </c>
      <c r="M115" s="3" t="s">
        <v>39</v>
      </c>
      <c r="N115" s="1" t="s">
        <v>2126</v>
      </c>
      <c r="O115" s="3"/>
      <c r="P115" s="3"/>
      <c r="Q115" s="3" t="str">
        <f>HYPERLINK("https://docs.wto.org/imrd/directdoc.asp?DDFDocuments/v/G/SPS/NCHL819A1.DOCX", "https://docs.wto.org/imrd/directdoc.asp?DDFDocuments/v/G/SPS/NCHL819A1.DOCX")</f>
        <v>https://docs.wto.org/imrd/directdoc.asp?DDFDocuments/v/G/SPS/NCHL819A1.DOCX</v>
      </c>
    </row>
    <row r="116" spans="1:17" ht="135" x14ac:dyDescent="0.25">
      <c r="A116" s="3" t="s">
        <v>1685</v>
      </c>
      <c r="B116" s="9">
        <v>45776</v>
      </c>
      <c r="C116" s="13" t="str">
        <f>HYPERLINK("https://eping.wto.org/en/Search?viewData= G/SPS/N/URY/87/Add.2"," G/SPS/N/URY/87/Add.2")</f>
        <v xml:space="preserve"> G/SPS/N/URY/87/Add.2</v>
      </c>
      <c r="D116" s="1" t="s">
        <v>2127</v>
      </c>
      <c r="E116" s="1" t="s">
        <v>2128</v>
      </c>
      <c r="F116" s="1" t="s">
        <v>2129</v>
      </c>
      <c r="G116" s="1" t="s">
        <v>1688</v>
      </c>
      <c r="H116" s="1" t="s">
        <v>23</v>
      </c>
      <c r="I116" s="1" t="s">
        <v>107</v>
      </c>
      <c r="J116" s="1" t="s">
        <v>2130</v>
      </c>
      <c r="K116" s="3"/>
      <c r="L116" s="9" t="s">
        <v>23</v>
      </c>
      <c r="M116" s="3" t="s">
        <v>99</v>
      </c>
      <c r="N116" s="1" t="s">
        <v>2131</v>
      </c>
      <c r="O116" s="3"/>
      <c r="P116" s="3"/>
      <c r="Q116" s="3" t="str">
        <f>HYPERLINK("https://docs.wto.org/imrd/directdoc.asp?DDFDocuments/v/G/SPS/NURY87A2.DOCX", "https://docs.wto.org/imrd/directdoc.asp?DDFDocuments/v/G/SPS/NURY87A2.DOCX")</f>
        <v>https://docs.wto.org/imrd/directdoc.asp?DDFDocuments/v/G/SPS/NURY87A2.DOCX</v>
      </c>
    </row>
    <row r="117" spans="1:17" ht="105" x14ac:dyDescent="0.25">
      <c r="A117" s="3" t="s">
        <v>76</v>
      </c>
      <c r="B117" s="9">
        <v>45777</v>
      </c>
      <c r="C117" s="13" t="str">
        <f>HYPERLINK("https://eping.wto.org/en/Search?viewData= G/SPS/N/USA/3506/Add.1"," G/SPS/N/USA/3506/Add.1")</f>
        <v xml:space="preserve"> G/SPS/N/USA/3506/Add.1</v>
      </c>
      <c r="D117" s="1" t="s">
        <v>2132</v>
      </c>
      <c r="E117" s="1" t="s">
        <v>2133</v>
      </c>
      <c r="F117" s="1" t="s">
        <v>2134</v>
      </c>
      <c r="G117" s="1" t="s">
        <v>23</v>
      </c>
      <c r="H117" s="1" t="s">
        <v>23</v>
      </c>
      <c r="I117" s="1" t="s">
        <v>103</v>
      </c>
      <c r="J117" s="1" t="s">
        <v>259</v>
      </c>
      <c r="K117" s="3"/>
      <c r="L117" s="9" t="s">
        <v>23</v>
      </c>
      <c r="M117" s="3" t="s">
        <v>39</v>
      </c>
      <c r="N117" s="1" t="s">
        <v>2135</v>
      </c>
      <c r="O117" s="3" t="str">
        <f>HYPERLINK("https://docs.wto.org/imrd/directdoc.asp?DDFDocuments/t/G/SPS/NUSA3506A1.DOCX", "https://docs.wto.org/imrd/directdoc.asp?DDFDocuments/t/G/SPS/NUSA3506A1.DOCX")</f>
        <v>https://docs.wto.org/imrd/directdoc.asp?DDFDocuments/t/G/SPS/NUSA3506A1.DOCX</v>
      </c>
      <c r="P117" s="3"/>
      <c r="Q117" s="3"/>
    </row>
    <row r="118" spans="1:17" ht="409.5" x14ac:dyDescent="0.25">
      <c r="A118" s="3" t="s">
        <v>76</v>
      </c>
      <c r="B118" s="9">
        <v>45777</v>
      </c>
      <c r="C118" s="13" t="str">
        <f>HYPERLINK("https://eping.wto.org/en/Search?viewData= G/SPS/N/USA/3463/Add.3"," G/SPS/N/USA/3463/Add.3")</f>
        <v xml:space="preserve"> G/SPS/N/USA/3463/Add.3</v>
      </c>
      <c r="D118" s="1" t="s">
        <v>2136</v>
      </c>
      <c r="E118" s="1" t="s">
        <v>2137</v>
      </c>
      <c r="F118" s="1" t="s">
        <v>1907</v>
      </c>
      <c r="G118" s="1" t="s">
        <v>2138</v>
      </c>
      <c r="H118" s="1" t="s">
        <v>23</v>
      </c>
      <c r="I118" s="1" t="s">
        <v>95</v>
      </c>
      <c r="J118" s="1" t="s">
        <v>2139</v>
      </c>
      <c r="K118" s="3"/>
      <c r="L118" s="9" t="s">
        <v>23</v>
      </c>
      <c r="M118" s="3" t="s">
        <v>39</v>
      </c>
      <c r="N118" s="1" t="s">
        <v>2140</v>
      </c>
      <c r="O118" s="3" t="str">
        <f>HYPERLINK("https://docs.wto.org/imrd/directdoc.asp?DDFDocuments/t/G/SPS/NUSA3463A3.DOCX", "https://docs.wto.org/imrd/directdoc.asp?DDFDocuments/t/G/SPS/NUSA3463A3.DOCX")</f>
        <v>https://docs.wto.org/imrd/directdoc.asp?DDFDocuments/t/G/SPS/NUSA3463A3.DOCX</v>
      </c>
      <c r="P118" s="3"/>
      <c r="Q118" s="3"/>
    </row>
    <row r="119" spans="1:17" ht="60" x14ac:dyDescent="0.25">
      <c r="A119" s="3" t="s">
        <v>85</v>
      </c>
      <c r="B119" s="9">
        <v>45777</v>
      </c>
      <c r="C119" s="13" t="str">
        <f>HYPERLINK("https://eping.wto.org/en/Search?viewData= G/SPS/N/JPN/1332/Add.1"," G/SPS/N/JPN/1332/Add.1")</f>
        <v xml:space="preserve"> G/SPS/N/JPN/1332/Add.1</v>
      </c>
      <c r="D119" s="1" t="s">
        <v>2141</v>
      </c>
      <c r="E119" s="1" t="s">
        <v>2142</v>
      </c>
      <c r="F119" s="1" t="s">
        <v>1815</v>
      </c>
      <c r="G119" s="1" t="s">
        <v>23</v>
      </c>
      <c r="H119" s="1" t="s">
        <v>23</v>
      </c>
      <c r="I119" s="1" t="s">
        <v>283</v>
      </c>
      <c r="J119" s="1" t="s">
        <v>2143</v>
      </c>
      <c r="K119" s="3"/>
      <c r="L119" s="9" t="s">
        <v>23</v>
      </c>
      <c r="M119" s="3" t="s">
        <v>39</v>
      </c>
      <c r="N119" s="3"/>
      <c r="O119" s="3" t="str">
        <f>HYPERLINK("https://docs.wto.org/imrd/directdoc.asp?DDFDocuments/t/G/SPS/NJPN1332A1.DOCX", "https://docs.wto.org/imrd/directdoc.asp?DDFDocuments/t/G/SPS/NJPN1332A1.DOCX")</f>
        <v>https://docs.wto.org/imrd/directdoc.asp?DDFDocuments/t/G/SPS/NJPN1332A1.DOCX</v>
      </c>
      <c r="P119" s="3"/>
      <c r="Q119" s="3"/>
    </row>
    <row r="120" spans="1:17" ht="30" x14ac:dyDescent="0.25">
      <c r="A120" s="3" t="s">
        <v>37</v>
      </c>
      <c r="B120" s="9">
        <v>45777</v>
      </c>
      <c r="C120" s="13" t="str">
        <f>HYPERLINK("https://eping.wto.org/en/Search?viewData= G/SPS/N/AUS/614"," G/SPS/N/AUS/614")</f>
        <v xml:space="preserve"> G/SPS/N/AUS/614</v>
      </c>
      <c r="D120" s="1" t="s">
        <v>2144</v>
      </c>
      <c r="E120" s="1" t="s">
        <v>2145</v>
      </c>
      <c r="F120" s="1" t="s">
        <v>2146</v>
      </c>
      <c r="G120" s="1" t="s">
        <v>23</v>
      </c>
      <c r="H120" s="1" t="s">
        <v>23</v>
      </c>
      <c r="I120" s="1" t="s">
        <v>103</v>
      </c>
      <c r="J120" s="1" t="s">
        <v>86</v>
      </c>
      <c r="K120" s="3" t="s">
        <v>125</v>
      </c>
      <c r="L120" s="9" t="s">
        <v>23</v>
      </c>
      <c r="M120" s="3" t="s">
        <v>24</v>
      </c>
      <c r="N120" s="1" t="s">
        <v>2147</v>
      </c>
      <c r="O120" s="3" t="str">
        <f>HYPERLINK("https://docs.wto.org/imrd/directdoc.asp?DDFDocuments/t/G/SPS/NAUS614.DOCX", "https://docs.wto.org/imrd/directdoc.asp?DDFDocuments/t/G/SPS/NAUS614.DOCX")</f>
        <v>https://docs.wto.org/imrd/directdoc.asp?DDFDocuments/t/G/SPS/NAUS614.DOCX</v>
      </c>
      <c r="P120" s="3"/>
      <c r="Q120" s="3"/>
    </row>
    <row r="121" spans="1:17" ht="105" x14ac:dyDescent="0.25">
      <c r="A121" s="3" t="s">
        <v>25</v>
      </c>
      <c r="B121" s="9">
        <v>45777</v>
      </c>
      <c r="C121" s="13" t="str">
        <f>HYPERLINK("https://eping.wto.org/en/Search?viewData= G/SPS/N/CRI/316"," G/SPS/N/CRI/316")</f>
        <v xml:space="preserve"> G/SPS/N/CRI/316</v>
      </c>
      <c r="D121" s="1" t="s">
        <v>2148</v>
      </c>
      <c r="E121" s="1" t="s">
        <v>2149</v>
      </c>
      <c r="F121" s="1" t="s">
        <v>2150</v>
      </c>
      <c r="G121" s="1" t="s">
        <v>2151</v>
      </c>
      <c r="H121" s="1" t="s">
        <v>23</v>
      </c>
      <c r="I121" s="1" t="s">
        <v>102</v>
      </c>
      <c r="J121" s="1" t="s">
        <v>113</v>
      </c>
      <c r="K121" s="3"/>
      <c r="L121" s="9">
        <v>45837</v>
      </c>
      <c r="M121" s="3" t="s">
        <v>24</v>
      </c>
      <c r="N121" s="1" t="s">
        <v>2152</v>
      </c>
      <c r="O121" s="3"/>
      <c r="P121" s="3"/>
      <c r="Q121" s="3" t="str">
        <f>HYPERLINK("https://docs.wto.org/imrd/directdoc.asp?DDFDocuments/v/G/SPS/NCRI316.DOCX", "https://docs.wto.org/imrd/directdoc.asp?DDFDocuments/v/G/SPS/NCRI316.DOCX")</f>
        <v>https://docs.wto.org/imrd/directdoc.asp?DDFDocuments/v/G/SPS/NCRI316.DOCX</v>
      </c>
    </row>
    <row r="122" spans="1:17" ht="105" x14ac:dyDescent="0.25">
      <c r="A122" s="3" t="s">
        <v>76</v>
      </c>
      <c r="B122" s="9">
        <v>45777</v>
      </c>
      <c r="C122" s="13" t="str">
        <f>HYPERLINK("https://eping.wto.org/en/Search?viewData= G/SPS/N/USA/3515"," G/SPS/N/USA/3515")</f>
        <v xml:space="preserve"> G/SPS/N/USA/3515</v>
      </c>
      <c r="D122" s="1" t="s">
        <v>2153</v>
      </c>
      <c r="E122" s="1" t="s">
        <v>2154</v>
      </c>
      <c r="F122" s="1" t="s">
        <v>2155</v>
      </c>
      <c r="G122" s="1" t="s">
        <v>23</v>
      </c>
      <c r="H122" s="1" t="s">
        <v>23</v>
      </c>
      <c r="I122" s="1" t="s">
        <v>103</v>
      </c>
      <c r="J122" s="1" t="s">
        <v>112</v>
      </c>
      <c r="K122" s="3" t="s">
        <v>143</v>
      </c>
      <c r="L122" s="9">
        <v>45818</v>
      </c>
      <c r="M122" s="3" t="s">
        <v>24</v>
      </c>
      <c r="N122" s="1" t="s">
        <v>2156</v>
      </c>
      <c r="O122" s="3" t="str">
        <f>HYPERLINK("https://docs.wto.org/imrd/directdoc.asp?DDFDocuments/t/G/SPS/NUSA3515.DOCX", "https://docs.wto.org/imrd/directdoc.asp?DDFDocuments/t/G/SPS/NUSA3515.DOCX")</f>
        <v>https://docs.wto.org/imrd/directdoc.asp?DDFDocuments/t/G/SPS/NUSA3515.DOCX</v>
      </c>
      <c r="P122" s="3"/>
      <c r="Q122" s="3"/>
    </row>
    <row r="123" spans="1:17" x14ac:dyDescent="0.25">
      <c r="A123" s="3"/>
      <c r="B123" s="9"/>
      <c r="C123" s="3"/>
      <c r="K123" s="3"/>
      <c r="L123" s="9"/>
      <c r="M123" s="3"/>
      <c r="N123" s="3"/>
      <c r="O123" s="3"/>
      <c r="P123" s="3"/>
      <c r="Q123" s="3"/>
    </row>
    <row r="124" spans="1:17" x14ac:dyDescent="0.25">
      <c r="A124" s="3"/>
      <c r="B124" s="9"/>
      <c r="C124" s="13"/>
      <c r="K124" s="3"/>
      <c r="L124" s="9"/>
      <c r="M124" s="3"/>
      <c r="N124" s="3"/>
      <c r="O124" s="3"/>
      <c r="P124" s="3"/>
      <c r="Q124" s="3"/>
    </row>
    <row r="125" spans="1:17" x14ac:dyDescent="0.25">
      <c r="A125" s="3"/>
      <c r="B125" s="9"/>
      <c r="C125" s="13"/>
      <c r="K125" s="3"/>
      <c r="L125" s="9"/>
      <c r="M125" s="3"/>
      <c r="N125" s="3"/>
      <c r="O125" s="3"/>
      <c r="P125" s="3"/>
      <c r="Q125" s="3"/>
    </row>
    <row r="126" spans="1:17" x14ac:dyDescent="0.25">
      <c r="A126" s="3"/>
      <c r="B126" s="9"/>
      <c r="C126" s="13"/>
      <c r="K126" s="3"/>
      <c r="L126" s="9"/>
      <c r="M126" s="3"/>
      <c r="N126" s="3"/>
      <c r="O126" s="3"/>
      <c r="P126" s="3"/>
      <c r="Q126" s="3"/>
    </row>
    <row r="127" spans="1:17" x14ac:dyDescent="0.25">
      <c r="A127" s="3"/>
      <c r="B127" s="9"/>
      <c r="C127" s="13"/>
      <c r="K127" s="3"/>
      <c r="L127" s="9"/>
      <c r="M127" s="3"/>
      <c r="N127" s="3"/>
      <c r="O127" s="3"/>
      <c r="P127" s="3"/>
      <c r="Q127" s="3"/>
    </row>
    <row r="128" spans="1:17" x14ac:dyDescent="0.25">
      <c r="A128" s="3"/>
      <c r="B128" s="9"/>
      <c r="C128" s="13"/>
      <c r="K128" s="3"/>
      <c r="L128" s="9"/>
      <c r="M128" s="3"/>
      <c r="N128" s="3"/>
      <c r="O128" s="3"/>
      <c r="P128" s="3"/>
      <c r="Q128" s="3"/>
    </row>
    <row r="129" spans="1:17" x14ac:dyDescent="0.25">
      <c r="A129" s="3"/>
      <c r="B129" s="9"/>
      <c r="C129" s="13"/>
      <c r="K129" s="3"/>
      <c r="L129" s="9"/>
      <c r="M129" s="3"/>
      <c r="O129" s="3"/>
      <c r="P129" s="3"/>
      <c r="Q129" s="3"/>
    </row>
    <row r="130" spans="1:17" x14ac:dyDescent="0.25">
      <c r="A130" s="3"/>
      <c r="B130" s="9"/>
      <c r="C130" s="13"/>
      <c r="K130" s="3"/>
      <c r="L130" s="9"/>
      <c r="M130" s="3"/>
      <c r="O130" s="3"/>
      <c r="P130" s="3"/>
      <c r="Q130" s="3"/>
    </row>
    <row r="131" spans="1:17" x14ac:dyDescent="0.25">
      <c r="A131" s="3"/>
      <c r="B131" s="9"/>
      <c r="C131" s="13"/>
      <c r="K131" s="3"/>
      <c r="L131" s="9"/>
      <c r="M131" s="3"/>
      <c r="N131" s="3"/>
      <c r="O131" s="3"/>
      <c r="P131" s="3"/>
      <c r="Q131" s="3"/>
    </row>
    <row r="132" spans="1:17" x14ac:dyDescent="0.25">
      <c r="A132" s="3"/>
      <c r="B132" s="9"/>
      <c r="C132" s="13"/>
      <c r="K132" s="3"/>
      <c r="L132" s="9"/>
      <c r="M132" s="3"/>
      <c r="N132" s="3"/>
      <c r="O132" s="3"/>
      <c r="P132" s="3"/>
      <c r="Q132" s="3"/>
    </row>
    <row r="133" spans="1:17" x14ac:dyDescent="0.25">
      <c r="A133" s="3"/>
      <c r="B133" s="9"/>
      <c r="C133" s="13"/>
      <c r="K133" s="3"/>
      <c r="L133" s="9"/>
      <c r="M133" s="3"/>
      <c r="N133" s="3"/>
      <c r="O133" s="3"/>
      <c r="P133" s="3"/>
      <c r="Q133" s="3"/>
    </row>
    <row r="134" spans="1:17" x14ac:dyDescent="0.25">
      <c r="A134" s="3"/>
      <c r="B134" s="9"/>
      <c r="C134" s="13"/>
      <c r="K134" s="3"/>
      <c r="L134" s="9"/>
      <c r="M134" s="3"/>
      <c r="N134" s="3"/>
      <c r="O134" s="3"/>
      <c r="P134" s="3"/>
      <c r="Q134" s="3"/>
    </row>
    <row r="135" spans="1:17" x14ac:dyDescent="0.25">
      <c r="A135" s="3"/>
      <c r="B135" s="9"/>
      <c r="C135" s="13"/>
      <c r="K135" s="3"/>
      <c r="L135" s="9"/>
      <c r="M135" s="3"/>
      <c r="N135" s="3"/>
      <c r="O135" s="3"/>
      <c r="P135" s="3"/>
      <c r="Q135" s="3"/>
    </row>
    <row r="136" spans="1:17" x14ac:dyDescent="0.25">
      <c r="A136" s="3"/>
      <c r="B136" s="9"/>
      <c r="C136" s="13"/>
      <c r="K136" s="3"/>
      <c r="L136" s="9"/>
      <c r="M136" s="3"/>
      <c r="O136" s="3"/>
      <c r="P136" s="3"/>
      <c r="Q136" s="3"/>
    </row>
    <row r="137" spans="1:17" x14ac:dyDescent="0.25">
      <c r="A137" s="3"/>
      <c r="B137" s="9"/>
      <c r="C137" s="13"/>
      <c r="K137" s="3"/>
      <c r="L137" s="9"/>
      <c r="M137" s="3"/>
      <c r="O137" s="3"/>
      <c r="P137" s="3"/>
      <c r="Q137" s="3"/>
    </row>
    <row r="138" spans="1:17" x14ac:dyDescent="0.25">
      <c r="A138" s="3"/>
      <c r="B138" s="9"/>
      <c r="C138" s="13"/>
      <c r="K138" s="3"/>
      <c r="L138" s="9"/>
      <c r="M138" s="3"/>
      <c r="O138" s="3"/>
      <c r="P138" s="3"/>
      <c r="Q138" s="3"/>
    </row>
    <row r="139" spans="1:17" x14ac:dyDescent="0.25">
      <c r="A139" s="3"/>
      <c r="B139" s="9"/>
      <c r="C139" s="13"/>
      <c r="K139" s="3"/>
      <c r="L139" s="9"/>
      <c r="M139" s="3"/>
      <c r="O139" s="3"/>
      <c r="P139" s="3"/>
      <c r="Q139" s="3"/>
    </row>
    <row r="140" spans="1:17" x14ac:dyDescent="0.25">
      <c r="A140" s="3"/>
      <c r="B140" s="9"/>
      <c r="C140" s="13"/>
      <c r="K140" s="3"/>
      <c r="L140" s="9"/>
      <c r="M140" s="3"/>
      <c r="O140" s="3"/>
      <c r="P140" s="3"/>
      <c r="Q140" s="3"/>
    </row>
    <row r="141" spans="1:17" x14ac:dyDescent="0.25">
      <c r="A141" s="3"/>
      <c r="B141" s="9"/>
      <c r="C141" s="13"/>
      <c r="K141" s="3"/>
      <c r="L141" s="9"/>
      <c r="M141" s="3"/>
      <c r="O141" s="3"/>
      <c r="P141" s="3"/>
      <c r="Q141" s="3"/>
    </row>
    <row r="142" spans="1:17" x14ac:dyDescent="0.25">
      <c r="A142" s="3"/>
      <c r="B142" s="9"/>
      <c r="C142" s="13"/>
      <c r="K142" s="3"/>
      <c r="L142" s="9"/>
      <c r="M142" s="3"/>
      <c r="O142" s="3"/>
      <c r="P142" s="3"/>
      <c r="Q142" s="3"/>
    </row>
    <row r="143" spans="1:17" x14ac:dyDescent="0.25">
      <c r="A143" s="3"/>
      <c r="B143" s="9"/>
      <c r="C143" s="13"/>
      <c r="K143" s="3"/>
      <c r="L143" s="9"/>
      <c r="M143" s="3"/>
      <c r="O143" s="3"/>
      <c r="P143" s="3"/>
      <c r="Q143" s="3"/>
    </row>
    <row r="144" spans="1:17" x14ac:dyDescent="0.25">
      <c r="A144" s="3"/>
      <c r="B144" s="9"/>
      <c r="C144" s="13"/>
      <c r="K144" s="3"/>
      <c r="L144" s="9"/>
      <c r="M144" s="3"/>
      <c r="O144" s="3"/>
      <c r="P144" s="3"/>
      <c r="Q144" s="3"/>
    </row>
    <row r="145" spans="1:17" x14ac:dyDescent="0.25">
      <c r="A145" s="3"/>
      <c r="B145" s="9"/>
      <c r="C145" s="13"/>
      <c r="K145" s="3"/>
      <c r="L145" s="9"/>
      <c r="M145" s="3"/>
      <c r="O145" s="3"/>
      <c r="P145" s="3"/>
      <c r="Q145" s="3"/>
    </row>
    <row r="146" spans="1:17" x14ac:dyDescent="0.25">
      <c r="A146" s="3"/>
      <c r="B146" s="9"/>
      <c r="C146" s="13"/>
      <c r="K146" s="3"/>
      <c r="L146" s="9"/>
      <c r="M146" s="3"/>
      <c r="O146" s="3"/>
      <c r="P146" s="3"/>
      <c r="Q146" s="3"/>
    </row>
    <row r="147" spans="1:17" x14ac:dyDescent="0.25">
      <c r="A147" s="3"/>
      <c r="B147" s="9"/>
      <c r="C147" s="13"/>
      <c r="K147" s="3"/>
      <c r="L147" s="9"/>
      <c r="M147" s="3"/>
      <c r="O147" s="3"/>
      <c r="P147" s="3"/>
      <c r="Q147" s="3"/>
    </row>
    <row r="148" spans="1:17" x14ac:dyDescent="0.25">
      <c r="A148" s="3"/>
      <c r="B148" s="9"/>
      <c r="C148" s="13"/>
      <c r="K148" s="3"/>
      <c r="L148" s="9"/>
      <c r="M148" s="3"/>
      <c r="O148" s="3"/>
      <c r="P148" s="3"/>
      <c r="Q148" s="3"/>
    </row>
    <row r="149" spans="1:17" x14ac:dyDescent="0.25">
      <c r="A149" s="3"/>
      <c r="B149" s="9"/>
      <c r="C149" s="13"/>
      <c r="K149" s="3"/>
      <c r="L149" s="9"/>
      <c r="M149" s="3"/>
      <c r="O149" s="3"/>
      <c r="P149" s="3"/>
      <c r="Q149" s="3"/>
    </row>
    <row r="150" spans="1:17" x14ac:dyDescent="0.25">
      <c r="A150" s="3"/>
      <c r="B150" s="9"/>
      <c r="C150" s="13"/>
      <c r="K150" s="3"/>
      <c r="L150" s="9"/>
      <c r="M150" s="3"/>
      <c r="O150" s="3"/>
      <c r="P150" s="3"/>
      <c r="Q150" s="3"/>
    </row>
    <row r="151" spans="1:17" x14ac:dyDescent="0.25">
      <c r="A151" s="3"/>
      <c r="B151" s="9"/>
      <c r="C151" s="13"/>
      <c r="K151" s="3"/>
      <c r="L151" s="9"/>
      <c r="M151" s="3"/>
      <c r="O151" s="3"/>
      <c r="P151" s="3"/>
      <c r="Q151" s="3"/>
    </row>
    <row r="152" spans="1:17" x14ac:dyDescent="0.25">
      <c r="A152" s="3"/>
      <c r="B152" s="9"/>
      <c r="C152" s="13"/>
      <c r="K152" s="3"/>
      <c r="L152" s="9"/>
      <c r="M152" s="3"/>
      <c r="O152" s="3"/>
      <c r="P152" s="3"/>
      <c r="Q152" s="3"/>
    </row>
    <row r="153" spans="1:17" x14ac:dyDescent="0.25">
      <c r="A153" s="3"/>
      <c r="B153" s="9"/>
      <c r="C153" s="13"/>
      <c r="K153" s="3"/>
      <c r="L153" s="9"/>
      <c r="M153" s="3"/>
      <c r="N153" s="3"/>
      <c r="O153" s="3"/>
      <c r="P153" s="3"/>
      <c r="Q153" s="3"/>
    </row>
    <row r="154" spans="1:17" x14ac:dyDescent="0.25">
      <c r="A154" s="3"/>
      <c r="B154" s="9"/>
      <c r="C154" s="13"/>
      <c r="K154" s="3"/>
      <c r="L154" s="9"/>
      <c r="M154" s="3"/>
      <c r="O154" s="3"/>
      <c r="P154" s="3"/>
      <c r="Q154" s="3"/>
    </row>
    <row r="155" spans="1:17" x14ac:dyDescent="0.25">
      <c r="A155" s="3"/>
      <c r="B155" s="9"/>
      <c r="C155" s="13"/>
      <c r="K155" s="3"/>
      <c r="L155" s="9"/>
      <c r="M155" s="3"/>
      <c r="N155" s="3"/>
      <c r="O155" s="3"/>
      <c r="P155" s="3"/>
      <c r="Q155" s="3"/>
    </row>
    <row r="156" spans="1:17" x14ac:dyDescent="0.25">
      <c r="A156" s="3"/>
      <c r="B156" s="9"/>
      <c r="C156" s="13"/>
      <c r="K156" s="3"/>
      <c r="L156" s="9"/>
      <c r="M156" s="3"/>
      <c r="O156" s="3"/>
      <c r="P156" s="3"/>
      <c r="Q156" s="3"/>
    </row>
    <row r="157" spans="1:17" x14ac:dyDescent="0.25">
      <c r="A157" s="3"/>
      <c r="B157" s="9"/>
      <c r="C157" s="13"/>
      <c r="K157" s="3"/>
      <c r="L157" s="9"/>
      <c r="M157" s="3"/>
      <c r="N157" s="3"/>
      <c r="O157" s="3"/>
      <c r="P157" s="3"/>
      <c r="Q157" s="3"/>
    </row>
    <row r="158" spans="1:17" x14ac:dyDescent="0.25">
      <c r="A158" s="3"/>
      <c r="B158" s="9"/>
      <c r="C158" s="13"/>
      <c r="K158" s="3"/>
      <c r="L158" s="9"/>
      <c r="M158" s="3"/>
      <c r="O158" s="3"/>
      <c r="P158" s="3"/>
      <c r="Q158" s="3"/>
    </row>
    <row r="159" spans="1:17" x14ac:dyDescent="0.25">
      <c r="A159" s="3"/>
      <c r="B159" s="9"/>
      <c r="C159" s="13"/>
      <c r="K159" s="3"/>
      <c r="L159" s="9"/>
      <c r="M159" s="3"/>
      <c r="O159" s="3"/>
      <c r="P159" s="3"/>
      <c r="Q159" s="3"/>
    </row>
    <row r="160" spans="1:17" x14ac:dyDescent="0.25">
      <c r="A160" s="3"/>
      <c r="B160" s="9"/>
      <c r="C160" s="13"/>
      <c r="K160" s="3"/>
      <c r="L160" s="9"/>
      <c r="M160" s="3"/>
      <c r="O160" s="3"/>
      <c r="P160" s="3"/>
      <c r="Q160" s="3"/>
    </row>
    <row r="161" spans="1:17" x14ac:dyDescent="0.25">
      <c r="A161" s="3"/>
      <c r="B161" s="9"/>
      <c r="C161" s="13"/>
      <c r="K161" s="3"/>
      <c r="L161" s="9"/>
      <c r="M161" s="3"/>
      <c r="O161" s="3"/>
      <c r="P161" s="3"/>
      <c r="Q161" s="3"/>
    </row>
    <row r="162" spans="1:17" x14ac:dyDescent="0.25">
      <c r="A162" s="3"/>
      <c r="B162" s="9"/>
      <c r="C162" s="13"/>
      <c r="K162" s="3"/>
      <c r="L162" s="9"/>
      <c r="M162" s="3"/>
      <c r="O162" s="3"/>
      <c r="P162" s="3"/>
      <c r="Q162" s="3"/>
    </row>
    <row r="163" spans="1:17" x14ac:dyDescent="0.25">
      <c r="A163" s="3"/>
      <c r="B163" s="9"/>
      <c r="C163" s="13"/>
      <c r="K163" s="3"/>
      <c r="L163" s="9"/>
      <c r="M163" s="3"/>
      <c r="O163" s="3"/>
      <c r="P163" s="3"/>
      <c r="Q163" s="3"/>
    </row>
    <row r="164" spans="1:17" x14ac:dyDescent="0.25">
      <c r="A164" s="3"/>
      <c r="B164" s="9"/>
      <c r="C164" s="13"/>
      <c r="K164" s="3"/>
      <c r="L164" s="9"/>
      <c r="M164" s="3"/>
      <c r="N164" s="3"/>
      <c r="O164" s="3"/>
      <c r="P164" s="3"/>
      <c r="Q164" s="3"/>
    </row>
    <row r="165" spans="1:17" x14ac:dyDescent="0.25">
      <c r="A165" s="3"/>
      <c r="B165" s="9"/>
      <c r="C165" s="13"/>
      <c r="K165" s="3"/>
      <c r="L165" s="9"/>
      <c r="M165" s="3"/>
      <c r="O165" s="3"/>
      <c r="P165" s="3"/>
      <c r="Q165" s="3"/>
    </row>
    <row r="166" spans="1:17" x14ac:dyDescent="0.25">
      <c r="A166" s="3"/>
      <c r="B166" s="9"/>
      <c r="C166" s="13"/>
      <c r="K166" s="3"/>
      <c r="L166" s="9"/>
      <c r="M166" s="3"/>
      <c r="O166" s="3"/>
      <c r="P166" s="3"/>
      <c r="Q166" s="3"/>
    </row>
    <row r="167" spans="1:17" x14ac:dyDescent="0.25">
      <c r="A167" s="3"/>
      <c r="B167" s="9"/>
      <c r="C167" s="13"/>
      <c r="K167" s="3"/>
      <c r="L167" s="9"/>
      <c r="M167" s="3"/>
      <c r="N167" s="3"/>
      <c r="O167" s="3"/>
      <c r="P167" s="3"/>
      <c r="Q167" s="3"/>
    </row>
    <row r="168" spans="1:17" x14ac:dyDescent="0.25">
      <c r="A168" s="3"/>
      <c r="B168" s="9"/>
      <c r="C168" s="13"/>
      <c r="K168" s="3"/>
      <c r="L168" s="9"/>
      <c r="M168" s="3"/>
      <c r="N168" s="3"/>
      <c r="O168" s="3"/>
      <c r="P168" s="3"/>
      <c r="Q168" s="3"/>
    </row>
    <row r="169" spans="1:17" x14ac:dyDescent="0.25">
      <c r="A169" s="3"/>
      <c r="B169" s="9"/>
      <c r="C169" s="13"/>
      <c r="K169" s="3"/>
      <c r="L169" s="9"/>
      <c r="M169" s="3"/>
      <c r="N169" s="3"/>
      <c r="O169" s="3"/>
      <c r="P169" s="3"/>
      <c r="Q169" s="3"/>
    </row>
    <row r="170" spans="1:17" x14ac:dyDescent="0.25">
      <c r="A170" s="3"/>
      <c r="B170" s="9"/>
      <c r="C170" s="13"/>
      <c r="K170" s="3"/>
      <c r="L170" s="9"/>
      <c r="M170" s="3"/>
      <c r="N170" s="3"/>
      <c r="O170" s="3"/>
      <c r="P170" s="3"/>
      <c r="Q170" s="3"/>
    </row>
    <row r="171" spans="1:17" x14ac:dyDescent="0.25">
      <c r="A171" s="3"/>
      <c r="B171" s="9"/>
      <c r="C171" s="13"/>
      <c r="K171" s="3"/>
      <c r="L171" s="9"/>
      <c r="M171" s="3"/>
      <c r="N171" s="3"/>
      <c r="O171" s="3"/>
      <c r="P171" s="3"/>
      <c r="Q171" s="3"/>
    </row>
    <row r="172" spans="1:17" x14ac:dyDescent="0.25">
      <c r="A172" s="3"/>
      <c r="B172" s="9"/>
      <c r="C172" s="13"/>
      <c r="K172" s="3"/>
      <c r="L172" s="9"/>
      <c r="M172" s="3"/>
      <c r="N172" s="3"/>
      <c r="O172" s="3"/>
      <c r="P172" s="3"/>
      <c r="Q172" s="3"/>
    </row>
    <row r="173" spans="1:17" x14ac:dyDescent="0.25">
      <c r="A173" s="3"/>
      <c r="B173" s="9"/>
      <c r="C173" s="13"/>
      <c r="K173" s="3"/>
      <c r="L173" s="9"/>
      <c r="M173" s="3"/>
      <c r="O173" s="3"/>
      <c r="P173" s="3"/>
      <c r="Q173" s="3"/>
    </row>
    <row r="174" spans="1:17" x14ac:dyDescent="0.25">
      <c r="A174" s="3"/>
      <c r="B174" s="9"/>
      <c r="C174" s="13"/>
      <c r="K174" s="3"/>
      <c r="L174" s="9"/>
      <c r="M174" s="3"/>
      <c r="N174" s="3"/>
      <c r="O174" s="3"/>
      <c r="P174" s="3"/>
      <c r="Q174" s="3"/>
    </row>
    <row r="175" spans="1:17" x14ac:dyDescent="0.25">
      <c r="A175" s="3"/>
      <c r="B175" s="9"/>
      <c r="C175" s="13"/>
      <c r="K175" s="3"/>
      <c r="L175" s="9"/>
      <c r="M175" s="3"/>
      <c r="O175" s="3"/>
      <c r="P175" s="3"/>
      <c r="Q175" s="3"/>
    </row>
    <row r="176" spans="1:17" x14ac:dyDescent="0.25">
      <c r="A176" s="3"/>
      <c r="B176" s="9"/>
      <c r="C176" s="13"/>
      <c r="K176" s="3"/>
      <c r="L176" s="9"/>
      <c r="M176" s="3"/>
      <c r="O176" s="3"/>
      <c r="P176" s="3"/>
      <c r="Q176" s="3"/>
    </row>
    <row r="177" spans="1:17" x14ac:dyDescent="0.25">
      <c r="A177" s="3"/>
      <c r="B177" s="9"/>
      <c r="C177" s="13"/>
      <c r="K177" s="3"/>
      <c r="L177" s="9"/>
      <c r="M177" s="3"/>
      <c r="N177" s="3"/>
      <c r="O177" s="3"/>
      <c r="P177" s="3"/>
      <c r="Q177" s="3"/>
    </row>
    <row r="178" spans="1:17" x14ac:dyDescent="0.25">
      <c r="A178" s="3"/>
      <c r="B178" s="9"/>
      <c r="C178" s="13"/>
      <c r="K178" s="3"/>
      <c r="L178" s="9"/>
      <c r="M178" s="3"/>
      <c r="O178" s="3"/>
      <c r="P178" s="3"/>
      <c r="Q178" s="3"/>
    </row>
    <row r="179" spans="1:17" x14ac:dyDescent="0.25">
      <c r="A179" s="3"/>
      <c r="B179" s="9"/>
      <c r="C179" s="13"/>
      <c r="K179" s="3"/>
      <c r="L179" s="9"/>
      <c r="M179" s="3"/>
      <c r="O179" s="3"/>
      <c r="P179" s="3"/>
      <c r="Q179" s="3"/>
    </row>
    <row r="180" spans="1:17" x14ac:dyDescent="0.25">
      <c r="A180" s="3"/>
      <c r="B180" s="9"/>
      <c r="C180" s="13"/>
      <c r="K180" s="3"/>
      <c r="L180" s="9"/>
      <c r="M180" s="3"/>
      <c r="O180" s="3"/>
      <c r="P180" s="3"/>
      <c r="Q180" s="3"/>
    </row>
    <row r="181" spans="1:17" x14ac:dyDescent="0.25">
      <c r="A181" s="3"/>
      <c r="B181" s="9"/>
      <c r="C181" s="13"/>
      <c r="K181" s="3"/>
      <c r="L181" s="9"/>
      <c r="M181" s="3"/>
      <c r="O181" s="3"/>
      <c r="P181" s="3"/>
      <c r="Q181" s="3"/>
    </row>
    <row r="182" spans="1:17" x14ac:dyDescent="0.25">
      <c r="A182" s="3"/>
      <c r="B182" s="9"/>
      <c r="C182" s="13"/>
      <c r="K182" s="3"/>
      <c r="L182" s="9"/>
      <c r="M182" s="3"/>
      <c r="O182" s="3"/>
      <c r="P182" s="3"/>
      <c r="Q182" s="3"/>
    </row>
    <row r="183" spans="1:17" x14ac:dyDescent="0.25">
      <c r="A183" s="3"/>
      <c r="B183" s="9"/>
      <c r="C183" s="13"/>
      <c r="K183" s="3"/>
      <c r="L183" s="9"/>
      <c r="M183" s="3"/>
      <c r="O183" s="3"/>
      <c r="P183" s="3"/>
      <c r="Q183" s="3"/>
    </row>
    <row r="184" spans="1:17" x14ac:dyDescent="0.25">
      <c r="A184" s="3"/>
      <c r="B184" s="9"/>
      <c r="C184" s="13"/>
      <c r="K184" s="3"/>
      <c r="L184" s="9"/>
      <c r="M184" s="3"/>
      <c r="O184" s="3"/>
      <c r="P184" s="3"/>
      <c r="Q184" s="3"/>
    </row>
    <row r="185" spans="1:17" x14ac:dyDescent="0.25">
      <c r="A185" s="3"/>
      <c r="B185" s="9"/>
      <c r="C185" s="13"/>
      <c r="K185" s="3"/>
      <c r="L185" s="9"/>
      <c r="M185" s="3"/>
      <c r="O185" s="3"/>
      <c r="P185" s="3"/>
      <c r="Q185" s="3"/>
    </row>
    <row r="186" spans="1:17" x14ac:dyDescent="0.25">
      <c r="A186" s="3"/>
      <c r="B186" s="9"/>
      <c r="C186" s="13"/>
      <c r="K186" s="3"/>
      <c r="L186" s="9"/>
      <c r="M186" s="3"/>
      <c r="O186" s="3"/>
      <c r="P186" s="3"/>
      <c r="Q186" s="3"/>
    </row>
    <row r="187" spans="1:17" x14ac:dyDescent="0.25">
      <c r="A187" s="3"/>
      <c r="B187" s="9"/>
      <c r="C187" s="13"/>
      <c r="K187" s="3"/>
      <c r="L187" s="9"/>
      <c r="M187" s="3"/>
      <c r="O187" s="3"/>
      <c r="P187" s="3"/>
      <c r="Q187" s="3"/>
    </row>
    <row r="188" spans="1:17" x14ac:dyDescent="0.25">
      <c r="A188" s="3"/>
      <c r="B188" s="9"/>
      <c r="C188" s="13"/>
      <c r="K188" s="3"/>
      <c r="L188" s="9"/>
      <c r="M188" s="3"/>
      <c r="N188" s="3"/>
      <c r="O188" s="3"/>
      <c r="P188" s="3"/>
      <c r="Q188" s="3"/>
    </row>
    <row r="189" spans="1:17" x14ac:dyDescent="0.25">
      <c r="A189" s="3"/>
      <c r="B189" s="9"/>
      <c r="C189" s="13"/>
      <c r="K189" s="3"/>
      <c r="L189" s="9"/>
      <c r="M189" s="3"/>
      <c r="O189" s="3"/>
      <c r="P189" s="3"/>
      <c r="Q189" s="3"/>
    </row>
    <row r="190" spans="1:17" x14ac:dyDescent="0.25">
      <c r="A190" s="3"/>
      <c r="B190" s="9"/>
      <c r="C190" s="13"/>
      <c r="K190" s="3"/>
      <c r="L190" s="9"/>
      <c r="M190" s="3"/>
      <c r="O190" s="3"/>
      <c r="P190" s="3"/>
      <c r="Q190" s="3"/>
    </row>
    <row r="191" spans="1:17" x14ac:dyDescent="0.25">
      <c r="A191" s="3"/>
      <c r="B191" s="9"/>
      <c r="C191" s="13"/>
      <c r="K191" s="3"/>
      <c r="L191" s="9"/>
      <c r="M191" s="3"/>
      <c r="N191" s="3"/>
      <c r="O191" s="3"/>
      <c r="P191" s="3"/>
      <c r="Q191" s="3"/>
    </row>
    <row r="192" spans="1:17" x14ac:dyDescent="0.25">
      <c r="A192" s="3"/>
      <c r="B192" s="9"/>
      <c r="C192" s="13"/>
      <c r="K192" s="3"/>
      <c r="L192" s="9"/>
      <c r="M192" s="3"/>
      <c r="O192" s="3"/>
      <c r="P192" s="3"/>
      <c r="Q192" s="3"/>
    </row>
    <row r="193" spans="1:17" x14ac:dyDescent="0.25">
      <c r="A193" s="3"/>
      <c r="B193" s="9"/>
      <c r="C193" s="13"/>
      <c r="K193" s="3"/>
      <c r="L193" s="9"/>
      <c r="M193" s="3"/>
      <c r="O193" s="3"/>
      <c r="P193" s="3"/>
      <c r="Q193" s="3"/>
    </row>
    <row r="194" spans="1:17" x14ac:dyDescent="0.25">
      <c r="A194" s="3"/>
      <c r="B194" s="9"/>
      <c r="C194" s="13"/>
      <c r="K194" s="3"/>
      <c r="L194" s="9"/>
      <c r="M194" s="3"/>
      <c r="O194" s="3"/>
      <c r="P194" s="3"/>
      <c r="Q194" s="3"/>
    </row>
    <row r="195" spans="1:17" x14ac:dyDescent="0.25">
      <c r="A195" s="3"/>
      <c r="B195" s="9"/>
      <c r="C195" s="13"/>
      <c r="K195" s="3"/>
      <c r="L195" s="9"/>
      <c r="M195" s="3"/>
      <c r="O195" s="3"/>
      <c r="P195" s="3"/>
      <c r="Q195" s="3"/>
    </row>
    <row r="196" spans="1:17" x14ac:dyDescent="0.25">
      <c r="A196" s="3"/>
      <c r="B196" s="9"/>
      <c r="C196" s="13"/>
      <c r="K196" s="3"/>
      <c r="L196" s="9"/>
      <c r="M196" s="3"/>
      <c r="O196" s="3"/>
      <c r="P196" s="3"/>
      <c r="Q196" s="3"/>
    </row>
    <row r="197" spans="1:17" x14ac:dyDescent="0.25">
      <c r="A197" s="3"/>
      <c r="B197" s="9"/>
      <c r="C197" s="13"/>
      <c r="K197" s="3"/>
      <c r="L197" s="9"/>
      <c r="M197" s="3"/>
      <c r="O197" s="3"/>
      <c r="P197" s="3"/>
      <c r="Q197" s="3"/>
    </row>
    <row r="198" spans="1:17" x14ac:dyDescent="0.25">
      <c r="A198" s="3"/>
      <c r="B198" s="9"/>
      <c r="C198" s="13"/>
      <c r="K198" s="3"/>
      <c r="L198" s="9"/>
      <c r="M198" s="3"/>
      <c r="O198" s="3"/>
      <c r="P198" s="3"/>
      <c r="Q198" s="3"/>
    </row>
    <row r="199" spans="1:17" x14ac:dyDescent="0.25">
      <c r="A199" s="3"/>
      <c r="B199" s="9"/>
      <c r="C199" s="13"/>
      <c r="K199" s="3"/>
      <c r="L199" s="9"/>
      <c r="M199" s="3"/>
      <c r="O199" s="3"/>
      <c r="P199" s="3"/>
      <c r="Q199" s="3"/>
    </row>
    <row r="200" spans="1:17" x14ac:dyDescent="0.25">
      <c r="A200" s="3"/>
      <c r="B200" s="9"/>
      <c r="C200" s="13"/>
      <c r="K200" s="3"/>
      <c r="L200" s="9"/>
      <c r="M200" s="3"/>
      <c r="O200" s="3"/>
      <c r="P200" s="3"/>
      <c r="Q200" s="3"/>
    </row>
    <row r="201" spans="1:17" x14ac:dyDescent="0.25">
      <c r="A201" s="3"/>
      <c r="B201" s="9"/>
      <c r="C201" s="13"/>
      <c r="K201" s="3"/>
      <c r="L201" s="9"/>
      <c r="M201" s="3"/>
      <c r="O201" s="3"/>
      <c r="P201" s="3"/>
      <c r="Q201" s="3"/>
    </row>
    <row r="202" spans="1:17" x14ac:dyDescent="0.25">
      <c r="A202" s="3"/>
      <c r="B202" s="9"/>
      <c r="C202" s="13"/>
      <c r="K202" s="3"/>
      <c r="L202" s="9"/>
      <c r="M202" s="3"/>
      <c r="O202" s="3"/>
      <c r="P202" s="3"/>
      <c r="Q202" s="3"/>
    </row>
    <row r="203" spans="1:17" x14ac:dyDescent="0.25">
      <c r="A203" s="3"/>
      <c r="B203" s="9"/>
      <c r="C203" s="13"/>
      <c r="K203" s="3"/>
      <c r="L203" s="9"/>
      <c r="M203" s="3"/>
      <c r="N203" s="3"/>
      <c r="O203" s="3"/>
      <c r="P203" s="3"/>
      <c r="Q203" s="3"/>
    </row>
    <row r="204" spans="1:17" x14ac:dyDescent="0.25">
      <c r="A204" s="3"/>
      <c r="B204" s="9"/>
      <c r="C204" s="13"/>
      <c r="K204" s="3"/>
      <c r="L204" s="9"/>
      <c r="M204" s="3"/>
      <c r="O204" s="3"/>
      <c r="P204" s="3"/>
      <c r="Q204" s="3"/>
    </row>
    <row r="205" spans="1:17" x14ac:dyDescent="0.25">
      <c r="A205" s="3"/>
      <c r="B205" s="9"/>
      <c r="C205" s="13"/>
      <c r="K205" s="3"/>
      <c r="L205" s="9"/>
      <c r="M205" s="3"/>
      <c r="O205" s="3"/>
      <c r="P205" s="3"/>
      <c r="Q205" s="3"/>
    </row>
    <row r="206" spans="1:17" x14ac:dyDescent="0.25">
      <c r="A206" s="3"/>
      <c r="B206" s="9"/>
      <c r="C206" s="13"/>
      <c r="K206" s="3"/>
      <c r="L206" s="9"/>
      <c r="M206" s="3"/>
      <c r="O206" s="3"/>
      <c r="P206" s="3"/>
      <c r="Q206" s="3"/>
    </row>
    <row r="207" spans="1:17" x14ac:dyDescent="0.25">
      <c r="A207" s="3"/>
      <c r="B207" s="9"/>
      <c r="C207" s="13"/>
      <c r="K207" s="3"/>
      <c r="L207" s="9"/>
      <c r="M207" s="3"/>
      <c r="O207" s="3"/>
      <c r="P207" s="3"/>
      <c r="Q207" s="3"/>
    </row>
    <row r="208" spans="1:17" x14ac:dyDescent="0.25">
      <c r="A208" s="3"/>
      <c r="B208" s="9"/>
      <c r="C208" s="13"/>
      <c r="K208" s="3"/>
      <c r="L208" s="9"/>
      <c r="M208" s="3"/>
      <c r="O208" s="3"/>
      <c r="P208" s="3"/>
      <c r="Q208" s="3"/>
    </row>
    <row r="209" spans="1:17" x14ac:dyDescent="0.25">
      <c r="A209" s="3"/>
      <c r="B209" s="9"/>
      <c r="C209" s="13"/>
      <c r="K209" s="3"/>
      <c r="L209" s="9"/>
      <c r="M209" s="3"/>
      <c r="N209" s="3"/>
      <c r="O209" s="3"/>
      <c r="P209" s="3"/>
      <c r="Q209" s="3"/>
    </row>
    <row r="210" spans="1:17" x14ac:dyDescent="0.25">
      <c r="A210" s="3"/>
      <c r="B210" s="9"/>
      <c r="C210" s="13"/>
      <c r="K210" s="3"/>
      <c r="L210" s="9"/>
      <c r="M210" s="3"/>
      <c r="N210" s="3"/>
      <c r="O210" s="3"/>
      <c r="P210" s="3"/>
      <c r="Q210" s="3"/>
    </row>
    <row r="211" spans="1:17" x14ac:dyDescent="0.25">
      <c r="A211" s="3"/>
      <c r="B211" s="9"/>
      <c r="C211" s="13"/>
      <c r="K211" s="3"/>
      <c r="L211" s="9"/>
      <c r="M211" s="3"/>
      <c r="O211" s="3"/>
      <c r="P211" s="3"/>
      <c r="Q211" s="3"/>
    </row>
    <row r="212" spans="1:17" x14ac:dyDescent="0.25">
      <c r="A212" s="3"/>
      <c r="B212" s="9"/>
      <c r="C212" s="13"/>
      <c r="K212" s="3"/>
      <c r="L212" s="9"/>
      <c r="M212" s="3"/>
      <c r="O212" s="3"/>
      <c r="P212" s="3"/>
      <c r="Q212" s="3"/>
    </row>
    <row r="213" spans="1:17" x14ac:dyDescent="0.25">
      <c r="A213" s="3"/>
      <c r="B213" s="9"/>
      <c r="C213" s="13"/>
      <c r="K213" s="3"/>
      <c r="L213" s="9"/>
      <c r="M213" s="3"/>
      <c r="O213" s="3"/>
      <c r="P213" s="3"/>
      <c r="Q213" s="3"/>
    </row>
    <row r="214" spans="1:17" x14ac:dyDescent="0.25">
      <c r="A214" s="3"/>
      <c r="B214" s="9"/>
      <c r="C214" s="13"/>
      <c r="K214" s="3"/>
      <c r="L214" s="9"/>
      <c r="M214" s="3"/>
      <c r="O214" s="3"/>
      <c r="P214" s="3"/>
      <c r="Q214" s="3"/>
    </row>
    <row r="215" spans="1:17" x14ac:dyDescent="0.25">
      <c r="A215" s="3"/>
      <c r="B215" s="9"/>
      <c r="C215" s="13"/>
      <c r="K215" s="3"/>
      <c r="L215" s="9"/>
      <c r="M215" s="3"/>
      <c r="O215" s="3"/>
      <c r="P215" s="3"/>
      <c r="Q215" s="3"/>
    </row>
    <row r="216" spans="1:17" x14ac:dyDescent="0.25">
      <c r="A216" s="3"/>
      <c r="B216" s="9"/>
      <c r="C216" s="13"/>
      <c r="K216" s="3"/>
      <c r="L216" s="9"/>
      <c r="M216" s="3"/>
      <c r="N216" s="3"/>
      <c r="O216" s="3"/>
      <c r="P216" s="3"/>
      <c r="Q216" s="3"/>
    </row>
    <row r="217" spans="1:17" x14ac:dyDescent="0.25">
      <c r="A217" s="3"/>
      <c r="B217" s="9"/>
      <c r="C217" s="13"/>
      <c r="K217" s="3"/>
      <c r="L217" s="9"/>
      <c r="M217" s="3"/>
      <c r="O217" s="3"/>
      <c r="P217" s="3"/>
      <c r="Q217" s="3"/>
    </row>
    <row r="218" spans="1:17" x14ac:dyDescent="0.25">
      <c r="A218" s="3"/>
      <c r="B218" s="9"/>
      <c r="C218" s="13"/>
      <c r="K218" s="3"/>
      <c r="L218" s="9"/>
      <c r="M218" s="3"/>
      <c r="O218" s="3"/>
      <c r="P218" s="3"/>
      <c r="Q218" s="3"/>
    </row>
    <row r="219" spans="1:17" x14ac:dyDescent="0.25">
      <c r="A219" s="3"/>
      <c r="B219" s="9"/>
      <c r="C219" s="13"/>
      <c r="K219" s="3"/>
      <c r="L219" s="9"/>
      <c r="M219" s="3"/>
      <c r="O219" s="3"/>
      <c r="P219" s="3"/>
      <c r="Q219" s="3"/>
    </row>
    <row r="220" spans="1:17" x14ac:dyDescent="0.25">
      <c r="A220" s="3"/>
      <c r="B220" s="9"/>
      <c r="C220" s="13"/>
      <c r="K220" s="3"/>
      <c r="L220" s="9"/>
      <c r="M220" s="3"/>
      <c r="O220" s="3"/>
      <c r="P220" s="3"/>
      <c r="Q220" s="3"/>
    </row>
    <row r="221" spans="1:17" x14ac:dyDescent="0.25">
      <c r="A221" s="3"/>
      <c r="B221" s="9"/>
      <c r="C221" s="13"/>
      <c r="K221" s="3"/>
      <c r="L221" s="9"/>
      <c r="M221" s="3"/>
      <c r="O221" s="3"/>
      <c r="P221" s="3"/>
      <c r="Q221" s="3"/>
    </row>
    <row r="222" spans="1:17" x14ac:dyDescent="0.25">
      <c r="A222" s="3"/>
      <c r="B222" s="9"/>
      <c r="C222" s="13"/>
      <c r="K222" s="3"/>
      <c r="L222" s="9"/>
      <c r="M222" s="3"/>
      <c r="O222" s="3"/>
      <c r="P222" s="3"/>
      <c r="Q222" s="3"/>
    </row>
    <row r="223" spans="1:17" x14ac:dyDescent="0.25">
      <c r="A223" s="3"/>
      <c r="B223" s="9"/>
      <c r="C223" s="13"/>
      <c r="K223" s="3"/>
      <c r="L223" s="9"/>
      <c r="M223" s="3"/>
      <c r="O223" s="3"/>
      <c r="P223" s="3"/>
      <c r="Q223" s="3"/>
    </row>
    <row r="224" spans="1:17" x14ac:dyDescent="0.25">
      <c r="A224" s="3"/>
      <c r="B224" s="9"/>
      <c r="C224" s="13"/>
      <c r="K224" s="3"/>
      <c r="L224" s="9"/>
      <c r="M224" s="3"/>
      <c r="O224" s="3"/>
      <c r="P224" s="3"/>
      <c r="Q224" s="3"/>
    </row>
    <row r="225" spans="1:17" x14ac:dyDescent="0.25">
      <c r="A225" s="3"/>
      <c r="B225" s="9"/>
      <c r="C225" s="13"/>
      <c r="K225" s="3"/>
      <c r="L225" s="9"/>
      <c r="M225" s="3"/>
      <c r="O225" s="3"/>
      <c r="P225" s="3"/>
      <c r="Q225" s="3"/>
    </row>
    <row r="226" spans="1:17" x14ac:dyDescent="0.25">
      <c r="A226" s="3"/>
      <c r="B226" s="9"/>
      <c r="C226" s="13"/>
      <c r="K226" s="3"/>
      <c r="L226" s="9"/>
      <c r="M226" s="3"/>
      <c r="O226" s="3"/>
      <c r="P226" s="3"/>
      <c r="Q226" s="3"/>
    </row>
    <row r="227" spans="1:17" x14ac:dyDescent="0.25">
      <c r="A227" s="3"/>
      <c r="B227" s="9"/>
      <c r="C227" s="13"/>
      <c r="K227" s="3"/>
      <c r="L227" s="9"/>
      <c r="M227" s="3"/>
      <c r="O227" s="3"/>
      <c r="P227" s="3"/>
      <c r="Q227" s="3"/>
    </row>
    <row r="228" spans="1:17" x14ac:dyDescent="0.25">
      <c r="A228" s="3"/>
      <c r="B228" s="9"/>
      <c r="C228" s="13"/>
      <c r="K228" s="3"/>
      <c r="L228" s="9"/>
      <c r="M228" s="3"/>
      <c r="N228" s="3"/>
      <c r="O228" s="3"/>
      <c r="P228" s="3"/>
      <c r="Q228" s="3"/>
    </row>
    <row r="229" spans="1:17" x14ac:dyDescent="0.25">
      <c r="A229" s="3"/>
      <c r="B229" s="9"/>
      <c r="C229" s="13"/>
      <c r="K229" s="3"/>
      <c r="L229" s="9"/>
      <c r="M229" s="3"/>
      <c r="O229" s="3"/>
      <c r="P229" s="3"/>
      <c r="Q229" s="3"/>
    </row>
    <row r="230" spans="1:17" x14ac:dyDescent="0.25">
      <c r="A230" s="3"/>
      <c r="B230" s="9"/>
      <c r="C230" s="13"/>
      <c r="K230" s="3"/>
      <c r="L230" s="9"/>
      <c r="M230" s="3"/>
      <c r="N230" s="3"/>
      <c r="O230" s="3"/>
      <c r="P230" s="3"/>
      <c r="Q230" s="3"/>
    </row>
    <row r="231" spans="1:17" x14ac:dyDescent="0.25">
      <c r="A231" s="3"/>
      <c r="B231" s="9"/>
      <c r="C231" s="13"/>
      <c r="K231" s="3"/>
      <c r="L231" s="9"/>
      <c r="M231" s="3"/>
      <c r="O231" s="3"/>
      <c r="P231" s="3"/>
      <c r="Q231" s="3"/>
    </row>
    <row r="232" spans="1:17" x14ac:dyDescent="0.25">
      <c r="A232" s="3"/>
      <c r="B232" s="9"/>
      <c r="C232" s="13"/>
      <c r="K232" s="3"/>
      <c r="L232" s="9"/>
      <c r="M232" s="3"/>
      <c r="N232" s="3"/>
      <c r="O232" s="3"/>
      <c r="P232" s="3"/>
      <c r="Q232" s="3"/>
    </row>
    <row r="233" spans="1:17" x14ac:dyDescent="0.25">
      <c r="A233" s="3"/>
      <c r="B233" s="9"/>
      <c r="C233" s="13"/>
      <c r="K233" s="3"/>
      <c r="L233" s="9"/>
      <c r="M233" s="3"/>
      <c r="O233" s="3"/>
      <c r="P233" s="3"/>
      <c r="Q233" s="3"/>
    </row>
    <row r="234" spans="1:17" x14ac:dyDescent="0.25">
      <c r="A234" s="3"/>
      <c r="B234" s="9"/>
      <c r="C234" s="13"/>
      <c r="K234" s="3"/>
      <c r="L234" s="9"/>
      <c r="M234" s="3"/>
      <c r="N234" s="3"/>
      <c r="O234" s="3"/>
      <c r="P234" s="3"/>
      <c r="Q234" s="3"/>
    </row>
    <row r="235" spans="1:17" x14ac:dyDescent="0.25">
      <c r="A235" s="3"/>
      <c r="B235" s="9"/>
      <c r="C235" s="13"/>
      <c r="K235" s="3"/>
      <c r="L235" s="9"/>
      <c r="M235" s="3"/>
      <c r="O235" s="3"/>
      <c r="P235" s="3"/>
      <c r="Q235" s="3"/>
    </row>
    <row r="236" spans="1:17" x14ac:dyDescent="0.25">
      <c r="A236" s="3"/>
      <c r="B236" s="9"/>
      <c r="C236" s="13"/>
      <c r="K236" s="3"/>
      <c r="L236" s="9"/>
      <c r="M236" s="3"/>
      <c r="O236" s="3"/>
      <c r="P236" s="3"/>
      <c r="Q236" s="3"/>
    </row>
    <row r="237" spans="1:17" x14ac:dyDescent="0.25">
      <c r="A237" s="3"/>
      <c r="B237" s="9"/>
      <c r="C237" s="13"/>
      <c r="K237" s="3"/>
      <c r="L237" s="9"/>
      <c r="M237" s="3"/>
      <c r="O237" s="3"/>
      <c r="P237" s="3"/>
      <c r="Q237" s="3"/>
    </row>
    <row r="238" spans="1:17" x14ac:dyDescent="0.25">
      <c r="A238" s="3"/>
      <c r="B238" s="9"/>
      <c r="C238" s="13"/>
      <c r="K238" s="3"/>
      <c r="L238" s="9"/>
      <c r="M238" s="3"/>
      <c r="O238" s="3"/>
      <c r="P238" s="3"/>
      <c r="Q238" s="3"/>
    </row>
    <row r="239" spans="1:17" x14ac:dyDescent="0.25">
      <c r="A239" s="3"/>
      <c r="B239" s="9"/>
      <c r="C239" s="13"/>
      <c r="K239" s="3"/>
      <c r="L239" s="9"/>
      <c r="M239" s="3"/>
      <c r="O239" s="3"/>
      <c r="P239" s="3"/>
      <c r="Q239" s="3"/>
    </row>
    <row r="240" spans="1:17" x14ac:dyDescent="0.25">
      <c r="A240" s="3"/>
      <c r="B240" s="9"/>
      <c r="C240" s="13"/>
      <c r="K240" s="3"/>
      <c r="L240" s="9"/>
      <c r="M240" s="3"/>
      <c r="O240" s="3"/>
      <c r="P240" s="3"/>
      <c r="Q240" s="3"/>
    </row>
    <row r="241" spans="1:17" x14ac:dyDescent="0.25">
      <c r="A241" s="3"/>
      <c r="B241" s="9"/>
      <c r="C241" s="13"/>
      <c r="K241" s="3"/>
      <c r="L241" s="9"/>
      <c r="M241" s="3"/>
      <c r="O241" s="3"/>
      <c r="P241" s="3"/>
      <c r="Q241" s="3"/>
    </row>
    <row r="242" spans="1:17" x14ac:dyDescent="0.25">
      <c r="A242" s="3"/>
      <c r="B242" s="9"/>
      <c r="C242" s="13"/>
      <c r="K242" s="3"/>
      <c r="L242" s="9"/>
      <c r="M242" s="3"/>
      <c r="O242" s="3"/>
      <c r="P242" s="3"/>
      <c r="Q242" s="3"/>
    </row>
    <row r="243" spans="1:17" x14ac:dyDescent="0.25">
      <c r="A243" s="3"/>
      <c r="B243" s="9"/>
      <c r="C243" s="13"/>
      <c r="K243" s="3"/>
      <c r="L243" s="9"/>
      <c r="M243" s="3"/>
      <c r="O243" s="3"/>
      <c r="P243" s="3"/>
      <c r="Q243" s="3"/>
    </row>
    <row r="244" spans="1:17" x14ac:dyDescent="0.25">
      <c r="A244" s="3"/>
      <c r="B244" s="9"/>
      <c r="C244" s="13"/>
      <c r="K244" s="3"/>
      <c r="L244" s="9"/>
      <c r="M244" s="3"/>
      <c r="O244" s="3"/>
      <c r="P244" s="3"/>
      <c r="Q244" s="3"/>
    </row>
    <row r="245" spans="1:17" x14ac:dyDescent="0.25">
      <c r="A245" s="3"/>
      <c r="B245" s="9"/>
      <c r="C245" s="13"/>
      <c r="K245" s="3"/>
      <c r="L245" s="9"/>
      <c r="M245" s="3"/>
      <c r="O245" s="3"/>
      <c r="P245" s="3"/>
      <c r="Q245" s="3"/>
    </row>
    <row r="246" spans="1:17" x14ac:dyDescent="0.25">
      <c r="A246" s="3"/>
      <c r="B246" s="9"/>
      <c r="C246" s="13"/>
      <c r="K246" s="3"/>
      <c r="L246" s="9"/>
      <c r="M246" s="3"/>
      <c r="O246" s="3"/>
      <c r="P246" s="3"/>
      <c r="Q246" s="3"/>
    </row>
    <row r="247" spans="1:17" x14ac:dyDescent="0.25">
      <c r="A247" s="3"/>
      <c r="B247" s="9"/>
      <c r="C247" s="13"/>
      <c r="K247" s="3"/>
      <c r="L247" s="9"/>
      <c r="M247" s="3"/>
      <c r="O247" s="3"/>
      <c r="P247" s="3"/>
      <c r="Q247" s="3"/>
    </row>
    <row r="248" spans="1:17" x14ac:dyDescent="0.25">
      <c r="A248" s="3"/>
      <c r="B248" s="9"/>
      <c r="C248" s="13"/>
      <c r="K248" s="3"/>
      <c r="L248" s="9"/>
      <c r="M248" s="3"/>
      <c r="O248" s="3"/>
      <c r="P248" s="3"/>
      <c r="Q248" s="3"/>
    </row>
    <row r="249" spans="1:17" x14ac:dyDescent="0.25">
      <c r="A249" s="3"/>
      <c r="B249" s="9"/>
      <c r="C249" s="13"/>
      <c r="K249" s="3"/>
      <c r="L249" s="9"/>
      <c r="M249" s="3"/>
      <c r="O249" s="3"/>
      <c r="P249" s="3"/>
      <c r="Q249" s="3"/>
    </row>
    <row r="250" spans="1:17" x14ac:dyDescent="0.25">
      <c r="A250" s="3"/>
      <c r="B250" s="9"/>
      <c r="C250" s="13"/>
      <c r="K250" s="3"/>
      <c r="L250" s="9"/>
      <c r="M250" s="3"/>
      <c r="O250" s="3"/>
      <c r="P250" s="3"/>
      <c r="Q250" s="3"/>
    </row>
    <row r="251" spans="1:17" x14ac:dyDescent="0.25">
      <c r="A251" s="3"/>
      <c r="B251" s="9"/>
      <c r="C251" s="13"/>
      <c r="K251" s="3"/>
      <c r="L251" s="9"/>
      <c r="M251" s="3"/>
      <c r="O251" s="3"/>
      <c r="P251" s="3"/>
      <c r="Q251" s="3"/>
    </row>
    <row r="252" spans="1:17" x14ac:dyDescent="0.25">
      <c r="A252" s="3"/>
      <c r="B252" s="9"/>
      <c r="C252" s="13"/>
      <c r="K252" s="3"/>
      <c r="L252" s="9"/>
      <c r="M252" s="3"/>
      <c r="N252" s="3"/>
      <c r="O252" s="3"/>
      <c r="P252" s="3"/>
      <c r="Q252" s="3"/>
    </row>
    <row r="253" spans="1:17" x14ac:dyDescent="0.25">
      <c r="A253" s="3"/>
      <c r="B253" s="9"/>
      <c r="C253" s="13"/>
      <c r="K253" s="3"/>
      <c r="L253" s="9"/>
      <c r="M253" s="3"/>
      <c r="N253" s="3"/>
      <c r="O253" s="3"/>
      <c r="P253" s="3"/>
      <c r="Q253" s="3"/>
    </row>
    <row r="254" spans="1:17" x14ac:dyDescent="0.25">
      <c r="A254" s="3"/>
      <c r="B254" s="9"/>
      <c r="C254" s="13"/>
      <c r="K254" s="3"/>
      <c r="L254" s="9"/>
      <c r="M254" s="3"/>
      <c r="N254" s="3"/>
      <c r="O254" s="3"/>
      <c r="P254" s="3"/>
      <c r="Q254" s="3"/>
    </row>
    <row r="255" spans="1:17" x14ac:dyDescent="0.25">
      <c r="A255" s="3"/>
      <c r="B255" s="9"/>
      <c r="C255" s="13"/>
      <c r="K255" s="3"/>
      <c r="L255" s="9"/>
      <c r="M255" s="3"/>
      <c r="O255" s="3"/>
      <c r="P255" s="3"/>
      <c r="Q255" s="3"/>
    </row>
    <row r="256" spans="1:17" x14ac:dyDescent="0.25">
      <c r="A256" s="3"/>
      <c r="B256" s="9"/>
      <c r="C256" s="13"/>
      <c r="K256" s="3"/>
      <c r="L256" s="9"/>
      <c r="M256" s="3"/>
      <c r="N256" s="3"/>
      <c r="O256" s="3"/>
      <c r="P256" s="3"/>
      <c r="Q256" s="3"/>
    </row>
    <row r="257" spans="1:17" x14ac:dyDescent="0.25">
      <c r="A257" s="3"/>
      <c r="B257" s="9"/>
      <c r="C257" s="13"/>
      <c r="K257" s="3"/>
      <c r="L257" s="9"/>
      <c r="M257" s="3"/>
      <c r="N257" s="3"/>
      <c r="O257" s="3"/>
      <c r="P257" s="3"/>
      <c r="Q257" s="3"/>
    </row>
    <row r="258" spans="1:17" x14ac:dyDescent="0.25">
      <c r="A258" s="3"/>
      <c r="B258" s="9"/>
      <c r="C258" s="13"/>
      <c r="K258" s="3"/>
      <c r="L258" s="9"/>
      <c r="M258" s="3"/>
      <c r="N258" s="3"/>
      <c r="O258" s="3"/>
      <c r="P258" s="3"/>
      <c r="Q258" s="3"/>
    </row>
    <row r="259" spans="1:17" x14ac:dyDescent="0.25">
      <c r="A259" s="3"/>
      <c r="B259" s="9"/>
      <c r="C259" s="13"/>
      <c r="K259" s="3"/>
      <c r="L259" s="9"/>
      <c r="M259" s="3"/>
      <c r="O259" s="3"/>
      <c r="P259" s="3"/>
      <c r="Q259" s="3"/>
    </row>
    <row r="260" spans="1:17" x14ac:dyDescent="0.25">
      <c r="A260" s="3"/>
      <c r="B260" s="9"/>
      <c r="C260" s="13"/>
      <c r="K260" s="3"/>
      <c r="L260" s="9"/>
      <c r="M260" s="3"/>
      <c r="N260" s="3"/>
      <c r="O260" s="3"/>
      <c r="P260" s="3"/>
      <c r="Q260" s="3"/>
    </row>
    <row r="261" spans="1:17" x14ac:dyDescent="0.25">
      <c r="A261" s="3"/>
      <c r="B261" s="9"/>
      <c r="C261" s="13"/>
      <c r="K261" s="3"/>
      <c r="L261" s="9"/>
      <c r="M261" s="3"/>
      <c r="O261" s="3"/>
      <c r="P261" s="3"/>
      <c r="Q261" s="3"/>
    </row>
    <row r="262" spans="1:17" x14ac:dyDescent="0.25">
      <c r="A262" s="3"/>
      <c r="B262" s="9"/>
      <c r="C262" s="13"/>
      <c r="K262" s="3"/>
      <c r="L262" s="9"/>
      <c r="M262" s="3"/>
      <c r="N262" s="3"/>
      <c r="O262" s="3"/>
      <c r="P262" s="3"/>
      <c r="Q262" s="3"/>
    </row>
    <row r="263" spans="1:17" x14ac:dyDescent="0.25">
      <c r="A263" s="3"/>
      <c r="B263" s="9"/>
      <c r="C263" s="13"/>
      <c r="K263" s="3"/>
      <c r="L263" s="9"/>
      <c r="M263" s="3"/>
      <c r="O263" s="3"/>
      <c r="P263" s="3"/>
      <c r="Q263" s="3"/>
    </row>
    <row r="264" spans="1:17" x14ac:dyDescent="0.25">
      <c r="A264" s="3"/>
      <c r="B264" s="9"/>
      <c r="C264" s="13"/>
      <c r="K264" s="3"/>
      <c r="L264" s="9"/>
      <c r="M264" s="3"/>
      <c r="O264" s="3"/>
      <c r="P264" s="3"/>
      <c r="Q264" s="3"/>
    </row>
    <row r="265" spans="1:17" x14ac:dyDescent="0.25">
      <c r="A265" s="3"/>
      <c r="B265" s="9"/>
      <c r="C265" s="13"/>
      <c r="K265" s="3"/>
      <c r="L265" s="9"/>
      <c r="M265" s="3"/>
      <c r="O265" s="3"/>
      <c r="P265" s="3"/>
      <c r="Q265" s="3"/>
    </row>
    <row r="266" spans="1:17" x14ac:dyDescent="0.25">
      <c r="A266" s="3"/>
      <c r="B266" s="9"/>
      <c r="C266" s="13"/>
      <c r="K266" s="3"/>
      <c r="L266" s="9"/>
      <c r="M266" s="3"/>
      <c r="O266" s="3"/>
      <c r="P266" s="3"/>
      <c r="Q266" s="3"/>
    </row>
    <row r="267" spans="1:17" x14ac:dyDescent="0.25">
      <c r="A267" s="3"/>
      <c r="B267" s="9"/>
      <c r="C267" s="13"/>
      <c r="K267" s="3"/>
      <c r="L267" s="9"/>
      <c r="M267" s="3"/>
      <c r="O267" s="3"/>
      <c r="P267" s="3"/>
      <c r="Q267" s="3"/>
    </row>
    <row r="268" spans="1:17" x14ac:dyDescent="0.25">
      <c r="A268" s="3"/>
      <c r="B268" s="9"/>
      <c r="C268" s="13"/>
      <c r="K268" s="3"/>
      <c r="L268" s="9"/>
      <c r="M268" s="3"/>
      <c r="N268" s="3"/>
      <c r="O268" s="3"/>
      <c r="P268" s="3"/>
      <c r="Q268" s="3"/>
    </row>
    <row r="269" spans="1:17" x14ac:dyDescent="0.25">
      <c r="A269" s="3"/>
      <c r="B269" s="9"/>
      <c r="C269" s="13"/>
      <c r="K269" s="3"/>
      <c r="L269" s="9"/>
      <c r="M269" s="3"/>
      <c r="O269" s="3"/>
      <c r="P269" s="3"/>
      <c r="Q269" s="3"/>
    </row>
    <row r="270" spans="1:17" x14ac:dyDescent="0.25">
      <c r="A270" s="3"/>
      <c r="B270" s="9"/>
      <c r="C270" s="13"/>
      <c r="K270" s="3"/>
      <c r="L270" s="9"/>
      <c r="M270" s="3"/>
      <c r="O270" s="3"/>
      <c r="P270" s="3"/>
      <c r="Q270" s="3"/>
    </row>
    <row r="271" spans="1:17" x14ac:dyDescent="0.25">
      <c r="A271" s="3"/>
      <c r="B271" s="9"/>
      <c r="C271" s="13"/>
      <c r="K271" s="3"/>
      <c r="L271" s="9"/>
      <c r="M271" s="3"/>
      <c r="O271" s="3"/>
      <c r="P271" s="3"/>
      <c r="Q271" s="3"/>
    </row>
    <row r="272" spans="1:17" x14ac:dyDescent="0.25">
      <c r="A272" s="3"/>
      <c r="B272" s="9"/>
      <c r="C272" s="13"/>
      <c r="K272" s="3"/>
      <c r="L272" s="9"/>
      <c r="M272" s="3"/>
      <c r="O272" s="3"/>
      <c r="P272" s="3"/>
      <c r="Q272" s="3"/>
    </row>
    <row r="273" spans="1:17" x14ac:dyDescent="0.25">
      <c r="A273" s="3"/>
      <c r="B273" s="9"/>
      <c r="C273" s="13"/>
      <c r="K273" s="3"/>
      <c r="L273" s="9"/>
      <c r="M273" s="3"/>
      <c r="O273" s="3"/>
      <c r="P273" s="3"/>
      <c r="Q273" s="3"/>
    </row>
    <row r="274" spans="1:17" x14ac:dyDescent="0.25">
      <c r="A274" s="3"/>
      <c r="B274" s="9"/>
      <c r="C274" s="13"/>
      <c r="K274" s="3"/>
      <c r="L274" s="9"/>
      <c r="M274" s="3"/>
      <c r="O274" s="3"/>
      <c r="P274" s="3"/>
      <c r="Q274" s="3"/>
    </row>
    <row r="275" spans="1:17" x14ac:dyDescent="0.25">
      <c r="A275" s="3"/>
      <c r="B275" s="9"/>
      <c r="C275" s="13"/>
      <c r="K275" s="3"/>
      <c r="L275" s="9"/>
      <c r="M275" s="3"/>
      <c r="O275" s="3"/>
      <c r="P275" s="3"/>
      <c r="Q275" s="3"/>
    </row>
    <row r="276" spans="1:17" x14ac:dyDescent="0.25">
      <c r="A276" s="3"/>
      <c r="B276" s="9"/>
      <c r="C276" s="13"/>
      <c r="K276" s="3"/>
      <c r="L276" s="9"/>
      <c r="M276" s="3"/>
      <c r="O276" s="3"/>
      <c r="P276" s="3"/>
      <c r="Q276" s="3"/>
    </row>
    <row r="277" spans="1:17" x14ac:dyDescent="0.25">
      <c r="A277" s="3"/>
      <c r="B277" s="9"/>
      <c r="C277" s="13"/>
      <c r="K277" s="3"/>
      <c r="L277" s="9"/>
      <c r="M277" s="3"/>
      <c r="O277" s="3"/>
      <c r="P277" s="3"/>
      <c r="Q277" s="3"/>
    </row>
    <row r="278" spans="1:17" x14ac:dyDescent="0.25">
      <c r="A278" s="3"/>
      <c r="B278" s="9"/>
      <c r="C278" s="13"/>
      <c r="K278" s="3"/>
      <c r="L278" s="9"/>
      <c r="M278" s="3"/>
      <c r="N278" s="3"/>
      <c r="O278" s="3"/>
      <c r="P278" s="3"/>
      <c r="Q278" s="3"/>
    </row>
    <row r="279" spans="1:17" x14ac:dyDescent="0.25">
      <c r="A279" s="3"/>
      <c r="B279" s="9"/>
      <c r="C279" s="13"/>
      <c r="K279" s="3"/>
      <c r="L279" s="9"/>
      <c r="M279" s="3"/>
      <c r="N279" s="3"/>
      <c r="O279" s="3"/>
      <c r="P279" s="3"/>
      <c r="Q279" s="3"/>
    </row>
    <row r="280" spans="1:17" x14ac:dyDescent="0.25">
      <c r="A280" s="3"/>
      <c r="B280" s="9"/>
      <c r="C280" s="13"/>
      <c r="K280" s="3"/>
      <c r="L280" s="9"/>
      <c r="M280" s="3"/>
      <c r="O280" s="3"/>
      <c r="P280" s="3"/>
      <c r="Q280" s="3"/>
    </row>
    <row r="281" spans="1:17" x14ac:dyDescent="0.25">
      <c r="A281" s="3"/>
      <c r="B281" s="9"/>
      <c r="C281" s="13"/>
      <c r="K281" s="3"/>
      <c r="L281" s="9"/>
      <c r="M281" s="3"/>
      <c r="O281" s="3"/>
      <c r="P281" s="3"/>
      <c r="Q281" s="3"/>
    </row>
    <row r="282" spans="1:17" x14ac:dyDescent="0.25">
      <c r="A282" s="3"/>
      <c r="B282" s="9"/>
      <c r="C282" s="13"/>
      <c r="K282" s="3"/>
      <c r="L282" s="9"/>
      <c r="M282" s="3"/>
      <c r="O282" s="3"/>
      <c r="P282" s="3"/>
      <c r="Q282" s="3"/>
    </row>
    <row r="283" spans="1:17" x14ac:dyDescent="0.25">
      <c r="A283" s="3"/>
      <c r="B283" s="9"/>
      <c r="C283" s="13"/>
      <c r="K283" s="3"/>
      <c r="L283" s="9"/>
      <c r="M283" s="3"/>
      <c r="N283" s="3"/>
      <c r="O283" s="3"/>
      <c r="P283" s="3"/>
      <c r="Q283" s="3"/>
    </row>
    <row r="284" spans="1:17" x14ac:dyDescent="0.25">
      <c r="A284" s="3"/>
      <c r="B284" s="9"/>
      <c r="C284" s="13"/>
      <c r="K284" s="3"/>
      <c r="L284" s="9"/>
      <c r="M284" s="3"/>
      <c r="O284" s="3"/>
      <c r="P284" s="3"/>
      <c r="Q284" s="3"/>
    </row>
    <row r="285" spans="1:17" x14ac:dyDescent="0.25">
      <c r="A285" s="3"/>
      <c r="B285" s="9"/>
      <c r="C285" s="13"/>
      <c r="K285" s="3"/>
      <c r="L285" s="9"/>
      <c r="M285" s="3"/>
      <c r="O285" s="3"/>
      <c r="P285" s="3"/>
      <c r="Q285" s="3"/>
    </row>
    <row r="286" spans="1:17" x14ac:dyDescent="0.25">
      <c r="A286" s="3"/>
      <c r="B286" s="9"/>
      <c r="C286" s="13"/>
      <c r="K286" s="3"/>
      <c r="L286" s="9"/>
      <c r="M286" s="3"/>
      <c r="O286" s="3"/>
      <c r="P286" s="3"/>
      <c r="Q286" s="3"/>
    </row>
    <row r="287" spans="1:17" x14ac:dyDescent="0.25">
      <c r="A287" s="3"/>
      <c r="B287" s="9"/>
      <c r="C287" s="13"/>
      <c r="K287" s="3"/>
      <c r="L287" s="9"/>
      <c r="M287" s="3"/>
      <c r="O287" s="3"/>
      <c r="P287" s="3"/>
      <c r="Q287" s="3"/>
    </row>
    <row r="288" spans="1:17" x14ac:dyDescent="0.25">
      <c r="A288" s="3"/>
      <c r="B288" s="9"/>
      <c r="C288" s="13"/>
      <c r="K288" s="3"/>
      <c r="L288" s="9"/>
      <c r="M288" s="3"/>
      <c r="O288" s="3"/>
      <c r="P288" s="3"/>
      <c r="Q288" s="3"/>
    </row>
    <row r="289" spans="1:17" x14ac:dyDescent="0.25">
      <c r="A289" s="3"/>
      <c r="B289" s="9"/>
      <c r="C289" s="13"/>
      <c r="K289" s="3"/>
      <c r="L289" s="9"/>
      <c r="M289" s="3"/>
      <c r="N289" s="3"/>
      <c r="O289" s="3"/>
      <c r="P289" s="3"/>
      <c r="Q289" s="3"/>
    </row>
    <row r="290" spans="1:17" x14ac:dyDescent="0.25">
      <c r="A290" s="3"/>
      <c r="B290" s="9"/>
      <c r="C290" s="13"/>
      <c r="K290" s="3"/>
      <c r="L290" s="9"/>
      <c r="M290" s="3"/>
      <c r="O290" s="3"/>
      <c r="P290" s="3"/>
      <c r="Q290" s="3"/>
    </row>
    <row r="291" spans="1:17" x14ac:dyDescent="0.25">
      <c r="A291" s="3"/>
      <c r="B291" s="9"/>
      <c r="C291" s="13"/>
      <c r="K291" s="3"/>
      <c r="L291" s="9"/>
      <c r="M291" s="3"/>
      <c r="O291" s="3"/>
      <c r="P291" s="3"/>
      <c r="Q291" s="3"/>
    </row>
    <row r="292" spans="1:17" x14ac:dyDescent="0.25">
      <c r="A292" s="3"/>
      <c r="B292" s="9"/>
      <c r="C292" s="13"/>
      <c r="K292" s="3"/>
      <c r="L292" s="9"/>
      <c r="M292" s="3"/>
      <c r="N292" s="3"/>
      <c r="O292" s="3"/>
      <c r="P292" s="3"/>
      <c r="Q292" s="3"/>
    </row>
    <row r="293" spans="1:17" x14ac:dyDescent="0.25">
      <c r="A293" s="3"/>
      <c r="B293" s="9"/>
      <c r="C293" s="13"/>
      <c r="K293" s="3"/>
      <c r="L293" s="9"/>
      <c r="M293" s="3"/>
      <c r="O293" s="3"/>
      <c r="P293" s="3"/>
      <c r="Q293" s="3"/>
    </row>
    <row r="294" spans="1:17" x14ac:dyDescent="0.25">
      <c r="A294" s="3"/>
      <c r="B294" s="9"/>
      <c r="C294" s="13"/>
      <c r="K294" s="3"/>
      <c r="L294" s="9"/>
      <c r="M294" s="3"/>
      <c r="O294" s="3"/>
      <c r="P294" s="3"/>
      <c r="Q294" s="3"/>
    </row>
    <row r="295" spans="1:17" x14ac:dyDescent="0.25">
      <c r="A295" s="3"/>
      <c r="B295" s="9"/>
      <c r="C295" s="13"/>
      <c r="K295" s="3"/>
      <c r="L295" s="9"/>
      <c r="M295" s="3"/>
      <c r="O295" s="3"/>
      <c r="P295" s="3"/>
      <c r="Q295" s="3"/>
    </row>
    <row r="296" spans="1:17" x14ac:dyDescent="0.25">
      <c r="A296" s="3"/>
      <c r="B296" s="9"/>
      <c r="C296" s="13"/>
      <c r="K296" s="3"/>
      <c r="L296" s="9"/>
      <c r="M296" s="3"/>
      <c r="N296" s="3"/>
      <c r="O296" s="3"/>
      <c r="P296" s="3"/>
      <c r="Q296" s="3"/>
    </row>
    <row r="297" spans="1:17" x14ac:dyDescent="0.25">
      <c r="A297" s="3"/>
      <c r="B297" s="9"/>
      <c r="C297" s="13"/>
      <c r="K297" s="3"/>
      <c r="L297" s="9"/>
      <c r="M297" s="3"/>
      <c r="N297" s="3"/>
      <c r="O297" s="3"/>
      <c r="P297" s="3"/>
      <c r="Q297" s="3"/>
    </row>
    <row r="298" spans="1:17" x14ac:dyDescent="0.25">
      <c r="A298" s="3"/>
      <c r="B298" s="9"/>
      <c r="C298" s="13"/>
      <c r="K298" s="3"/>
      <c r="L298" s="9"/>
      <c r="M298" s="3"/>
      <c r="O298" s="3"/>
      <c r="P298" s="3"/>
      <c r="Q298" s="3"/>
    </row>
    <row r="299" spans="1:17" x14ac:dyDescent="0.25">
      <c r="A299" s="3"/>
      <c r="B299" s="9"/>
      <c r="C299" s="13"/>
      <c r="K299" s="3"/>
      <c r="L299" s="9"/>
      <c r="M299" s="3"/>
      <c r="O299" s="3"/>
      <c r="P299" s="3"/>
      <c r="Q299" s="3"/>
    </row>
    <row r="300" spans="1:17" x14ac:dyDescent="0.25">
      <c r="A300" s="3"/>
      <c r="B300" s="9"/>
      <c r="C300" s="13"/>
      <c r="K300" s="3"/>
      <c r="L300" s="9"/>
      <c r="M300" s="3"/>
      <c r="O300" s="3"/>
      <c r="P300" s="3"/>
      <c r="Q300" s="3"/>
    </row>
    <row r="301" spans="1:17" x14ac:dyDescent="0.25">
      <c r="A301" s="3"/>
      <c r="B301" s="9"/>
      <c r="C301" s="13"/>
      <c r="K301" s="3"/>
      <c r="L301" s="9"/>
      <c r="M301" s="3"/>
      <c r="O301" s="3"/>
      <c r="P301" s="3"/>
      <c r="Q301" s="3"/>
    </row>
    <row r="302" spans="1:17" x14ac:dyDescent="0.25">
      <c r="A302" s="3"/>
      <c r="B302" s="9"/>
      <c r="C302" s="13"/>
      <c r="K302" s="3"/>
      <c r="L302" s="9"/>
      <c r="M302" s="3"/>
      <c r="O302" s="3"/>
      <c r="P302" s="3"/>
      <c r="Q302" s="3"/>
    </row>
    <row r="303" spans="1:17" x14ac:dyDescent="0.25">
      <c r="A303" s="3"/>
      <c r="B303" s="9"/>
      <c r="C303" s="13"/>
      <c r="K303" s="3"/>
      <c r="L303" s="9"/>
      <c r="M303" s="3"/>
      <c r="O303" s="3"/>
      <c r="P303" s="3"/>
      <c r="Q303" s="3"/>
    </row>
    <row r="304" spans="1:17" x14ac:dyDescent="0.25">
      <c r="A304" s="3"/>
      <c r="B304" s="9"/>
      <c r="C304" s="13"/>
      <c r="K304" s="3"/>
      <c r="L304" s="9"/>
      <c r="M304" s="3"/>
      <c r="O304" s="3"/>
      <c r="P304" s="3"/>
      <c r="Q304" s="3"/>
    </row>
    <row r="305" spans="1:17" x14ac:dyDescent="0.25">
      <c r="A305" s="3"/>
      <c r="B305" s="9"/>
      <c r="C305" s="13"/>
      <c r="K305" s="3"/>
      <c r="L305" s="9"/>
      <c r="M305" s="3"/>
      <c r="O305" s="3"/>
      <c r="P305" s="3"/>
      <c r="Q305" s="3"/>
    </row>
    <row r="306" spans="1:17" x14ac:dyDescent="0.25">
      <c r="A306" s="3"/>
      <c r="B306" s="9"/>
      <c r="C306" s="13"/>
      <c r="K306" s="3"/>
      <c r="L306" s="9"/>
      <c r="M306" s="3"/>
      <c r="O306" s="3"/>
      <c r="P306" s="3"/>
      <c r="Q306" s="3"/>
    </row>
    <row r="307" spans="1:17" x14ac:dyDescent="0.25">
      <c r="A307" s="3"/>
      <c r="B307" s="9"/>
      <c r="C307" s="13"/>
      <c r="K307" s="3"/>
      <c r="L307" s="9"/>
      <c r="M307" s="3"/>
      <c r="O307" s="3"/>
      <c r="P307" s="3"/>
      <c r="Q307" s="3"/>
    </row>
    <row r="308" spans="1:17" x14ac:dyDescent="0.25">
      <c r="A308" s="3"/>
      <c r="B308" s="9"/>
      <c r="C308" s="13"/>
      <c r="K308" s="3"/>
      <c r="L308" s="9"/>
      <c r="M308" s="3"/>
      <c r="O308" s="3"/>
      <c r="P308" s="3"/>
      <c r="Q308" s="3"/>
    </row>
    <row r="309" spans="1:17" x14ac:dyDescent="0.25">
      <c r="A309" s="3"/>
      <c r="B309" s="9"/>
      <c r="C309" s="13"/>
      <c r="K309" s="3"/>
      <c r="L309" s="9"/>
      <c r="M309" s="3"/>
      <c r="O309" s="3"/>
      <c r="P309" s="3"/>
      <c r="Q309" s="3"/>
    </row>
    <row r="310" spans="1:17" x14ac:dyDescent="0.25">
      <c r="A310" s="3"/>
      <c r="B310" s="9"/>
      <c r="C310" s="13"/>
      <c r="K310" s="3"/>
      <c r="L310" s="9"/>
      <c r="M310" s="3"/>
      <c r="O310" s="3"/>
      <c r="P310" s="3"/>
      <c r="Q310" s="3"/>
    </row>
    <row r="311" spans="1:17" x14ac:dyDescent="0.25">
      <c r="A311" s="3"/>
      <c r="B311" s="9"/>
      <c r="C311" s="13"/>
      <c r="K311" s="3"/>
      <c r="L311" s="9"/>
      <c r="M311" s="3"/>
      <c r="O311" s="3"/>
      <c r="P311" s="3"/>
      <c r="Q311" s="3"/>
    </row>
    <row r="312" spans="1:17" x14ac:dyDescent="0.25">
      <c r="A312" s="3"/>
      <c r="B312" s="9"/>
      <c r="C312" s="13"/>
      <c r="K312" s="3"/>
      <c r="L312" s="9"/>
      <c r="M312" s="3"/>
      <c r="O312" s="3"/>
      <c r="P312" s="3"/>
      <c r="Q312" s="3"/>
    </row>
    <row r="313" spans="1:17" x14ac:dyDescent="0.25">
      <c r="A313" s="3"/>
      <c r="B313" s="9"/>
      <c r="C313" s="13"/>
      <c r="K313" s="3"/>
      <c r="L313" s="9"/>
      <c r="M313" s="3"/>
      <c r="O313" s="3"/>
      <c r="P313" s="3"/>
      <c r="Q313" s="3"/>
    </row>
    <row r="314" spans="1:17" x14ac:dyDescent="0.25">
      <c r="A314" s="3"/>
      <c r="B314" s="9"/>
      <c r="C314" s="13"/>
      <c r="K314" s="3"/>
      <c r="L314" s="9"/>
      <c r="M314" s="3"/>
      <c r="O314" s="3"/>
      <c r="P314" s="3"/>
      <c r="Q314" s="3"/>
    </row>
    <row r="315" spans="1:17" x14ac:dyDescent="0.25">
      <c r="A315" s="3"/>
      <c r="B315" s="9"/>
      <c r="C315" s="13"/>
      <c r="K315" s="3"/>
      <c r="L315" s="9"/>
      <c r="M315" s="3"/>
      <c r="O315" s="3"/>
      <c r="P315" s="3"/>
      <c r="Q315" s="3"/>
    </row>
    <row r="316" spans="1:17" x14ac:dyDescent="0.25">
      <c r="A316" s="3"/>
      <c r="B316" s="9"/>
      <c r="C316" s="13"/>
      <c r="K316" s="3"/>
      <c r="L316" s="9"/>
      <c r="M316" s="3"/>
      <c r="O316" s="3"/>
      <c r="P316" s="3"/>
      <c r="Q316" s="3"/>
    </row>
    <row r="317" spans="1:17" x14ac:dyDescent="0.25">
      <c r="A317" s="3"/>
      <c r="B317" s="9"/>
      <c r="C317" s="13"/>
      <c r="K317" s="3"/>
      <c r="L317" s="9"/>
      <c r="M317" s="3"/>
      <c r="O317" s="3"/>
      <c r="P317" s="3"/>
      <c r="Q317" s="3"/>
    </row>
    <row r="318" spans="1:17" x14ac:dyDescent="0.25">
      <c r="A318" s="3"/>
      <c r="B318" s="9"/>
      <c r="C318" s="13"/>
      <c r="K318" s="3"/>
      <c r="L318" s="9"/>
      <c r="M318" s="3"/>
      <c r="O318" s="3"/>
      <c r="P318" s="3"/>
      <c r="Q318" s="3"/>
    </row>
    <row r="319" spans="1:17" x14ac:dyDescent="0.25">
      <c r="A319" s="3"/>
      <c r="B319" s="9"/>
      <c r="C319" s="13"/>
      <c r="K319" s="3"/>
      <c r="L319" s="9"/>
      <c r="M319" s="3"/>
      <c r="N319" s="3"/>
      <c r="O319" s="3"/>
      <c r="P319" s="3"/>
      <c r="Q319" s="3"/>
    </row>
    <row r="320" spans="1:17" x14ac:dyDescent="0.25">
      <c r="A320" s="3"/>
      <c r="B320" s="9"/>
      <c r="C320" s="13"/>
      <c r="K320" s="3"/>
      <c r="L320" s="9"/>
      <c r="M320" s="3"/>
      <c r="O320" s="3"/>
      <c r="P320" s="3"/>
      <c r="Q320" s="3"/>
    </row>
    <row r="321" spans="1:17" x14ac:dyDescent="0.25">
      <c r="A321" s="3"/>
      <c r="B321" s="9"/>
      <c r="C321" s="13"/>
      <c r="K321" s="3"/>
      <c r="L321" s="9"/>
      <c r="M321" s="3"/>
      <c r="N321" s="3"/>
      <c r="O321" s="3"/>
      <c r="P321" s="3"/>
      <c r="Q321" s="3"/>
    </row>
    <row r="322" spans="1:17" x14ac:dyDescent="0.25">
      <c r="A322" s="3"/>
      <c r="B322" s="9"/>
      <c r="C322" s="13"/>
      <c r="K322" s="3"/>
      <c r="L322" s="9"/>
      <c r="M322" s="3"/>
      <c r="N322" s="3"/>
      <c r="O322" s="3"/>
      <c r="P322" s="3"/>
      <c r="Q322" s="3"/>
    </row>
    <row r="323" spans="1:17" x14ac:dyDescent="0.25">
      <c r="A323" s="3"/>
      <c r="B323" s="9"/>
      <c r="C323" s="13"/>
      <c r="K323" s="3"/>
      <c r="L323" s="9"/>
      <c r="M323" s="3"/>
      <c r="O323" s="3"/>
      <c r="P323" s="3"/>
      <c r="Q323" s="3"/>
    </row>
    <row r="324" spans="1:17" x14ac:dyDescent="0.25">
      <c r="A324" s="3"/>
      <c r="B324" s="9"/>
      <c r="C324" s="13"/>
      <c r="K324" s="3"/>
      <c r="L324" s="9"/>
      <c r="M324" s="3"/>
      <c r="N324" s="3"/>
      <c r="O324" s="3"/>
      <c r="P324" s="3"/>
      <c r="Q324" s="3"/>
    </row>
    <row r="325" spans="1:17" x14ac:dyDescent="0.25">
      <c r="A325" s="3"/>
      <c r="B325" s="9"/>
      <c r="C325" s="13"/>
      <c r="K325" s="3"/>
      <c r="L325" s="9"/>
      <c r="M325" s="3"/>
      <c r="N325" s="3"/>
      <c r="O325" s="3"/>
      <c r="P325" s="3"/>
      <c r="Q325" s="3"/>
    </row>
    <row r="326" spans="1:17" x14ac:dyDescent="0.25">
      <c r="A326" s="3"/>
      <c r="B326" s="9"/>
      <c r="C326" s="13"/>
      <c r="K326" s="3"/>
      <c r="L326" s="9"/>
      <c r="M326" s="3"/>
      <c r="O326" s="3"/>
      <c r="P326" s="3"/>
      <c r="Q326" s="3"/>
    </row>
    <row r="327" spans="1:17" x14ac:dyDescent="0.25">
      <c r="A327" s="3"/>
      <c r="B327" s="9"/>
      <c r="C327" s="13"/>
      <c r="K327" s="3"/>
      <c r="L327" s="9"/>
      <c r="M327" s="3"/>
      <c r="O327" s="3"/>
      <c r="P327" s="3"/>
      <c r="Q327" s="3"/>
    </row>
    <row r="328" spans="1:17" x14ac:dyDescent="0.25">
      <c r="A328" s="3"/>
      <c r="B328" s="9"/>
      <c r="C328" s="13"/>
      <c r="K328" s="3"/>
      <c r="L328" s="9"/>
      <c r="M328" s="3"/>
      <c r="O328" s="3"/>
      <c r="P328" s="3"/>
      <c r="Q328" s="3"/>
    </row>
    <row r="329" spans="1:17" x14ac:dyDescent="0.25">
      <c r="A329" s="3"/>
      <c r="B329" s="9"/>
      <c r="C329" s="13"/>
      <c r="K329" s="3"/>
      <c r="L329" s="9"/>
      <c r="M329" s="3"/>
      <c r="O329" s="3"/>
      <c r="P329" s="3"/>
      <c r="Q329" s="3"/>
    </row>
    <row r="330" spans="1:17" x14ac:dyDescent="0.25">
      <c r="A330" s="3"/>
      <c r="B330" s="9"/>
      <c r="C330" s="13"/>
      <c r="K330" s="3"/>
      <c r="L330" s="9"/>
      <c r="M330" s="3"/>
      <c r="O330" s="3"/>
      <c r="P330" s="3"/>
      <c r="Q330" s="3"/>
    </row>
    <row r="331" spans="1:17" x14ac:dyDescent="0.25">
      <c r="A331" s="3"/>
      <c r="B331" s="9"/>
      <c r="C331" s="13"/>
      <c r="K331" s="3"/>
      <c r="L331" s="9"/>
      <c r="M331" s="3"/>
      <c r="O331" s="3"/>
      <c r="P331" s="3"/>
      <c r="Q331" s="3"/>
    </row>
    <row r="332" spans="1:17" x14ac:dyDescent="0.25">
      <c r="A332" s="3"/>
      <c r="B332" s="9"/>
      <c r="C332" s="13"/>
      <c r="K332" s="3"/>
      <c r="L332" s="9"/>
      <c r="M332" s="3"/>
      <c r="O332" s="3"/>
      <c r="P332" s="3"/>
      <c r="Q332" s="3"/>
    </row>
    <row r="333" spans="1:17" x14ac:dyDescent="0.25">
      <c r="A333" s="3"/>
      <c r="B333" s="9"/>
      <c r="C333" s="13"/>
      <c r="K333" s="3"/>
      <c r="L333" s="9"/>
      <c r="M333" s="3"/>
      <c r="O333" s="3"/>
      <c r="P333" s="3"/>
      <c r="Q333" s="3"/>
    </row>
    <row r="334" spans="1:17" x14ac:dyDescent="0.25">
      <c r="A334" s="3"/>
      <c r="B334" s="9"/>
      <c r="C334" s="13"/>
      <c r="K334" s="3"/>
      <c r="L334" s="9"/>
      <c r="M334" s="3"/>
      <c r="O334" s="3"/>
      <c r="P334" s="3"/>
      <c r="Q334" s="3"/>
    </row>
    <row r="335" spans="1:17" x14ac:dyDescent="0.25">
      <c r="A335" s="3"/>
      <c r="B335" s="9"/>
      <c r="C335" s="13"/>
      <c r="K335" s="3"/>
      <c r="L335" s="9"/>
      <c r="M335" s="3"/>
      <c r="O335" s="3"/>
      <c r="P335" s="3"/>
      <c r="Q335" s="3"/>
    </row>
    <row r="336" spans="1:17" x14ac:dyDescent="0.25">
      <c r="A336" s="3"/>
      <c r="B336" s="9"/>
      <c r="C336" s="13"/>
      <c r="K336" s="3"/>
      <c r="L336" s="9"/>
      <c r="M336" s="3"/>
      <c r="O336" s="3"/>
      <c r="P336" s="3"/>
      <c r="Q336" s="3"/>
    </row>
    <row r="337" spans="1:17" x14ac:dyDescent="0.25">
      <c r="A337" s="3"/>
      <c r="B337" s="9"/>
      <c r="C337" s="13"/>
      <c r="K337" s="3"/>
      <c r="L337" s="9"/>
      <c r="M337" s="3"/>
      <c r="N337" s="3"/>
      <c r="O337" s="3"/>
      <c r="P337" s="3"/>
      <c r="Q337" s="3"/>
    </row>
    <row r="338" spans="1:17" x14ac:dyDescent="0.25">
      <c r="A338" s="3"/>
      <c r="B338" s="9"/>
      <c r="C338" s="13"/>
      <c r="K338" s="3"/>
      <c r="L338" s="9"/>
      <c r="M338" s="3"/>
      <c r="O338" s="3"/>
      <c r="P338" s="3"/>
      <c r="Q338" s="3"/>
    </row>
    <row r="339" spans="1:17" x14ac:dyDescent="0.25">
      <c r="A339" s="3"/>
      <c r="B339" s="9"/>
      <c r="C339" s="13"/>
      <c r="K339" s="3"/>
      <c r="L339" s="9"/>
      <c r="M339" s="3"/>
      <c r="N339" s="3"/>
      <c r="O339" s="3"/>
      <c r="P339" s="3"/>
      <c r="Q339" s="3"/>
    </row>
    <row r="340" spans="1:17" x14ac:dyDescent="0.25">
      <c r="A340" s="3"/>
      <c r="B340" s="9"/>
      <c r="C340" s="13"/>
      <c r="K340" s="3"/>
      <c r="L340" s="9"/>
      <c r="M340" s="3"/>
      <c r="N340" s="3"/>
      <c r="O340" s="3"/>
      <c r="P340" s="3"/>
      <c r="Q340" s="3"/>
    </row>
    <row r="341" spans="1:17" x14ac:dyDescent="0.25">
      <c r="A341" s="3"/>
      <c r="B341" s="9"/>
      <c r="C341" s="13"/>
      <c r="K341" s="3"/>
      <c r="L341" s="9"/>
      <c r="M341" s="3"/>
      <c r="O341" s="3"/>
      <c r="P341" s="3"/>
      <c r="Q341" s="3"/>
    </row>
    <row r="342" spans="1:17" x14ac:dyDescent="0.25">
      <c r="A342" s="3"/>
      <c r="B342" s="9"/>
      <c r="C342" s="13"/>
      <c r="K342" s="3"/>
      <c r="L342" s="9"/>
      <c r="M342" s="3"/>
      <c r="O342" s="3"/>
      <c r="P342" s="3"/>
      <c r="Q342" s="3"/>
    </row>
    <row r="343" spans="1:17" x14ac:dyDescent="0.25">
      <c r="A343" s="3"/>
      <c r="B343" s="9"/>
      <c r="C343" s="13"/>
      <c r="K343" s="3"/>
      <c r="L343" s="9"/>
      <c r="M343" s="3"/>
      <c r="O343" s="3"/>
      <c r="P343" s="3"/>
      <c r="Q343" s="3"/>
    </row>
    <row r="344" spans="1:17" x14ac:dyDescent="0.25">
      <c r="A344" s="3"/>
      <c r="B344" s="9"/>
      <c r="C344" s="13"/>
      <c r="K344" s="3"/>
      <c r="L344" s="9"/>
      <c r="M344" s="3"/>
      <c r="O344" s="3"/>
      <c r="P344" s="3"/>
      <c r="Q344" s="3"/>
    </row>
    <row r="345" spans="1:17" x14ac:dyDescent="0.25">
      <c r="A345" s="3"/>
      <c r="B345" s="9"/>
      <c r="C345" s="13"/>
      <c r="K345" s="3"/>
      <c r="L345" s="9"/>
      <c r="M345" s="3"/>
      <c r="O345" s="3"/>
      <c r="P345" s="3"/>
      <c r="Q345" s="3"/>
    </row>
    <row r="346" spans="1:17" x14ac:dyDescent="0.25">
      <c r="A346" s="3"/>
      <c r="B346" s="9"/>
      <c r="C346" s="13"/>
      <c r="K346" s="3"/>
      <c r="L346" s="9"/>
      <c r="M346" s="3"/>
      <c r="O346" s="3"/>
      <c r="P346" s="3"/>
      <c r="Q346" s="3"/>
    </row>
    <row r="347" spans="1:17" x14ac:dyDescent="0.25">
      <c r="A347" s="3"/>
      <c r="B347" s="9"/>
      <c r="C347" s="13"/>
      <c r="K347" s="3"/>
      <c r="L347" s="9"/>
      <c r="M347" s="3"/>
      <c r="O347" s="3"/>
      <c r="P347" s="3"/>
      <c r="Q347" s="3"/>
    </row>
    <row r="348" spans="1:17" x14ac:dyDescent="0.25">
      <c r="A348" s="3"/>
      <c r="B348" s="9"/>
      <c r="C348" s="13"/>
      <c r="K348" s="3"/>
      <c r="L348" s="9"/>
      <c r="M348" s="3"/>
      <c r="O348" s="3"/>
      <c r="P348" s="3"/>
      <c r="Q348" s="3"/>
    </row>
    <row r="349" spans="1:17" x14ac:dyDescent="0.25">
      <c r="A349" s="3"/>
      <c r="B349" s="9"/>
      <c r="C349" s="13"/>
      <c r="K349" s="3"/>
      <c r="L349" s="9"/>
      <c r="M349" s="3"/>
      <c r="O349" s="3"/>
      <c r="P349" s="3"/>
      <c r="Q349" s="3"/>
    </row>
    <row r="350" spans="1:17" x14ac:dyDescent="0.25">
      <c r="A350" s="3"/>
      <c r="B350" s="9"/>
      <c r="C350" s="13"/>
      <c r="K350" s="3"/>
      <c r="L350" s="9"/>
      <c r="M350" s="3"/>
      <c r="O350" s="3"/>
      <c r="P350" s="3"/>
      <c r="Q350" s="3"/>
    </row>
    <row r="351" spans="1:17" x14ac:dyDescent="0.25">
      <c r="A351" s="3"/>
      <c r="B351" s="9"/>
      <c r="C351" s="13"/>
      <c r="K351" s="3"/>
      <c r="L351" s="9"/>
      <c r="M351" s="3"/>
      <c r="O351" s="3"/>
      <c r="P351" s="3"/>
      <c r="Q351" s="3"/>
    </row>
    <row r="352" spans="1:17" x14ac:dyDescent="0.25">
      <c r="A352" s="3"/>
      <c r="B352" s="9"/>
      <c r="C352" s="13"/>
      <c r="K352" s="3"/>
      <c r="L352" s="9"/>
      <c r="M352" s="3"/>
      <c r="O352" s="3"/>
      <c r="P352" s="3"/>
      <c r="Q352" s="3"/>
    </row>
    <row r="353" spans="1:17" x14ac:dyDescent="0.25">
      <c r="A353" s="3"/>
      <c r="B353" s="9"/>
      <c r="C353" s="13"/>
      <c r="K353" s="3"/>
      <c r="L353" s="9"/>
      <c r="M353" s="3"/>
      <c r="O353" s="3"/>
      <c r="P353" s="3"/>
      <c r="Q353" s="3"/>
    </row>
    <row r="354" spans="1:17" x14ac:dyDescent="0.25">
      <c r="A354" s="3"/>
      <c r="B354" s="9"/>
      <c r="C354" s="13"/>
      <c r="K354" s="3"/>
      <c r="L354" s="9"/>
      <c r="M354" s="3"/>
      <c r="O354" s="3"/>
      <c r="P354" s="3"/>
      <c r="Q354" s="3"/>
    </row>
    <row r="355" spans="1:17" x14ac:dyDescent="0.25">
      <c r="A355" s="3"/>
      <c r="B355" s="9"/>
      <c r="C355" s="13"/>
      <c r="K355" s="3"/>
      <c r="L355" s="9"/>
      <c r="M355" s="3"/>
      <c r="O355" s="3"/>
      <c r="P355" s="3"/>
      <c r="Q355" s="3"/>
    </row>
    <row r="356" spans="1:17" x14ac:dyDescent="0.25">
      <c r="A356" s="3"/>
      <c r="B356" s="9"/>
      <c r="C356" s="13"/>
      <c r="K356" s="3"/>
      <c r="L356" s="9"/>
      <c r="M356" s="3"/>
      <c r="N356" s="3"/>
      <c r="O356" s="3"/>
      <c r="P356" s="3"/>
      <c r="Q356" s="3"/>
    </row>
    <row r="357" spans="1:17" x14ac:dyDescent="0.25">
      <c r="A357" s="3"/>
      <c r="B357" s="9"/>
      <c r="C357" s="13"/>
      <c r="K357" s="3"/>
      <c r="L357" s="9"/>
      <c r="M357" s="3"/>
      <c r="O357" s="3"/>
      <c r="P357" s="3"/>
      <c r="Q357" s="3"/>
    </row>
    <row r="358" spans="1:17" x14ac:dyDescent="0.25">
      <c r="A358" s="3"/>
      <c r="B358" s="9"/>
      <c r="C358" s="13"/>
      <c r="K358" s="3"/>
      <c r="L358" s="9"/>
      <c r="M358" s="3"/>
      <c r="O358" s="3"/>
      <c r="P358" s="3"/>
      <c r="Q358" s="3"/>
    </row>
    <row r="359" spans="1:17" x14ac:dyDescent="0.25">
      <c r="A359" s="3"/>
      <c r="B359" s="9"/>
      <c r="C359" s="13"/>
      <c r="K359" s="3"/>
      <c r="L359" s="9"/>
      <c r="M359" s="3"/>
      <c r="O359" s="3"/>
      <c r="P359" s="3"/>
      <c r="Q359" s="3"/>
    </row>
    <row r="360" spans="1:17" x14ac:dyDescent="0.25">
      <c r="A360" s="3"/>
      <c r="B360" s="9"/>
      <c r="C360" s="13"/>
      <c r="K360" s="3"/>
      <c r="L360" s="9"/>
      <c r="M360" s="3"/>
      <c r="O360" s="3"/>
      <c r="P360" s="3"/>
      <c r="Q360" s="3"/>
    </row>
    <row r="361" spans="1:17" x14ac:dyDescent="0.25">
      <c r="A361" s="3"/>
      <c r="B361" s="9"/>
      <c r="C361" s="13"/>
      <c r="K361" s="3"/>
      <c r="L361" s="9"/>
      <c r="M361" s="3"/>
      <c r="N361" s="3"/>
      <c r="O361" s="3"/>
      <c r="P361" s="3"/>
      <c r="Q361" s="3"/>
    </row>
    <row r="362" spans="1:17" x14ac:dyDescent="0.25">
      <c r="A362" s="3"/>
      <c r="B362" s="9"/>
      <c r="C362" s="13"/>
      <c r="K362" s="3"/>
      <c r="L362" s="9"/>
      <c r="M362" s="3"/>
      <c r="O362" s="3"/>
      <c r="P362" s="3"/>
      <c r="Q362" s="3"/>
    </row>
    <row r="363" spans="1:17" x14ac:dyDescent="0.25">
      <c r="A363" s="3"/>
      <c r="B363" s="9"/>
      <c r="C363" s="13"/>
      <c r="K363" s="3"/>
      <c r="L363" s="9"/>
      <c r="M363" s="3"/>
      <c r="O363" s="3"/>
      <c r="P363" s="3"/>
      <c r="Q363" s="3"/>
    </row>
    <row r="364" spans="1:17" x14ac:dyDescent="0.25">
      <c r="A364" s="3"/>
      <c r="B364" s="9"/>
      <c r="C364" s="13"/>
      <c r="K364" s="3"/>
      <c r="L364" s="9"/>
      <c r="M364" s="3"/>
      <c r="O364" s="3"/>
      <c r="P364" s="3"/>
      <c r="Q364" s="3"/>
    </row>
    <row r="365" spans="1:17" x14ac:dyDescent="0.25">
      <c r="A365" s="3"/>
      <c r="B365" s="9"/>
      <c r="C365" s="13"/>
      <c r="K365" s="3"/>
      <c r="L365" s="9"/>
      <c r="M365" s="3"/>
      <c r="N365" s="3"/>
      <c r="O365" s="3"/>
      <c r="P365" s="3"/>
      <c r="Q365" s="3"/>
    </row>
    <row r="366" spans="1:17" x14ac:dyDescent="0.25">
      <c r="A366" s="3"/>
      <c r="B366" s="9"/>
      <c r="C366" s="13"/>
      <c r="K366" s="3"/>
      <c r="L366" s="9"/>
      <c r="M366" s="3"/>
      <c r="O366" s="3"/>
      <c r="P366" s="3"/>
      <c r="Q366" s="3"/>
    </row>
    <row r="367" spans="1:17" x14ac:dyDescent="0.25">
      <c r="A367" s="3"/>
      <c r="B367" s="9"/>
      <c r="C367" s="13"/>
      <c r="K367" s="3"/>
      <c r="L367" s="9"/>
      <c r="M367" s="3"/>
      <c r="O367" s="3"/>
      <c r="P367" s="3"/>
      <c r="Q367" s="3"/>
    </row>
    <row r="368" spans="1:17" x14ac:dyDescent="0.25">
      <c r="A368" s="3"/>
      <c r="B368" s="9"/>
      <c r="C368" s="13"/>
      <c r="K368" s="3"/>
      <c r="L368" s="9"/>
      <c r="M368" s="3"/>
      <c r="O368" s="3"/>
      <c r="P368" s="3"/>
      <c r="Q368" s="3"/>
    </row>
    <row r="369" spans="1:17" x14ac:dyDescent="0.25">
      <c r="A369" s="3"/>
      <c r="B369" s="9"/>
      <c r="C369" s="13"/>
      <c r="K369" s="3"/>
      <c r="L369" s="9"/>
      <c r="M369" s="3"/>
      <c r="O369" s="3"/>
      <c r="P369" s="3"/>
      <c r="Q369" s="3"/>
    </row>
    <row r="370" spans="1:17" x14ac:dyDescent="0.25">
      <c r="A370" s="3"/>
      <c r="B370" s="9"/>
      <c r="C370" s="13"/>
      <c r="K370" s="3"/>
      <c r="L370" s="9"/>
      <c r="M370" s="3"/>
      <c r="O370" s="3"/>
      <c r="P370" s="3"/>
      <c r="Q370" s="3"/>
    </row>
    <row r="371" spans="1:17" x14ac:dyDescent="0.25">
      <c r="A371" s="3"/>
      <c r="B371" s="9"/>
      <c r="C371" s="13"/>
      <c r="K371" s="3"/>
      <c r="L371" s="9"/>
      <c r="M371" s="3"/>
      <c r="O371" s="3"/>
      <c r="P371" s="3"/>
      <c r="Q371" s="3"/>
    </row>
    <row r="372" spans="1:17" x14ac:dyDescent="0.25">
      <c r="A372" s="3"/>
      <c r="B372" s="9"/>
      <c r="C372" s="13"/>
      <c r="K372" s="3"/>
      <c r="L372" s="9"/>
      <c r="M372" s="3"/>
      <c r="O372" s="3"/>
      <c r="P372" s="3"/>
      <c r="Q372" s="3"/>
    </row>
    <row r="373" spans="1:17" x14ac:dyDescent="0.25">
      <c r="A373" s="3"/>
      <c r="B373" s="9"/>
      <c r="C373" s="13"/>
      <c r="K373" s="3"/>
      <c r="L373" s="9"/>
      <c r="M373" s="3"/>
      <c r="O373" s="3"/>
      <c r="P373" s="3"/>
      <c r="Q373" s="3"/>
    </row>
    <row r="374" spans="1:17" x14ac:dyDescent="0.25">
      <c r="A374" s="3"/>
      <c r="B374" s="9"/>
      <c r="C374" s="13"/>
      <c r="K374" s="3"/>
      <c r="L374" s="9"/>
      <c r="M374" s="3"/>
      <c r="O374" s="3"/>
      <c r="P374" s="3"/>
      <c r="Q374" s="3"/>
    </row>
    <row r="375" spans="1:17" x14ac:dyDescent="0.25">
      <c r="A375" s="3"/>
      <c r="B375" s="9"/>
      <c r="C375" s="13"/>
      <c r="K375" s="3"/>
      <c r="L375" s="9"/>
      <c r="M375" s="3"/>
      <c r="O375" s="3"/>
      <c r="P375" s="3"/>
      <c r="Q375" s="3"/>
    </row>
    <row r="376" spans="1:17" x14ac:dyDescent="0.25">
      <c r="A376" s="3"/>
      <c r="B376" s="9"/>
      <c r="C376" s="13"/>
      <c r="K376" s="3"/>
      <c r="L376" s="9"/>
      <c r="M376" s="3"/>
      <c r="N376" s="3"/>
      <c r="O376" s="3"/>
      <c r="P376" s="3"/>
      <c r="Q376" s="3"/>
    </row>
    <row r="377" spans="1:17" x14ac:dyDescent="0.25">
      <c r="A377" s="3"/>
      <c r="B377" s="9"/>
      <c r="C377" s="13"/>
      <c r="K377" s="3"/>
      <c r="L377" s="9"/>
      <c r="M377" s="3"/>
      <c r="O377" s="3"/>
      <c r="P377" s="3"/>
      <c r="Q377" s="3"/>
    </row>
    <row r="378" spans="1:17" x14ac:dyDescent="0.25">
      <c r="A378" s="3"/>
      <c r="B378" s="9"/>
      <c r="C378" s="13"/>
      <c r="K378" s="3"/>
      <c r="L378" s="9"/>
      <c r="M378" s="3"/>
      <c r="O378" s="3"/>
      <c r="P378" s="3"/>
      <c r="Q378" s="3"/>
    </row>
    <row r="379" spans="1:17" x14ac:dyDescent="0.25">
      <c r="A379" s="3"/>
      <c r="B379" s="9"/>
      <c r="C379" s="13"/>
      <c r="K379" s="3"/>
      <c r="L379" s="9"/>
      <c r="M379" s="3"/>
      <c r="O379" s="3"/>
      <c r="P379" s="3"/>
      <c r="Q379" s="3"/>
    </row>
    <row r="380" spans="1:17" x14ac:dyDescent="0.25">
      <c r="A380" s="3"/>
      <c r="B380" s="9"/>
      <c r="C380" s="13"/>
      <c r="K380" s="3"/>
      <c r="L380" s="9"/>
      <c r="M380" s="3"/>
      <c r="O380" s="3"/>
      <c r="P380" s="3"/>
      <c r="Q380" s="3"/>
    </row>
    <row r="381" spans="1:17" x14ac:dyDescent="0.25">
      <c r="A381" s="3"/>
      <c r="B381" s="9"/>
      <c r="C381" s="13"/>
      <c r="K381" s="3"/>
      <c r="L381" s="9"/>
      <c r="M381" s="3"/>
      <c r="O381" s="3"/>
      <c r="P381" s="3"/>
      <c r="Q381" s="3"/>
    </row>
    <row r="382" spans="1:17" x14ac:dyDescent="0.25">
      <c r="A382" s="3"/>
      <c r="B382" s="9"/>
      <c r="C382" s="13"/>
      <c r="K382" s="3"/>
      <c r="L382" s="9"/>
      <c r="M382" s="3"/>
      <c r="O382" s="3"/>
      <c r="P382" s="3"/>
      <c r="Q382" s="3"/>
    </row>
    <row r="383" spans="1:17" x14ac:dyDescent="0.25">
      <c r="A383" s="3"/>
      <c r="B383" s="9"/>
      <c r="C383" s="13"/>
      <c r="K383" s="3"/>
      <c r="L383" s="9"/>
      <c r="M383" s="3"/>
      <c r="O383" s="3"/>
      <c r="P383" s="3"/>
      <c r="Q383" s="3"/>
    </row>
    <row r="384" spans="1:17" x14ac:dyDescent="0.25">
      <c r="A384" s="3"/>
      <c r="B384" s="9"/>
      <c r="C384" s="13"/>
      <c r="K384" s="3"/>
      <c r="L384" s="9"/>
      <c r="M384" s="3"/>
      <c r="O384" s="3"/>
      <c r="P384" s="3"/>
      <c r="Q384" s="3"/>
    </row>
    <row r="385" spans="1:17" x14ac:dyDescent="0.25">
      <c r="A385" s="3"/>
      <c r="B385" s="9"/>
      <c r="C385" s="13"/>
      <c r="K385" s="3"/>
      <c r="L385" s="9"/>
      <c r="M385" s="3"/>
      <c r="O385" s="3"/>
      <c r="P385" s="3"/>
      <c r="Q385" s="3"/>
    </row>
    <row r="386" spans="1:17" x14ac:dyDescent="0.25">
      <c r="A386" s="3"/>
      <c r="B386" s="9"/>
      <c r="C386" s="13"/>
      <c r="K386" s="3"/>
      <c r="L386" s="9"/>
      <c r="M386" s="3"/>
      <c r="O386" s="3"/>
      <c r="P386" s="3"/>
      <c r="Q386" s="3"/>
    </row>
    <row r="387" spans="1:17" x14ac:dyDescent="0.25">
      <c r="A387" s="3"/>
      <c r="B387" s="9"/>
      <c r="C387" s="13"/>
      <c r="K387" s="3"/>
      <c r="L387" s="9"/>
      <c r="M387" s="3"/>
      <c r="O387" s="3"/>
      <c r="P387" s="3"/>
      <c r="Q387" s="3"/>
    </row>
    <row r="388" spans="1:17" x14ac:dyDescent="0.25">
      <c r="A388" s="3"/>
      <c r="B388" s="9"/>
      <c r="C388" s="13"/>
      <c r="K388" s="3"/>
      <c r="L388" s="9"/>
      <c r="M388" s="3"/>
      <c r="O388" s="3"/>
      <c r="P388" s="3"/>
      <c r="Q388" s="3"/>
    </row>
    <row r="389" spans="1:17" x14ac:dyDescent="0.25">
      <c r="A389" s="3"/>
      <c r="B389" s="9"/>
      <c r="C389" s="13"/>
      <c r="K389" s="3"/>
      <c r="L389" s="9"/>
      <c r="M389" s="3"/>
      <c r="O389" s="3"/>
      <c r="P389" s="3"/>
      <c r="Q389" s="3"/>
    </row>
    <row r="390" spans="1:17" x14ac:dyDescent="0.25">
      <c r="A390" s="3"/>
      <c r="B390" s="9"/>
      <c r="C390" s="13"/>
      <c r="K390" s="3"/>
      <c r="L390" s="9"/>
      <c r="M390" s="3"/>
      <c r="O390" s="3"/>
      <c r="P390" s="3"/>
      <c r="Q390" s="3"/>
    </row>
    <row r="391" spans="1:17" x14ac:dyDescent="0.25">
      <c r="A391" s="3"/>
      <c r="B391" s="9"/>
      <c r="C391" s="13"/>
      <c r="K391" s="3"/>
      <c r="L391" s="9"/>
      <c r="M391" s="3"/>
      <c r="O391" s="3"/>
      <c r="P391" s="3"/>
      <c r="Q391" s="3"/>
    </row>
    <row r="392" spans="1:17" x14ac:dyDescent="0.25">
      <c r="A392" s="3"/>
      <c r="B392" s="9"/>
      <c r="C392" s="13"/>
      <c r="K392" s="3"/>
      <c r="L392" s="9"/>
      <c r="M392" s="3"/>
      <c r="O392" s="3"/>
      <c r="P392" s="3"/>
      <c r="Q392" s="3"/>
    </row>
    <row r="393" spans="1:17" x14ac:dyDescent="0.25">
      <c r="A393" s="3"/>
      <c r="B393" s="9"/>
      <c r="C393" s="13"/>
      <c r="K393" s="3"/>
      <c r="L393" s="9"/>
      <c r="M393" s="3"/>
      <c r="O393" s="3"/>
      <c r="P393" s="3"/>
      <c r="Q393" s="3"/>
    </row>
    <row r="394" spans="1:17" x14ac:dyDescent="0.25">
      <c r="A394" s="3"/>
      <c r="B394" s="9"/>
      <c r="C394" s="13"/>
      <c r="K394" s="3"/>
      <c r="L394" s="9"/>
      <c r="M394" s="3"/>
      <c r="O394" s="3"/>
      <c r="P394" s="3"/>
      <c r="Q394" s="3"/>
    </row>
    <row r="395" spans="1:17" x14ac:dyDescent="0.25">
      <c r="A395" s="3"/>
      <c r="B395" s="9"/>
      <c r="C395" s="13"/>
      <c r="K395" s="3"/>
      <c r="L395" s="9"/>
      <c r="M395" s="3"/>
      <c r="O395" s="3"/>
      <c r="P395" s="3"/>
      <c r="Q395" s="3"/>
    </row>
    <row r="396" spans="1:17" x14ac:dyDescent="0.25">
      <c r="A396" s="3"/>
      <c r="B396" s="9"/>
      <c r="C396" s="13"/>
      <c r="K396" s="3"/>
      <c r="L396" s="9"/>
      <c r="M396" s="3"/>
      <c r="O396" s="3"/>
      <c r="P396" s="3"/>
      <c r="Q396" s="3"/>
    </row>
    <row r="397" spans="1:17" x14ac:dyDescent="0.25">
      <c r="A397" s="3"/>
      <c r="B397" s="9"/>
      <c r="C397" s="13"/>
      <c r="K397" s="3"/>
      <c r="L397" s="9"/>
      <c r="M397" s="3"/>
      <c r="O397" s="3"/>
      <c r="P397" s="3"/>
      <c r="Q397" s="3"/>
    </row>
    <row r="398" spans="1:17" x14ac:dyDescent="0.25">
      <c r="A398" s="3"/>
      <c r="B398" s="9"/>
      <c r="C398" s="13"/>
      <c r="K398" s="3"/>
      <c r="L398" s="9"/>
      <c r="M398" s="3"/>
      <c r="O398" s="3"/>
      <c r="P398" s="3"/>
      <c r="Q398" s="3"/>
    </row>
    <row r="399" spans="1:17" x14ac:dyDescent="0.25">
      <c r="A399" s="3"/>
      <c r="B399" s="9"/>
      <c r="C399" s="13"/>
      <c r="K399" s="3"/>
      <c r="L399" s="9"/>
      <c r="M399" s="3"/>
      <c r="O399" s="3"/>
      <c r="P399" s="3"/>
      <c r="Q399" s="3"/>
    </row>
    <row r="400" spans="1:17" x14ac:dyDescent="0.25">
      <c r="A400" s="3"/>
      <c r="B400" s="9"/>
      <c r="C400" s="13"/>
      <c r="K400" s="3"/>
      <c r="L400" s="9"/>
      <c r="M400" s="3"/>
      <c r="O400" s="3"/>
      <c r="P400" s="3"/>
      <c r="Q400" s="3"/>
    </row>
    <row r="401" spans="1:17" x14ac:dyDescent="0.25">
      <c r="A401" s="3"/>
      <c r="B401" s="9"/>
      <c r="C401" s="13"/>
      <c r="K401" s="3"/>
      <c r="L401" s="9"/>
      <c r="M401" s="3"/>
      <c r="N401" s="3"/>
      <c r="O401" s="3"/>
      <c r="P401" s="3"/>
      <c r="Q401" s="3"/>
    </row>
    <row r="402" spans="1:17" x14ac:dyDescent="0.25">
      <c r="A402" s="3"/>
      <c r="B402" s="9"/>
      <c r="C402" s="13"/>
      <c r="K402" s="3"/>
      <c r="L402" s="9"/>
      <c r="M402" s="3"/>
      <c r="O402" s="3"/>
      <c r="P402" s="3"/>
      <c r="Q402" s="3"/>
    </row>
    <row r="403" spans="1:17" x14ac:dyDescent="0.25">
      <c r="A403" s="3"/>
      <c r="B403" s="9"/>
      <c r="C403" s="13"/>
      <c r="K403" s="3"/>
      <c r="L403" s="9"/>
      <c r="M403" s="3"/>
      <c r="O403" s="3"/>
      <c r="P403" s="3"/>
      <c r="Q403" s="3"/>
    </row>
    <row r="404" spans="1:17" x14ac:dyDescent="0.25">
      <c r="A404" s="3"/>
      <c r="B404" s="9"/>
      <c r="C404" s="13"/>
      <c r="K404" s="3"/>
      <c r="L404" s="9"/>
      <c r="M404" s="3"/>
      <c r="O404" s="3"/>
      <c r="P404" s="3"/>
      <c r="Q404" s="3"/>
    </row>
    <row r="405" spans="1:17" x14ac:dyDescent="0.25">
      <c r="A405" s="3"/>
      <c r="B405" s="9"/>
      <c r="C405" s="13"/>
      <c r="K405" s="3"/>
      <c r="L405" s="9"/>
      <c r="M405" s="3"/>
      <c r="O405" s="3"/>
      <c r="P405" s="3"/>
      <c r="Q405" s="3"/>
    </row>
    <row r="406" spans="1:17" x14ac:dyDescent="0.25">
      <c r="A406" s="3"/>
      <c r="B406" s="9"/>
      <c r="C406" s="13"/>
      <c r="K406" s="3"/>
      <c r="L406" s="9"/>
      <c r="M406" s="3"/>
      <c r="O406" s="3"/>
      <c r="P406" s="3"/>
      <c r="Q406" s="3"/>
    </row>
    <row r="407" spans="1:17" x14ac:dyDescent="0.25">
      <c r="A407" s="3"/>
      <c r="B407" s="9"/>
      <c r="C407" s="13"/>
      <c r="K407" s="3"/>
      <c r="L407" s="9"/>
      <c r="M407" s="3"/>
      <c r="O407" s="3"/>
      <c r="P407" s="3"/>
      <c r="Q407" s="3"/>
    </row>
    <row r="408" spans="1:17" x14ac:dyDescent="0.25">
      <c r="A408" s="3"/>
      <c r="B408" s="9"/>
      <c r="C408" s="13"/>
      <c r="K408" s="3"/>
      <c r="L408" s="9"/>
      <c r="M408" s="3"/>
      <c r="O408" s="3"/>
      <c r="P408" s="3"/>
      <c r="Q408" s="3"/>
    </row>
    <row r="409" spans="1:17" x14ac:dyDescent="0.25">
      <c r="A409" s="3"/>
      <c r="B409" s="9"/>
      <c r="C409" s="13"/>
      <c r="K409" s="3"/>
      <c r="L409" s="9"/>
      <c r="M409" s="3"/>
      <c r="O409" s="3"/>
      <c r="P409" s="3"/>
      <c r="Q409" s="3"/>
    </row>
    <row r="410" spans="1:17" x14ac:dyDescent="0.25">
      <c r="A410" s="3"/>
      <c r="B410" s="9"/>
      <c r="C410" s="13"/>
      <c r="K410" s="3"/>
      <c r="L410" s="9"/>
      <c r="M410" s="3"/>
      <c r="O410" s="3"/>
      <c r="P410" s="3"/>
      <c r="Q410" s="3"/>
    </row>
    <row r="411" spans="1:17" x14ac:dyDescent="0.25">
      <c r="A411" s="3"/>
      <c r="B411" s="9"/>
      <c r="C411" s="13"/>
      <c r="K411" s="3"/>
      <c r="L411" s="9"/>
      <c r="M411" s="3"/>
      <c r="O411" s="3"/>
      <c r="P411" s="3"/>
      <c r="Q411" s="3"/>
    </row>
    <row r="412" spans="1:17" x14ac:dyDescent="0.25">
      <c r="A412" s="3"/>
      <c r="B412" s="9"/>
      <c r="C412" s="13"/>
      <c r="K412" s="3"/>
      <c r="L412" s="9"/>
      <c r="M412" s="3"/>
      <c r="O412" s="3"/>
      <c r="P412" s="3"/>
      <c r="Q412" s="3"/>
    </row>
    <row r="413" spans="1:17" x14ac:dyDescent="0.25">
      <c r="A413" s="3"/>
      <c r="B413" s="9"/>
      <c r="C413" s="13"/>
      <c r="K413" s="3"/>
      <c r="L413" s="9"/>
      <c r="M413" s="3"/>
      <c r="O413" s="3"/>
      <c r="P413" s="3"/>
      <c r="Q413" s="3"/>
    </row>
    <row r="414" spans="1:17" x14ac:dyDescent="0.25">
      <c r="A414" s="3"/>
      <c r="B414" s="9"/>
      <c r="C414" s="13"/>
      <c r="K414" s="3"/>
      <c r="L414" s="9"/>
      <c r="M414" s="3"/>
      <c r="O414" s="3"/>
      <c r="P414" s="3"/>
      <c r="Q414" s="3"/>
    </row>
    <row r="415" spans="1:17" x14ac:dyDescent="0.25">
      <c r="A415" s="3"/>
      <c r="B415" s="9"/>
      <c r="C415" s="13"/>
      <c r="K415" s="3"/>
      <c r="L415" s="9"/>
      <c r="M415" s="3"/>
      <c r="O415" s="3"/>
      <c r="P415" s="3"/>
      <c r="Q415" s="3"/>
    </row>
    <row r="416" spans="1:17" x14ac:dyDescent="0.25">
      <c r="A416" s="3"/>
      <c r="B416" s="9"/>
      <c r="C416" s="13"/>
      <c r="K416" s="3"/>
      <c r="L416" s="9"/>
      <c r="M416" s="3"/>
      <c r="O416" s="3"/>
      <c r="P416" s="3"/>
      <c r="Q416" s="3"/>
    </row>
    <row r="417" spans="1:17" x14ac:dyDescent="0.25">
      <c r="A417" s="3"/>
      <c r="B417" s="9"/>
      <c r="C417" s="13"/>
      <c r="K417" s="3"/>
      <c r="L417" s="9"/>
      <c r="M417" s="3"/>
      <c r="N417" s="3"/>
      <c r="O417" s="3"/>
      <c r="P417" s="3"/>
      <c r="Q417" s="3"/>
    </row>
    <row r="418" spans="1:17" x14ac:dyDescent="0.25">
      <c r="A418" s="3"/>
      <c r="B418" s="9"/>
      <c r="C418" s="13"/>
      <c r="K418" s="3"/>
      <c r="L418" s="9"/>
      <c r="M418" s="3"/>
      <c r="O418" s="3"/>
      <c r="P418" s="3"/>
      <c r="Q418" s="3"/>
    </row>
    <row r="419" spans="1:17" x14ac:dyDescent="0.25">
      <c r="A419" s="3"/>
      <c r="B419" s="9"/>
      <c r="C419" s="13"/>
      <c r="K419" s="3"/>
      <c r="L419" s="9"/>
      <c r="M419" s="3"/>
      <c r="O419" s="3"/>
      <c r="P419" s="3"/>
      <c r="Q419" s="3"/>
    </row>
    <row r="420" spans="1:17" x14ac:dyDescent="0.25">
      <c r="A420" s="3"/>
      <c r="B420" s="9"/>
      <c r="C420" s="13"/>
      <c r="K420" s="3"/>
      <c r="L420" s="9"/>
      <c r="M420" s="3"/>
      <c r="O420" s="3"/>
      <c r="P420" s="3"/>
      <c r="Q420" s="3"/>
    </row>
    <row r="421" spans="1:17" x14ac:dyDescent="0.25">
      <c r="A421" s="3"/>
      <c r="B421" s="9"/>
      <c r="C421" s="13"/>
      <c r="K421" s="3"/>
      <c r="L421" s="9"/>
      <c r="M421" s="3"/>
      <c r="O421" s="3"/>
      <c r="P421" s="3"/>
      <c r="Q421" s="3"/>
    </row>
    <row r="422" spans="1:17" x14ac:dyDescent="0.25">
      <c r="A422" s="3"/>
      <c r="B422" s="9"/>
      <c r="C422" s="13"/>
      <c r="K422" s="3"/>
      <c r="L422" s="9"/>
      <c r="M422" s="3"/>
      <c r="O422" s="3"/>
      <c r="P422" s="3"/>
      <c r="Q422" s="3"/>
    </row>
    <row r="423" spans="1:17" x14ac:dyDescent="0.25">
      <c r="A423" s="3"/>
      <c r="B423" s="9"/>
      <c r="C423" s="13"/>
      <c r="K423" s="3"/>
      <c r="L423" s="9"/>
      <c r="M423" s="3"/>
      <c r="O423" s="3"/>
      <c r="P423" s="3"/>
      <c r="Q423" s="3"/>
    </row>
    <row r="424" spans="1:17" x14ac:dyDescent="0.25">
      <c r="A424" s="3"/>
      <c r="B424" s="9"/>
      <c r="C424" s="13"/>
      <c r="K424" s="3"/>
      <c r="L424" s="9"/>
      <c r="M424" s="3"/>
      <c r="O424" s="3"/>
      <c r="P424" s="3"/>
      <c r="Q424" s="3"/>
    </row>
    <row r="425" spans="1:17" x14ac:dyDescent="0.25">
      <c r="A425" s="3"/>
      <c r="B425" s="9"/>
      <c r="C425" s="13"/>
      <c r="K425" s="3"/>
      <c r="L425" s="9"/>
      <c r="M425" s="3"/>
      <c r="O425" s="3"/>
      <c r="P425" s="3"/>
      <c r="Q425" s="3"/>
    </row>
    <row r="426" spans="1:17" x14ac:dyDescent="0.25">
      <c r="A426" s="3"/>
      <c r="B426" s="9"/>
      <c r="C426" s="13"/>
      <c r="K426" s="3"/>
      <c r="L426" s="9"/>
      <c r="M426" s="3"/>
      <c r="N426" s="3"/>
      <c r="O426" s="3"/>
      <c r="P426" s="3"/>
      <c r="Q426" s="3"/>
    </row>
    <row r="427" spans="1:17" x14ac:dyDescent="0.25">
      <c r="A427" s="3"/>
      <c r="B427" s="9"/>
      <c r="C427" s="13"/>
      <c r="K427" s="3"/>
      <c r="L427" s="9"/>
      <c r="M427" s="3"/>
      <c r="O427" s="3"/>
      <c r="P427" s="3"/>
      <c r="Q427" s="3"/>
    </row>
    <row r="428" spans="1:17" x14ac:dyDescent="0.25">
      <c r="A428" s="3"/>
      <c r="B428" s="9"/>
      <c r="C428" s="3"/>
      <c r="K428" s="3"/>
      <c r="L428" s="9"/>
      <c r="M428" s="3"/>
      <c r="N428" s="3"/>
      <c r="O428" s="3"/>
      <c r="P428" s="3"/>
      <c r="Q428" s="3"/>
    </row>
  </sheetData>
  <autoFilter ref="A1:Q1" xr:uid="{00000000-0009-0000-0000-000001000000}"/>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1"/>
  <sheetViews>
    <sheetView zoomScale="70" zoomScaleNormal="70" workbookViewId="0">
      <pane ySplit="1" topLeftCell="A2" activePane="bottomLeft" state="frozen"/>
      <selection pane="bottomLeft" activeCell="A2" sqref="A2:XFD2"/>
    </sheetView>
  </sheetViews>
  <sheetFormatPr baseColWidth="10" defaultRowHeight="15" x14ac:dyDescent="0.25"/>
  <cols>
    <col min="1" max="1" width="19.7109375" style="8" bestFit="1" customWidth="1"/>
    <col min="2" max="2" width="17.140625" style="13" customWidth="1"/>
    <col min="3" max="3" width="112.7109375" style="8" customWidth="1"/>
    <col min="4" max="4" width="23" style="8" customWidth="1"/>
    <col min="5" max="5" width="30.85546875" style="8" customWidth="1"/>
  </cols>
  <sheetData>
    <row r="1" spans="1:5" ht="45.75" customHeight="1" x14ac:dyDescent="0.25">
      <c r="A1" s="10" t="s">
        <v>11</v>
      </c>
      <c r="B1" s="10" t="s">
        <v>12</v>
      </c>
      <c r="C1" s="10" t="s">
        <v>13</v>
      </c>
      <c r="D1" s="10" t="s">
        <v>14</v>
      </c>
      <c r="E1" s="10" t="s">
        <v>15</v>
      </c>
    </row>
    <row r="2" spans="1:5" x14ac:dyDescent="0.25">
      <c r="A2" s="1" t="s">
        <v>287</v>
      </c>
      <c r="B2" s="13" t="s">
        <v>288</v>
      </c>
      <c r="C2" s="1" t="s">
        <v>289</v>
      </c>
      <c r="D2" s="11" t="s">
        <v>290</v>
      </c>
      <c r="E2" s="11" t="s">
        <v>291</v>
      </c>
    </row>
    <row r="3" spans="1:5" x14ac:dyDescent="0.25">
      <c r="A3" s="1" t="s">
        <v>182</v>
      </c>
      <c r="B3" s="13" t="s">
        <v>292</v>
      </c>
      <c r="C3" s="1" t="s">
        <v>293</v>
      </c>
      <c r="D3" s="11" t="s">
        <v>294</v>
      </c>
      <c r="E3" s="11" t="s">
        <v>295</v>
      </c>
    </row>
    <row r="4" spans="1:5" ht="30" x14ac:dyDescent="0.25">
      <c r="A4" s="1" t="s">
        <v>182</v>
      </c>
      <c r="B4" s="13" t="s">
        <v>296</v>
      </c>
      <c r="C4" s="1" t="s">
        <v>297</v>
      </c>
      <c r="D4" s="11" t="s">
        <v>181</v>
      </c>
      <c r="E4" s="11" t="s">
        <v>298</v>
      </c>
    </row>
    <row r="5" spans="1:5" x14ac:dyDescent="0.25">
      <c r="A5" s="1" t="s">
        <v>182</v>
      </c>
      <c r="B5" s="13" t="s">
        <v>299</v>
      </c>
      <c r="C5" s="1" t="s">
        <v>300</v>
      </c>
      <c r="D5" s="11" t="s">
        <v>177</v>
      </c>
      <c r="E5" s="11" t="s">
        <v>178</v>
      </c>
    </row>
    <row r="6" spans="1:5" ht="30" x14ac:dyDescent="0.25">
      <c r="A6" s="1" t="s">
        <v>74</v>
      </c>
      <c r="B6" s="13" t="s">
        <v>301</v>
      </c>
      <c r="C6" s="1" t="s">
        <v>302</v>
      </c>
      <c r="D6" s="11" t="s">
        <v>303</v>
      </c>
      <c r="E6" s="11" t="s">
        <v>304</v>
      </c>
    </row>
    <row r="7" spans="1:5" ht="45" x14ac:dyDescent="0.25">
      <c r="A7" s="1" t="s">
        <v>151</v>
      </c>
      <c r="B7" s="13" t="s">
        <v>305</v>
      </c>
      <c r="C7" s="1" t="s">
        <v>306</v>
      </c>
      <c r="D7" s="11" t="s">
        <v>307</v>
      </c>
      <c r="E7" s="11" t="s">
        <v>308</v>
      </c>
    </row>
    <row r="8" spans="1:5" ht="30" x14ac:dyDescent="0.25">
      <c r="A8" s="1" t="s">
        <v>64</v>
      </c>
      <c r="B8" s="13" t="s">
        <v>309</v>
      </c>
      <c r="C8" s="1" t="s">
        <v>310</v>
      </c>
      <c r="D8" s="11" t="s">
        <v>311</v>
      </c>
      <c r="E8" s="11" t="s">
        <v>312</v>
      </c>
    </row>
    <row r="9" spans="1:5" ht="45" x14ac:dyDescent="0.25">
      <c r="A9" s="1" t="s">
        <v>64</v>
      </c>
      <c r="B9" s="13" t="s">
        <v>313</v>
      </c>
      <c r="C9" s="1" t="s">
        <v>314</v>
      </c>
      <c r="D9" s="11" t="s">
        <v>311</v>
      </c>
      <c r="E9" s="11" t="s">
        <v>312</v>
      </c>
    </row>
    <row r="10" spans="1:5" ht="30" x14ac:dyDescent="0.25">
      <c r="A10" s="1" t="s">
        <v>26</v>
      </c>
      <c r="B10" s="13" t="s">
        <v>315</v>
      </c>
      <c r="C10" s="1" t="s">
        <v>316</v>
      </c>
      <c r="D10" s="11" t="s">
        <v>317</v>
      </c>
      <c r="E10" s="11" t="s">
        <v>311</v>
      </c>
    </row>
    <row r="11" spans="1:5" x14ac:dyDescent="0.25">
      <c r="A11" s="1" t="s">
        <v>26</v>
      </c>
      <c r="B11" s="13" t="s">
        <v>318</v>
      </c>
      <c r="C11" s="1" t="s">
        <v>319</v>
      </c>
      <c r="D11" s="11" t="s">
        <v>317</v>
      </c>
      <c r="E11" s="11" t="s">
        <v>311</v>
      </c>
    </row>
    <row r="12" spans="1:5" x14ac:dyDescent="0.25">
      <c r="A12" s="1" t="s">
        <v>63</v>
      </c>
      <c r="B12" s="13" t="s">
        <v>320</v>
      </c>
      <c r="C12" s="1" t="s">
        <v>321</v>
      </c>
      <c r="D12" s="11" t="s">
        <v>290</v>
      </c>
      <c r="E12" s="11" t="s">
        <v>291</v>
      </c>
    </row>
    <row r="13" spans="1:5" x14ac:dyDescent="0.25">
      <c r="A13" s="1" t="s">
        <v>152</v>
      </c>
      <c r="B13" s="13" t="s">
        <v>322</v>
      </c>
      <c r="C13" s="1" t="s">
        <v>323</v>
      </c>
      <c r="D13" s="11" t="s">
        <v>290</v>
      </c>
      <c r="E13" s="11" t="s">
        <v>291</v>
      </c>
    </row>
    <row r="14" spans="1:5" x14ac:dyDescent="0.25">
      <c r="A14" s="1" t="s">
        <v>118</v>
      </c>
      <c r="B14" s="13" t="s">
        <v>324</v>
      </c>
      <c r="C14" s="1" t="s">
        <v>325</v>
      </c>
      <c r="D14" s="11" t="s">
        <v>326</v>
      </c>
      <c r="E14" s="11" t="s">
        <v>327</v>
      </c>
    </row>
    <row r="15" spans="1:5" ht="45" x14ac:dyDescent="0.25">
      <c r="A15" s="1" t="s">
        <v>27</v>
      </c>
      <c r="B15" s="13" t="s">
        <v>328</v>
      </c>
      <c r="C15" s="1" t="s">
        <v>329</v>
      </c>
      <c r="D15" s="11" t="s">
        <v>330</v>
      </c>
      <c r="E15" s="11" t="s">
        <v>331</v>
      </c>
    </row>
    <row r="16" spans="1:5" x14ac:dyDescent="0.25">
      <c r="A16" s="1" t="s">
        <v>171</v>
      </c>
      <c r="B16" s="13" t="s">
        <v>332</v>
      </c>
      <c r="C16" s="1" t="s">
        <v>333</v>
      </c>
      <c r="D16" s="11" t="s">
        <v>334</v>
      </c>
      <c r="E16" s="11" t="s">
        <v>331</v>
      </c>
    </row>
    <row r="17" spans="1:5" x14ac:dyDescent="0.25">
      <c r="A17" s="1" t="s">
        <v>34</v>
      </c>
      <c r="B17" s="13" t="s">
        <v>335</v>
      </c>
      <c r="C17" s="1" t="s">
        <v>336</v>
      </c>
      <c r="D17" s="11" t="s">
        <v>337</v>
      </c>
      <c r="E17" s="11" t="s">
        <v>331</v>
      </c>
    </row>
    <row r="18" spans="1:5" ht="30" x14ac:dyDescent="0.25">
      <c r="A18" s="1" t="s">
        <v>119</v>
      </c>
      <c r="B18" s="13" t="s">
        <v>338</v>
      </c>
      <c r="C18" s="1" t="s">
        <v>339</v>
      </c>
      <c r="D18" s="11" t="s">
        <v>295</v>
      </c>
      <c r="E18" s="11" t="s">
        <v>340</v>
      </c>
    </row>
    <row r="19" spans="1:5" ht="30" x14ac:dyDescent="0.25">
      <c r="A19" s="1" t="s">
        <v>74</v>
      </c>
      <c r="B19" s="13" t="s">
        <v>341</v>
      </c>
      <c r="C19" s="1" t="s">
        <v>342</v>
      </c>
      <c r="D19" s="11" t="s">
        <v>343</v>
      </c>
      <c r="E19" s="11" t="s">
        <v>344</v>
      </c>
    </row>
    <row r="20" spans="1:5" ht="30" x14ac:dyDescent="0.25">
      <c r="A20" s="1" t="s">
        <v>123</v>
      </c>
      <c r="B20" s="13" t="s">
        <v>345</v>
      </c>
      <c r="C20" s="1" t="s">
        <v>346</v>
      </c>
      <c r="D20" s="11" t="s">
        <v>343</v>
      </c>
      <c r="E20" s="11" t="s">
        <v>347</v>
      </c>
    </row>
    <row r="21" spans="1:5" ht="30" x14ac:dyDescent="0.25">
      <c r="A21" s="1" t="s">
        <v>73</v>
      </c>
      <c r="B21" s="13" t="s">
        <v>348</v>
      </c>
      <c r="C21" s="1" t="s">
        <v>349</v>
      </c>
      <c r="D21" s="11" t="s">
        <v>343</v>
      </c>
      <c r="E21" s="11" t="s">
        <v>344</v>
      </c>
    </row>
    <row r="22" spans="1:5" ht="45" x14ac:dyDescent="0.25">
      <c r="A22" s="1" t="s">
        <v>73</v>
      </c>
      <c r="B22" s="13" t="s">
        <v>350</v>
      </c>
      <c r="C22" s="1" t="s">
        <v>351</v>
      </c>
      <c r="D22" s="11" t="s">
        <v>343</v>
      </c>
      <c r="E22" s="11" t="s">
        <v>347</v>
      </c>
    </row>
    <row r="23" spans="1:5" ht="30" x14ac:dyDescent="0.25">
      <c r="A23" s="1" t="s">
        <v>121</v>
      </c>
      <c r="B23" s="13" t="s">
        <v>352</v>
      </c>
      <c r="C23" s="1" t="s">
        <v>353</v>
      </c>
      <c r="D23" s="11" t="s">
        <v>354</v>
      </c>
      <c r="E23" s="11" t="s">
        <v>355</v>
      </c>
    </row>
    <row r="24" spans="1:5" ht="45" x14ac:dyDescent="0.25">
      <c r="A24" s="1" t="s">
        <v>27</v>
      </c>
      <c r="B24" s="13" t="s">
        <v>356</v>
      </c>
      <c r="C24" s="1" t="s">
        <v>357</v>
      </c>
      <c r="D24" s="11" t="s">
        <v>358</v>
      </c>
      <c r="E24" s="11" t="s">
        <v>354</v>
      </c>
    </row>
    <row r="25" spans="1:5" ht="45" x14ac:dyDescent="0.25">
      <c r="A25" s="1" t="s">
        <v>73</v>
      </c>
      <c r="B25" s="13" t="s">
        <v>359</v>
      </c>
      <c r="C25" s="1" t="s">
        <v>360</v>
      </c>
      <c r="D25" s="11" t="s">
        <v>358</v>
      </c>
      <c r="E25" s="11" t="s">
        <v>361</v>
      </c>
    </row>
    <row r="26" spans="1:5" ht="30" x14ac:dyDescent="0.25">
      <c r="A26" s="1" t="s">
        <v>73</v>
      </c>
      <c r="B26" s="13" t="s">
        <v>362</v>
      </c>
      <c r="C26" s="1" t="s">
        <v>363</v>
      </c>
      <c r="D26" s="11" t="s">
        <v>358</v>
      </c>
      <c r="E26" s="11" t="s">
        <v>361</v>
      </c>
    </row>
    <row r="27" spans="1:5" ht="30" x14ac:dyDescent="0.25">
      <c r="A27" s="1" t="s">
        <v>120</v>
      </c>
      <c r="B27" s="13" t="s">
        <v>364</v>
      </c>
      <c r="C27" s="1" t="s">
        <v>365</v>
      </c>
      <c r="D27" s="11" t="s">
        <v>366</v>
      </c>
      <c r="E27" s="11" t="s">
        <v>367</v>
      </c>
    </row>
    <row r="28" spans="1:5" x14ac:dyDescent="0.25">
      <c r="A28" s="1" t="s">
        <v>63</v>
      </c>
      <c r="B28" s="13" t="s">
        <v>368</v>
      </c>
      <c r="C28" s="1" t="s">
        <v>369</v>
      </c>
      <c r="D28" s="11" t="s">
        <v>366</v>
      </c>
      <c r="E28" s="11" t="s">
        <v>367</v>
      </c>
    </row>
    <row r="29" spans="1:5" x14ac:dyDescent="0.25">
      <c r="A29" s="1" t="s">
        <v>63</v>
      </c>
      <c r="B29" s="13" t="s">
        <v>370</v>
      </c>
      <c r="C29" s="1" t="s">
        <v>371</v>
      </c>
      <c r="D29" s="11" t="s">
        <v>366</v>
      </c>
      <c r="E29" s="11" t="s">
        <v>367</v>
      </c>
    </row>
    <row r="30" spans="1:5" ht="45" x14ac:dyDescent="0.25">
      <c r="A30" s="1" t="s">
        <v>151</v>
      </c>
      <c r="B30" s="13" t="s">
        <v>372</v>
      </c>
      <c r="C30" s="1" t="s">
        <v>373</v>
      </c>
      <c r="D30" s="11" t="s">
        <v>366</v>
      </c>
      <c r="E30" s="11" t="s">
        <v>367</v>
      </c>
    </row>
    <row r="31" spans="1:5" ht="30" x14ac:dyDescent="0.25">
      <c r="A31" s="1" t="s">
        <v>63</v>
      </c>
      <c r="B31" s="13" t="s">
        <v>374</v>
      </c>
      <c r="C31" s="1" t="s">
        <v>375</v>
      </c>
      <c r="D31" s="11" t="s">
        <v>181</v>
      </c>
      <c r="E31" s="11" t="s">
        <v>366</v>
      </c>
    </row>
    <row r="32" spans="1:5" x14ac:dyDescent="0.25">
      <c r="A32" s="1" t="s">
        <v>74</v>
      </c>
      <c r="B32" s="13" t="s">
        <v>376</v>
      </c>
      <c r="C32" s="1" t="s">
        <v>377</v>
      </c>
      <c r="D32" s="11" t="s">
        <v>181</v>
      </c>
      <c r="E32" s="11" t="s">
        <v>298</v>
      </c>
    </row>
    <row r="33" spans="1:5" ht="30" x14ac:dyDescent="0.25">
      <c r="A33" s="1" t="s">
        <v>378</v>
      </c>
      <c r="B33" s="13" t="s">
        <v>379</v>
      </c>
      <c r="C33" s="1" t="s">
        <v>380</v>
      </c>
      <c r="D33" s="11" t="s">
        <v>177</v>
      </c>
      <c r="E33" s="11" t="s">
        <v>178</v>
      </c>
    </row>
    <row r="34" spans="1:5" ht="60" x14ac:dyDescent="0.25">
      <c r="A34" s="1" t="s">
        <v>73</v>
      </c>
      <c r="B34" s="13" t="s">
        <v>180</v>
      </c>
      <c r="C34" s="1" t="s">
        <v>381</v>
      </c>
      <c r="D34" s="11" t="s">
        <v>177</v>
      </c>
      <c r="E34" s="11" t="s">
        <v>181</v>
      </c>
    </row>
    <row r="35" spans="1:5" ht="75" x14ac:dyDescent="0.25">
      <c r="A35" s="1" t="s">
        <v>73</v>
      </c>
      <c r="B35" s="13" t="s">
        <v>179</v>
      </c>
      <c r="C35" s="1" t="s">
        <v>382</v>
      </c>
      <c r="D35" s="11" t="s">
        <v>177</v>
      </c>
      <c r="E35" s="11" t="s">
        <v>178</v>
      </c>
    </row>
    <row r="36" spans="1:5" ht="45" x14ac:dyDescent="0.25">
      <c r="A36" s="1" t="s">
        <v>120</v>
      </c>
      <c r="B36" s="13" t="s">
        <v>176</v>
      </c>
      <c r="C36" s="1" t="s">
        <v>383</v>
      </c>
      <c r="D36" s="11" t="s">
        <v>177</v>
      </c>
      <c r="E36" s="11" t="s">
        <v>178</v>
      </c>
    </row>
    <row r="37" spans="1:5" ht="30" x14ac:dyDescent="0.25">
      <c r="A37" s="1" t="s">
        <v>34</v>
      </c>
      <c r="B37" s="13" t="s">
        <v>384</v>
      </c>
      <c r="C37" s="1" t="s">
        <v>385</v>
      </c>
      <c r="D37" s="11" t="s">
        <v>174</v>
      </c>
      <c r="E37" s="11" t="s">
        <v>177</v>
      </c>
    </row>
    <row r="38" spans="1:5" x14ac:dyDescent="0.25">
      <c r="A38" s="1" t="s">
        <v>34</v>
      </c>
      <c r="B38" s="13" t="s">
        <v>386</v>
      </c>
      <c r="C38" s="1" t="s">
        <v>387</v>
      </c>
      <c r="D38" s="11" t="s">
        <v>174</v>
      </c>
      <c r="E38" s="11" t="s">
        <v>177</v>
      </c>
    </row>
    <row r="39" spans="1:5" ht="30" x14ac:dyDescent="0.25">
      <c r="A39" s="1" t="s">
        <v>122</v>
      </c>
      <c r="B39" s="13" t="s">
        <v>175</v>
      </c>
      <c r="C39" s="1" t="s">
        <v>388</v>
      </c>
      <c r="D39" s="11" t="s">
        <v>174</v>
      </c>
      <c r="E39" s="11" t="s">
        <v>172</v>
      </c>
    </row>
    <row r="40" spans="1:5" ht="30" x14ac:dyDescent="0.25">
      <c r="A40" s="1" t="s">
        <v>73</v>
      </c>
      <c r="B40" s="13" t="s">
        <v>173</v>
      </c>
      <c r="C40" s="1" t="s">
        <v>389</v>
      </c>
      <c r="D40" s="11" t="s">
        <v>174</v>
      </c>
      <c r="E40" s="11" t="s">
        <v>172</v>
      </c>
    </row>
    <row r="41" spans="1:5" x14ac:dyDescent="0.25">
      <c r="A41" s="1"/>
      <c r="C41" s="1"/>
      <c r="D41" s="11"/>
      <c r="E41" s="11"/>
    </row>
    <row r="42" spans="1:5" x14ac:dyDescent="0.25">
      <c r="A42" s="1"/>
      <c r="C42" s="1"/>
      <c r="D42" s="11"/>
      <c r="E42" s="11"/>
    </row>
    <row r="43" spans="1:5" x14ac:dyDescent="0.25">
      <c r="A43" s="1"/>
      <c r="C43" s="1"/>
      <c r="D43" s="11"/>
      <c r="E43" s="11"/>
    </row>
    <row r="44" spans="1:5" x14ac:dyDescent="0.25">
      <c r="A44" s="1"/>
      <c r="C44" s="1"/>
      <c r="D44" s="11"/>
      <c r="E44" s="11"/>
    </row>
    <row r="45" spans="1:5" x14ac:dyDescent="0.25">
      <c r="A45" s="1"/>
      <c r="C45" s="1"/>
      <c r="D45" s="11"/>
      <c r="E45" s="11"/>
    </row>
    <row r="46" spans="1:5" x14ac:dyDescent="0.25">
      <c r="A46" s="1"/>
      <c r="C46" s="1"/>
      <c r="D46" s="11"/>
      <c r="E46" s="11"/>
    </row>
    <row r="47" spans="1:5" x14ac:dyDescent="0.25">
      <c r="A47" s="1"/>
      <c r="C47" s="1"/>
      <c r="D47" s="11"/>
      <c r="E47" s="11"/>
    </row>
    <row r="48" spans="1:5" x14ac:dyDescent="0.25">
      <c r="A48" s="1"/>
      <c r="C48" s="1"/>
      <c r="D48" s="11"/>
      <c r="E48" s="11"/>
    </row>
    <row r="49" spans="1:5" x14ac:dyDescent="0.25">
      <c r="A49" s="1"/>
      <c r="C49" s="1"/>
      <c r="D49" s="11"/>
      <c r="E49" s="11"/>
    </row>
    <row r="50" spans="1:5" x14ac:dyDescent="0.25">
      <c r="A50" s="1"/>
      <c r="C50" s="1"/>
      <c r="D50" s="11"/>
      <c r="E50" s="11"/>
    </row>
    <row r="51" spans="1:5" x14ac:dyDescent="0.25">
      <c r="A51" s="1"/>
      <c r="C51" s="1"/>
      <c r="D51" s="11"/>
      <c r="E51" s="11"/>
    </row>
    <row r="52" spans="1:5" x14ac:dyDescent="0.25">
      <c r="A52" s="1"/>
      <c r="C52" s="1"/>
      <c r="D52" s="11"/>
      <c r="E52" s="11"/>
    </row>
    <row r="53" spans="1:5" x14ac:dyDescent="0.25">
      <c r="A53" s="1"/>
      <c r="C53" s="1"/>
      <c r="D53" s="11"/>
      <c r="E53" s="11"/>
    </row>
    <row r="54" spans="1:5" x14ac:dyDescent="0.25">
      <c r="A54" s="1"/>
      <c r="C54" s="1"/>
      <c r="D54" s="11"/>
      <c r="E54" s="11"/>
    </row>
    <row r="55" spans="1:5" x14ac:dyDescent="0.25">
      <c r="A55" s="1"/>
      <c r="C55" s="1"/>
      <c r="D55" s="11"/>
      <c r="E55" s="11"/>
    </row>
    <row r="56" spans="1:5" x14ac:dyDescent="0.25">
      <c r="A56" s="1"/>
      <c r="C56" s="1"/>
      <c r="D56" s="11"/>
      <c r="E56" s="11"/>
    </row>
    <row r="57" spans="1:5" x14ac:dyDescent="0.25">
      <c r="A57" s="1"/>
      <c r="C57" s="1"/>
      <c r="D57" s="11"/>
      <c r="E57" s="11"/>
    </row>
    <row r="58" spans="1:5" x14ac:dyDescent="0.25">
      <c r="A58" s="1"/>
      <c r="C58" s="1"/>
      <c r="D58" s="11"/>
      <c r="E58" s="11"/>
    </row>
    <row r="59" spans="1:5" x14ac:dyDescent="0.25">
      <c r="A59" s="1"/>
      <c r="C59" s="1"/>
      <c r="D59" s="11"/>
      <c r="E59" s="11"/>
    </row>
    <row r="60" spans="1:5" x14ac:dyDescent="0.25">
      <c r="A60" s="1"/>
      <c r="C60" s="1"/>
      <c r="D60" s="11"/>
      <c r="E60" s="11"/>
    </row>
    <row r="61" spans="1:5" x14ac:dyDescent="0.25">
      <c r="A61" s="1"/>
      <c r="C61" s="1"/>
      <c r="D61" s="11"/>
      <c r="E61" s="11"/>
    </row>
    <row r="62" spans="1:5" x14ac:dyDescent="0.25">
      <c r="A62" s="1"/>
      <c r="C62" s="1"/>
      <c r="D62" s="11"/>
      <c r="E62" s="11"/>
    </row>
    <row r="63" spans="1:5" x14ac:dyDescent="0.25">
      <c r="A63" s="1"/>
      <c r="C63" s="1"/>
      <c r="D63" s="11"/>
      <c r="E63" s="11"/>
    </row>
    <row r="64" spans="1:5" x14ac:dyDescent="0.25">
      <c r="A64" s="1"/>
      <c r="C64" s="1"/>
      <c r="D64" s="11"/>
      <c r="E64" s="11"/>
    </row>
    <row r="65" spans="1:5" x14ac:dyDescent="0.25">
      <c r="A65" s="1"/>
      <c r="C65" s="1"/>
      <c r="D65" s="11"/>
      <c r="E65" s="11"/>
    </row>
    <row r="66" spans="1:5" x14ac:dyDescent="0.25">
      <c r="A66" s="1"/>
      <c r="C66" s="1"/>
      <c r="D66" s="11"/>
      <c r="E66" s="11"/>
    </row>
    <row r="67" spans="1:5" x14ac:dyDescent="0.25">
      <c r="A67" s="1"/>
      <c r="C67" s="1"/>
      <c r="D67" s="11"/>
      <c r="E67" s="11"/>
    </row>
    <row r="68" spans="1:5" x14ac:dyDescent="0.25">
      <c r="A68" s="1"/>
      <c r="C68" s="1"/>
      <c r="D68" s="11"/>
      <c r="E68" s="11"/>
    </row>
    <row r="69" spans="1:5" x14ac:dyDescent="0.25">
      <c r="A69" s="1"/>
      <c r="C69" s="1"/>
      <c r="D69" s="11"/>
      <c r="E69" s="11"/>
    </row>
    <row r="70" spans="1:5" x14ac:dyDescent="0.25">
      <c r="A70" s="1"/>
      <c r="C70" s="1"/>
      <c r="D70" s="11"/>
      <c r="E70" s="11"/>
    </row>
    <row r="71" spans="1:5" x14ac:dyDescent="0.25">
      <c r="A71" s="1"/>
      <c r="C71" s="1"/>
      <c r="D71" s="11"/>
      <c r="E71" s="11"/>
    </row>
    <row r="72" spans="1:5" x14ac:dyDescent="0.25">
      <c r="A72" s="1"/>
      <c r="C72" s="1"/>
      <c r="D72" s="11"/>
      <c r="E72" s="11"/>
    </row>
    <row r="73" spans="1:5" x14ac:dyDescent="0.25">
      <c r="A73" s="1"/>
      <c r="C73" s="1"/>
      <c r="D73" s="11"/>
      <c r="E73" s="11"/>
    </row>
    <row r="74" spans="1:5" x14ac:dyDescent="0.25">
      <c r="A74" s="1"/>
      <c r="C74" s="1"/>
      <c r="D74" s="11"/>
      <c r="E74" s="11"/>
    </row>
    <row r="75" spans="1:5" x14ac:dyDescent="0.25">
      <c r="A75" s="1"/>
      <c r="C75" s="1"/>
      <c r="D75" s="11"/>
      <c r="E75" s="11"/>
    </row>
    <row r="76" spans="1:5" x14ac:dyDescent="0.25">
      <c r="A76" s="1"/>
      <c r="C76" s="1"/>
      <c r="D76" s="11"/>
      <c r="E76" s="11"/>
    </row>
    <row r="77" spans="1:5" x14ac:dyDescent="0.25">
      <c r="A77" s="1"/>
      <c r="C77" s="1"/>
      <c r="D77" s="11"/>
      <c r="E77" s="11"/>
    </row>
    <row r="78" spans="1:5" x14ac:dyDescent="0.25">
      <c r="A78" s="1"/>
      <c r="C78" s="1"/>
      <c r="D78" s="11"/>
      <c r="E78" s="11"/>
    </row>
    <row r="79" spans="1:5" x14ac:dyDescent="0.25">
      <c r="A79" s="1"/>
      <c r="C79" s="1"/>
      <c r="D79" s="11"/>
      <c r="E79" s="11"/>
    </row>
    <row r="80" spans="1:5" x14ac:dyDescent="0.25">
      <c r="A80" s="1"/>
      <c r="C80" s="1"/>
      <c r="D80" s="11"/>
      <c r="E80" s="11"/>
    </row>
    <row r="81" spans="1:5" x14ac:dyDescent="0.25">
      <c r="A81" s="1"/>
      <c r="C81" s="1"/>
      <c r="D81" s="11"/>
      <c r="E81" s="11"/>
    </row>
  </sheetData>
  <autoFilter ref="A1:E1" xr:uid="{00000000-0009-0000-0000-000002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TBT 4_2025</vt:lpstr>
      <vt:lpstr>SPS 4_2025</vt:lpstr>
      <vt:lpstr>D2015_1535_4_2025</vt:lpstr>
    </vt:vector>
  </TitlesOfParts>
  <Company>MINCOTUR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Doblas Lopez, Guadalupe Isabel</dc:creator>
  <cp:lastModifiedBy>Vera Sanchez, Lorena</cp:lastModifiedBy>
  <dcterms:created xsi:type="dcterms:W3CDTF">2021-10-01T07:26:22Z</dcterms:created>
  <dcterms:modified xsi:type="dcterms:W3CDTF">2025-05-05T09:57:27Z</dcterms:modified>
</cp:coreProperties>
</file>