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J:\Comunicaciones\Mensuales asociaciones\2025\"/>
    </mc:Choice>
  </mc:AlternateContent>
  <xr:revisionPtr revIDLastSave="0" documentId="13_ncr:1_{6FE1445E-1E10-4B60-B709-74BFD12BA4B0}" xr6:coauthVersionLast="47" xr6:coauthVersionMax="47" xr10:uidLastSave="{00000000-0000-0000-0000-000000000000}"/>
  <bookViews>
    <workbookView xWindow="-120" yWindow="-120" windowWidth="29040" windowHeight="15720" tabRatio="546" xr2:uid="{00000000-000D-0000-FFFF-FFFF00000000}"/>
  </bookViews>
  <sheets>
    <sheet name="TBT 12_2025" sheetId="19" r:id="rId1"/>
    <sheet name="SPS 12_2025" sheetId="20" r:id="rId2"/>
    <sheet name="D2015_1535_12_2025" sheetId="21" r:id="rId3"/>
  </sheets>
  <definedNames>
    <definedName name="_xlnm._FilterDatabase" localSheetId="2" hidden="1">D2015_1535_12_2025!$A$1:$E$1</definedName>
    <definedName name="_xlnm._FilterDatabase" localSheetId="1" hidden="1">'SPS 12_2025'!$A$1:$Q$1</definedName>
    <definedName name="_xlnm._FilterDatabase" localSheetId="0" hidden="1">'TBT 12_2025'!$A$1:$Q$1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41" i="20" l="1"/>
  <c r="S441" i="20"/>
  <c r="R441" i="20"/>
  <c r="C441" i="20"/>
  <c r="T440" i="20"/>
  <c r="S440" i="20"/>
  <c r="R440" i="20"/>
  <c r="C440" i="20"/>
  <c r="T439" i="20"/>
  <c r="S439" i="20"/>
  <c r="R439" i="20"/>
  <c r="C439" i="20"/>
  <c r="T438" i="20"/>
  <c r="S438" i="20"/>
  <c r="R438" i="20"/>
  <c r="C438" i="20"/>
  <c r="T437" i="20"/>
  <c r="S437" i="20"/>
  <c r="R437" i="20"/>
  <c r="C437" i="20"/>
  <c r="T436" i="20"/>
  <c r="S436" i="20"/>
  <c r="R436" i="20"/>
  <c r="C436" i="20"/>
  <c r="T435" i="20"/>
  <c r="S435" i="20"/>
  <c r="R435" i="20"/>
  <c r="C435" i="20"/>
  <c r="T434" i="20"/>
  <c r="S434" i="20"/>
  <c r="R434" i="20"/>
  <c r="C434" i="20"/>
  <c r="T433" i="20"/>
  <c r="S433" i="20"/>
  <c r="R433" i="20"/>
  <c r="C433" i="20"/>
  <c r="T432" i="20"/>
  <c r="S432" i="20"/>
  <c r="R432" i="20"/>
  <c r="C432" i="20"/>
  <c r="T431" i="20"/>
  <c r="S431" i="20"/>
  <c r="R431" i="20"/>
  <c r="C431" i="20"/>
  <c r="T430" i="20"/>
  <c r="S430" i="20"/>
  <c r="R430" i="20"/>
  <c r="C430" i="20"/>
  <c r="T429" i="20"/>
  <c r="S429" i="20"/>
  <c r="R429" i="20"/>
  <c r="C429" i="20"/>
  <c r="T428" i="20"/>
  <c r="S428" i="20"/>
  <c r="R428" i="20"/>
  <c r="C428" i="20"/>
  <c r="T427" i="20"/>
  <c r="S427" i="20"/>
  <c r="R427" i="20"/>
  <c r="C427" i="20"/>
  <c r="T426" i="20"/>
  <c r="S426" i="20"/>
  <c r="R426" i="20"/>
  <c r="C426" i="20"/>
  <c r="T425" i="20"/>
  <c r="S425" i="20"/>
  <c r="R425" i="20"/>
  <c r="C425" i="20"/>
  <c r="T424" i="20"/>
  <c r="S424" i="20"/>
  <c r="R424" i="20"/>
  <c r="C424" i="20"/>
  <c r="T423" i="20"/>
  <c r="S423" i="20"/>
  <c r="R423" i="20"/>
  <c r="C423" i="20"/>
  <c r="T422" i="20"/>
  <c r="S422" i="20"/>
  <c r="R422" i="20"/>
  <c r="C422" i="20"/>
  <c r="T421" i="20"/>
  <c r="S421" i="20"/>
  <c r="R421" i="20"/>
  <c r="C421" i="20"/>
  <c r="T420" i="20"/>
  <c r="S420" i="20"/>
  <c r="R420" i="20"/>
  <c r="C420" i="20"/>
  <c r="T419" i="20"/>
  <c r="S419" i="20"/>
  <c r="R419" i="20"/>
  <c r="C419" i="20"/>
  <c r="T418" i="20"/>
  <c r="S418" i="20"/>
  <c r="R418" i="20"/>
  <c r="C418" i="20"/>
  <c r="T417" i="20"/>
  <c r="S417" i="20"/>
  <c r="R417" i="20"/>
  <c r="C417" i="20"/>
  <c r="T416" i="20"/>
  <c r="S416" i="20"/>
  <c r="R416" i="20"/>
  <c r="C416" i="20"/>
  <c r="T415" i="20"/>
  <c r="S415" i="20"/>
  <c r="R415" i="20"/>
  <c r="C415" i="20"/>
  <c r="T414" i="20"/>
  <c r="S414" i="20"/>
  <c r="R414" i="20"/>
  <c r="C414" i="20"/>
  <c r="T413" i="20"/>
  <c r="S413" i="20"/>
  <c r="R413" i="20"/>
  <c r="C413" i="20"/>
  <c r="T412" i="20"/>
  <c r="S412" i="20"/>
  <c r="R412" i="20"/>
  <c r="C412" i="20"/>
  <c r="T411" i="20"/>
  <c r="S411" i="20"/>
  <c r="R411" i="20"/>
  <c r="C411" i="20"/>
  <c r="T410" i="20"/>
  <c r="S410" i="20"/>
  <c r="R410" i="20"/>
  <c r="C410" i="20"/>
  <c r="T409" i="20"/>
  <c r="S409" i="20"/>
  <c r="R409" i="20"/>
  <c r="C409" i="20"/>
  <c r="T408" i="20"/>
  <c r="S408" i="20"/>
  <c r="R408" i="20"/>
  <c r="C408" i="20"/>
  <c r="T407" i="20"/>
  <c r="S407" i="20"/>
  <c r="R407" i="20"/>
  <c r="C407" i="20"/>
  <c r="T406" i="20"/>
  <c r="S406" i="20"/>
  <c r="R406" i="20"/>
  <c r="C406" i="20"/>
  <c r="T405" i="20"/>
  <c r="S405" i="20"/>
  <c r="R405" i="20"/>
  <c r="C405" i="20"/>
  <c r="T404" i="20"/>
  <c r="S404" i="20"/>
  <c r="R404" i="20"/>
  <c r="C404" i="20"/>
  <c r="T403" i="20"/>
  <c r="S403" i="20"/>
  <c r="R403" i="20"/>
  <c r="C403" i="20"/>
  <c r="T402" i="20"/>
  <c r="S402" i="20"/>
  <c r="R402" i="20"/>
  <c r="C402" i="20"/>
  <c r="T401" i="20"/>
  <c r="S401" i="20"/>
  <c r="R401" i="20"/>
  <c r="C401" i="20"/>
  <c r="T400" i="20"/>
  <c r="S400" i="20"/>
  <c r="R400" i="20"/>
  <c r="C400" i="20"/>
  <c r="T399" i="20"/>
  <c r="S399" i="20"/>
  <c r="R399" i="20"/>
  <c r="C399" i="20"/>
  <c r="T398" i="20"/>
  <c r="S398" i="20"/>
  <c r="R398" i="20"/>
  <c r="C398" i="20"/>
  <c r="T397" i="20"/>
  <c r="S397" i="20"/>
  <c r="R397" i="20"/>
  <c r="C397" i="20"/>
  <c r="T396" i="20"/>
  <c r="S396" i="20"/>
  <c r="R396" i="20"/>
  <c r="C396" i="20"/>
  <c r="T395" i="20"/>
  <c r="S395" i="20"/>
  <c r="R395" i="20"/>
  <c r="C395" i="20"/>
  <c r="T394" i="20"/>
  <c r="S394" i="20"/>
  <c r="R394" i="20"/>
  <c r="C394" i="20"/>
  <c r="T393" i="20"/>
  <c r="S393" i="20"/>
  <c r="R393" i="20"/>
  <c r="C393" i="20"/>
  <c r="T392" i="20"/>
  <c r="S392" i="20"/>
  <c r="R392" i="20"/>
  <c r="C392" i="20"/>
  <c r="T391" i="20"/>
  <c r="S391" i="20"/>
  <c r="R391" i="20"/>
  <c r="C391" i="20"/>
  <c r="T390" i="20"/>
  <c r="S390" i="20"/>
  <c r="R390" i="20"/>
  <c r="C390" i="20"/>
  <c r="T389" i="20"/>
  <c r="S389" i="20"/>
  <c r="R389" i="20"/>
  <c r="C389" i="20"/>
  <c r="T388" i="20"/>
  <c r="S388" i="20"/>
  <c r="R388" i="20"/>
  <c r="C388" i="20"/>
  <c r="T387" i="20"/>
  <c r="S387" i="20"/>
  <c r="R387" i="20"/>
  <c r="C387" i="20"/>
  <c r="T386" i="20"/>
  <c r="S386" i="20"/>
  <c r="R386" i="20"/>
  <c r="C386" i="20"/>
  <c r="T385" i="20"/>
  <c r="S385" i="20"/>
  <c r="R385" i="20"/>
  <c r="C385" i="20"/>
  <c r="T384" i="20"/>
  <c r="S384" i="20"/>
  <c r="R384" i="20"/>
  <c r="C384" i="20"/>
  <c r="T383" i="20"/>
  <c r="S383" i="20"/>
  <c r="R383" i="20"/>
  <c r="C383" i="20"/>
  <c r="T382" i="20"/>
  <c r="S382" i="20"/>
  <c r="R382" i="20"/>
  <c r="C382" i="20"/>
  <c r="T381" i="20"/>
  <c r="S381" i="20"/>
  <c r="R381" i="20"/>
  <c r="C381" i="20"/>
  <c r="T380" i="20"/>
  <c r="S380" i="20"/>
  <c r="R380" i="20"/>
  <c r="C380" i="20"/>
  <c r="T379" i="20"/>
  <c r="S379" i="20"/>
  <c r="R379" i="20"/>
  <c r="C379" i="20"/>
  <c r="T378" i="20"/>
  <c r="S378" i="20"/>
  <c r="R378" i="20"/>
  <c r="C378" i="20"/>
  <c r="T377" i="20"/>
  <c r="S377" i="20"/>
  <c r="R377" i="20"/>
  <c r="C377" i="20"/>
  <c r="T376" i="20"/>
  <c r="S376" i="20"/>
  <c r="R376" i="20"/>
  <c r="C376" i="20"/>
  <c r="T375" i="20"/>
  <c r="S375" i="20"/>
  <c r="R375" i="20"/>
  <c r="C375" i="20"/>
  <c r="T374" i="20"/>
  <c r="S374" i="20"/>
  <c r="R374" i="20"/>
  <c r="C374" i="20"/>
  <c r="T373" i="20"/>
  <c r="S373" i="20"/>
  <c r="R373" i="20"/>
  <c r="C373" i="20"/>
  <c r="T372" i="20"/>
  <c r="S372" i="20"/>
  <c r="R372" i="20"/>
  <c r="C372" i="20"/>
  <c r="T371" i="20"/>
  <c r="S371" i="20"/>
  <c r="R371" i="20"/>
  <c r="C371" i="20"/>
  <c r="T370" i="20"/>
  <c r="S370" i="20"/>
  <c r="R370" i="20"/>
  <c r="C370" i="20"/>
  <c r="T369" i="20"/>
  <c r="S369" i="20"/>
  <c r="R369" i="20"/>
  <c r="C369" i="20"/>
  <c r="T368" i="20"/>
  <c r="S368" i="20"/>
  <c r="R368" i="20"/>
  <c r="C368" i="20"/>
  <c r="T367" i="20"/>
  <c r="S367" i="20"/>
  <c r="R367" i="20"/>
  <c r="C367" i="20"/>
  <c r="T366" i="20"/>
  <c r="S366" i="20"/>
  <c r="R366" i="20"/>
  <c r="C366" i="20"/>
  <c r="T365" i="20"/>
  <c r="S365" i="20"/>
  <c r="R365" i="20"/>
  <c r="C365" i="20"/>
  <c r="T364" i="20"/>
  <c r="S364" i="20"/>
  <c r="R364" i="20"/>
  <c r="C364" i="20"/>
  <c r="T363" i="20"/>
  <c r="S363" i="20"/>
  <c r="R363" i="20"/>
  <c r="C363" i="20"/>
  <c r="T362" i="20"/>
  <c r="S362" i="20"/>
  <c r="R362" i="20"/>
  <c r="C362" i="20"/>
  <c r="T361" i="20"/>
  <c r="S361" i="20"/>
  <c r="R361" i="20"/>
  <c r="C361" i="20"/>
  <c r="T360" i="20"/>
  <c r="S360" i="20"/>
  <c r="R360" i="20"/>
  <c r="C360" i="20"/>
  <c r="T359" i="20"/>
  <c r="S359" i="20"/>
  <c r="R359" i="20"/>
  <c r="C359" i="20"/>
  <c r="T358" i="20"/>
  <c r="S358" i="20"/>
  <c r="R358" i="20"/>
  <c r="C358" i="20"/>
  <c r="T357" i="20"/>
  <c r="S357" i="20"/>
  <c r="R357" i="20"/>
  <c r="C357" i="20"/>
  <c r="T356" i="20"/>
  <c r="S356" i="20"/>
  <c r="R356" i="20"/>
  <c r="C356" i="20"/>
  <c r="T355" i="20"/>
  <c r="S355" i="20"/>
  <c r="R355" i="20"/>
  <c r="C355" i="20"/>
  <c r="T354" i="20"/>
  <c r="S354" i="20"/>
  <c r="R354" i="20"/>
  <c r="C354" i="20"/>
  <c r="T353" i="20"/>
  <c r="S353" i="20"/>
  <c r="R353" i="20"/>
  <c r="C353" i="20"/>
  <c r="T352" i="20"/>
  <c r="S352" i="20"/>
  <c r="R352" i="20"/>
  <c r="C352" i="20"/>
  <c r="T351" i="20"/>
  <c r="S351" i="20"/>
  <c r="R351" i="20"/>
  <c r="C351" i="20"/>
  <c r="T350" i="20"/>
  <c r="S350" i="20"/>
  <c r="R350" i="20"/>
  <c r="C350" i="20"/>
  <c r="T349" i="20"/>
  <c r="S349" i="20"/>
  <c r="R349" i="20"/>
  <c r="C349" i="20"/>
  <c r="T348" i="20"/>
  <c r="R348" i="20"/>
  <c r="C348" i="20"/>
  <c r="T347" i="20"/>
  <c r="R347" i="20"/>
  <c r="C347" i="20"/>
  <c r="T346" i="20"/>
  <c r="S346" i="20"/>
  <c r="R346" i="20"/>
  <c r="C346" i="20"/>
  <c r="T345" i="20"/>
  <c r="S345" i="20"/>
  <c r="R345" i="20"/>
  <c r="C345" i="20"/>
  <c r="T344" i="20"/>
  <c r="S344" i="20"/>
  <c r="R344" i="20"/>
  <c r="C344" i="20"/>
  <c r="T343" i="20"/>
  <c r="S343" i="20"/>
  <c r="R343" i="20"/>
  <c r="C343" i="20"/>
  <c r="T342" i="20"/>
  <c r="S342" i="20"/>
  <c r="R342" i="20"/>
  <c r="C342" i="20"/>
  <c r="T341" i="20"/>
  <c r="S341" i="20"/>
  <c r="R341" i="20"/>
  <c r="C341" i="20"/>
  <c r="T340" i="20"/>
  <c r="S340" i="20"/>
  <c r="R340" i="20"/>
  <c r="C340" i="20"/>
  <c r="T339" i="20"/>
  <c r="S339" i="20"/>
  <c r="R339" i="20"/>
  <c r="C339" i="20"/>
  <c r="T338" i="20"/>
  <c r="S338" i="20"/>
  <c r="R338" i="20"/>
  <c r="C338" i="20"/>
  <c r="T337" i="20"/>
  <c r="S337" i="20"/>
  <c r="R337" i="20"/>
  <c r="C337" i="20"/>
  <c r="T336" i="20"/>
  <c r="S336" i="20"/>
  <c r="R336" i="20"/>
  <c r="C336" i="20"/>
  <c r="T335" i="20"/>
  <c r="S335" i="20"/>
  <c r="R335" i="20"/>
  <c r="C335" i="20"/>
  <c r="T334" i="20"/>
  <c r="S334" i="20"/>
  <c r="R334" i="20"/>
  <c r="C334" i="20"/>
  <c r="T333" i="20"/>
  <c r="S333" i="20"/>
  <c r="R333" i="20"/>
  <c r="C333" i="20"/>
  <c r="T332" i="20"/>
  <c r="S332" i="20"/>
  <c r="R332" i="20"/>
  <c r="C332" i="20"/>
  <c r="T331" i="20"/>
  <c r="S331" i="20"/>
  <c r="R331" i="20"/>
  <c r="C331" i="20"/>
  <c r="T330" i="20"/>
  <c r="S330" i="20"/>
  <c r="R330" i="20"/>
  <c r="C330" i="20"/>
  <c r="T329" i="20"/>
  <c r="S329" i="20"/>
  <c r="R329" i="20"/>
  <c r="C329" i="20"/>
  <c r="T328" i="20"/>
  <c r="S328" i="20"/>
  <c r="R328" i="20"/>
  <c r="C328" i="20"/>
  <c r="T327" i="20"/>
  <c r="S327" i="20"/>
  <c r="R327" i="20"/>
  <c r="C327" i="20"/>
  <c r="T326" i="20"/>
  <c r="S326" i="20"/>
  <c r="R326" i="20"/>
  <c r="C326" i="20"/>
  <c r="T325" i="20"/>
  <c r="S325" i="20"/>
  <c r="R325" i="20"/>
  <c r="C325" i="20"/>
  <c r="T324" i="20"/>
  <c r="S324" i="20"/>
  <c r="R324" i="20"/>
  <c r="C324" i="20"/>
  <c r="T323" i="20"/>
  <c r="S323" i="20"/>
  <c r="R323" i="20"/>
  <c r="C323" i="20"/>
  <c r="T322" i="20"/>
  <c r="S322" i="20"/>
  <c r="R322" i="20"/>
  <c r="C322" i="20"/>
  <c r="T321" i="20"/>
  <c r="S321" i="20"/>
  <c r="R321" i="20"/>
  <c r="C321" i="20"/>
  <c r="T320" i="20"/>
  <c r="S320" i="20"/>
  <c r="R320" i="20"/>
  <c r="C320" i="20"/>
  <c r="T319" i="20"/>
  <c r="S319" i="20"/>
  <c r="R319" i="20"/>
  <c r="C319" i="20"/>
  <c r="T318" i="20"/>
  <c r="S318" i="20"/>
  <c r="R318" i="20"/>
  <c r="C318" i="20"/>
  <c r="T317" i="20"/>
  <c r="R317" i="20"/>
  <c r="C317" i="20"/>
  <c r="T316" i="20"/>
  <c r="S316" i="20"/>
  <c r="R316" i="20"/>
  <c r="C316" i="20"/>
  <c r="T315" i="20"/>
  <c r="S315" i="20"/>
  <c r="R315" i="20"/>
  <c r="C315" i="20"/>
  <c r="T314" i="20"/>
  <c r="S314" i="20"/>
  <c r="R314" i="20"/>
  <c r="C314" i="20"/>
  <c r="T313" i="20"/>
  <c r="S313" i="20"/>
  <c r="R313" i="20"/>
  <c r="C313" i="20"/>
  <c r="T312" i="20"/>
  <c r="S312" i="20"/>
  <c r="R312" i="20"/>
  <c r="C312" i="20"/>
  <c r="T311" i="20"/>
  <c r="S311" i="20"/>
  <c r="R311" i="20"/>
  <c r="C311" i="20"/>
  <c r="T310" i="20"/>
  <c r="S310" i="20"/>
  <c r="R310" i="20"/>
  <c r="C310" i="20"/>
  <c r="T309" i="20"/>
  <c r="S309" i="20"/>
  <c r="R309" i="20"/>
  <c r="C309" i="20"/>
  <c r="T308" i="20"/>
  <c r="S308" i="20"/>
  <c r="R308" i="20"/>
  <c r="C308" i="20"/>
  <c r="T307" i="20"/>
  <c r="S307" i="20"/>
  <c r="R307" i="20"/>
  <c r="C307" i="20"/>
  <c r="T306" i="20"/>
  <c r="S306" i="20"/>
  <c r="R306" i="20"/>
  <c r="C306" i="20"/>
  <c r="T305" i="20"/>
  <c r="S305" i="20"/>
  <c r="R305" i="20"/>
  <c r="C305" i="20"/>
  <c r="T304" i="20"/>
  <c r="S304" i="20"/>
  <c r="R304" i="20"/>
  <c r="C304" i="20"/>
  <c r="T303" i="20"/>
  <c r="S303" i="20"/>
  <c r="R303" i="20"/>
  <c r="C303" i="20"/>
  <c r="T302" i="20"/>
  <c r="S302" i="20"/>
  <c r="R302" i="20"/>
  <c r="C302" i="20"/>
  <c r="T301" i="20"/>
  <c r="S301" i="20"/>
  <c r="R301" i="20"/>
  <c r="C301" i="20"/>
  <c r="T300" i="20"/>
  <c r="S300" i="20"/>
  <c r="R300" i="20"/>
  <c r="C300" i="20"/>
  <c r="T299" i="20"/>
  <c r="S299" i="20"/>
  <c r="R299" i="20"/>
  <c r="C299" i="20"/>
  <c r="T298" i="20"/>
  <c r="S298" i="20"/>
  <c r="R298" i="20"/>
  <c r="C298" i="20"/>
  <c r="T297" i="20"/>
  <c r="S297" i="20"/>
  <c r="R297" i="20"/>
  <c r="C297" i="20"/>
  <c r="T296" i="20"/>
  <c r="S296" i="20"/>
  <c r="R296" i="20"/>
  <c r="C296" i="20"/>
  <c r="T295" i="20"/>
  <c r="S295" i="20"/>
  <c r="R295" i="20"/>
  <c r="C295" i="20"/>
  <c r="T294" i="20"/>
  <c r="S294" i="20"/>
  <c r="R294" i="20"/>
  <c r="C294" i="20"/>
  <c r="T293" i="20"/>
  <c r="S293" i="20"/>
  <c r="R293" i="20"/>
  <c r="C293" i="20"/>
  <c r="T292" i="20"/>
  <c r="S292" i="20"/>
  <c r="R292" i="20"/>
  <c r="C292" i="20"/>
  <c r="T291" i="20"/>
  <c r="S291" i="20"/>
  <c r="R291" i="20"/>
  <c r="C291" i="20"/>
  <c r="T290" i="20"/>
  <c r="S290" i="20"/>
  <c r="R290" i="20"/>
  <c r="C290" i="20"/>
  <c r="T289" i="20"/>
  <c r="S289" i="20"/>
  <c r="R289" i="20"/>
  <c r="C289" i="20"/>
  <c r="T288" i="20"/>
  <c r="S288" i="20"/>
  <c r="R288" i="20"/>
  <c r="C288" i="20"/>
  <c r="T287" i="20"/>
  <c r="S287" i="20"/>
  <c r="R287" i="20"/>
  <c r="C287" i="20"/>
  <c r="T286" i="20"/>
  <c r="S286" i="20"/>
  <c r="R286" i="20"/>
  <c r="C286" i="20"/>
  <c r="T285" i="20"/>
  <c r="S285" i="20"/>
  <c r="R285" i="20"/>
  <c r="C285" i="20"/>
  <c r="T284" i="20"/>
  <c r="S284" i="20"/>
  <c r="R284" i="20"/>
  <c r="C284" i="20"/>
  <c r="T283" i="20"/>
  <c r="S283" i="20"/>
  <c r="R283" i="20"/>
  <c r="C283" i="20"/>
  <c r="T282" i="20"/>
  <c r="S282" i="20"/>
  <c r="R282" i="20"/>
  <c r="C282" i="20"/>
  <c r="T281" i="20"/>
  <c r="S281" i="20"/>
  <c r="R281" i="20"/>
  <c r="C281" i="20"/>
  <c r="T280" i="20"/>
  <c r="S280" i="20"/>
  <c r="R280" i="20"/>
  <c r="C280" i="20"/>
  <c r="T279" i="20"/>
  <c r="S279" i="20"/>
  <c r="R279" i="20"/>
  <c r="C279" i="20"/>
  <c r="T278" i="20"/>
  <c r="S278" i="20"/>
  <c r="R278" i="20"/>
  <c r="C278" i="20"/>
  <c r="T277" i="20"/>
  <c r="S277" i="20"/>
  <c r="R277" i="20"/>
  <c r="C277" i="20"/>
  <c r="T276" i="20"/>
  <c r="S276" i="20"/>
  <c r="R276" i="20"/>
  <c r="C276" i="20"/>
  <c r="T275" i="20"/>
  <c r="S275" i="20"/>
  <c r="R275" i="20"/>
  <c r="C275" i="20"/>
  <c r="T274" i="20"/>
  <c r="S274" i="20"/>
  <c r="R274" i="20"/>
  <c r="C274" i="20"/>
  <c r="T273" i="20"/>
  <c r="S273" i="20"/>
  <c r="R273" i="20"/>
  <c r="C273" i="20"/>
  <c r="T272" i="20"/>
  <c r="S272" i="20"/>
  <c r="R272" i="20"/>
  <c r="C272" i="20"/>
  <c r="T271" i="20"/>
  <c r="S271" i="20"/>
  <c r="R271" i="20"/>
  <c r="C271" i="20"/>
  <c r="T270" i="20"/>
  <c r="S270" i="20"/>
  <c r="R270" i="20"/>
  <c r="C270" i="20"/>
  <c r="T269" i="20"/>
  <c r="S269" i="20"/>
  <c r="R269" i="20"/>
  <c r="C269" i="20"/>
  <c r="T268" i="20"/>
  <c r="S268" i="20"/>
  <c r="R268" i="20"/>
  <c r="C268" i="20"/>
  <c r="T267" i="20"/>
  <c r="S267" i="20"/>
  <c r="R267" i="20"/>
  <c r="C267" i="20"/>
  <c r="T266" i="20"/>
  <c r="S266" i="20"/>
  <c r="R266" i="20"/>
  <c r="C266" i="20"/>
  <c r="T265" i="20"/>
  <c r="S265" i="20"/>
  <c r="R265" i="20"/>
  <c r="C265" i="20"/>
  <c r="T264" i="20"/>
  <c r="S264" i="20"/>
  <c r="R264" i="20"/>
  <c r="C264" i="20"/>
  <c r="T263" i="20"/>
  <c r="S263" i="20"/>
  <c r="R263" i="20"/>
  <c r="C263" i="20"/>
  <c r="T262" i="20"/>
  <c r="S262" i="20"/>
  <c r="R262" i="20"/>
  <c r="C262" i="20"/>
  <c r="T261" i="20"/>
  <c r="R261" i="20"/>
  <c r="C261" i="20"/>
  <c r="T260" i="20"/>
  <c r="S260" i="20"/>
  <c r="R260" i="20"/>
  <c r="C260" i="20"/>
  <c r="T259" i="20"/>
  <c r="S259" i="20"/>
  <c r="R259" i="20"/>
  <c r="C259" i="20"/>
  <c r="T258" i="20"/>
  <c r="S258" i="20"/>
  <c r="R258" i="20"/>
  <c r="C258" i="20"/>
  <c r="T257" i="20"/>
  <c r="S257" i="20"/>
  <c r="R257" i="20"/>
  <c r="C257" i="20"/>
  <c r="T256" i="20"/>
  <c r="S256" i="20"/>
  <c r="R256" i="20"/>
  <c r="C256" i="20"/>
  <c r="T255" i="20"/>
  <c r="S255" i="20"/>
  <c r="R255" i="20"/>
  <c r="C255" i="20"/>
  <c r="T254" i="20"/>
  <c r="S254" i="20"/>
  <c r="R254" i="20"/>
  <c r="C254" i="20"/>
  <c r="T253" i="20"/>
  <c r="S253" i="20"/>
  <c r="R253" i="20"/>
  <c r="C253" i="20"/>
  <c r="T252" i="20"/>
  <c r="S252" i="20"/>
  <c r="R252" i="20"/>
  <c r="C252" i="20"/>
  <c r="T251" i="20"/>
  <c r="S251" i="20"/>
  <c r="R251" i="20"/>
  <c r="C251" i="20"/>
  <c r="T250" i="20"/>
  <c r="S250" i="20"/>
  <c r="R250" i="20"/>
  <c r="C250" i="20"/>
  <c r="T249" i="20"/>
  <c r="S249" i="20"/>
  <c r="R249" i="20"/>
  <c r="C249" i="20"/>
  <c r="T248" i="20"/>
  <c r="S248" i="20"/>
  <c r="R248" i="20"/>
  <c r="C248" i="20"/>
  <c r="T247" i="20"/>
  <c r="S247" i="20"/>
  <c r="R247" i="20"/>
  <c r="C247" i="20"/>
  <c r="T246" i="20"/>
  <c r="S246" i="20"/>
  <c r="R246" i="20"/>
  <c r="C246" i="20"/>
  <c r="T245" i="20"/>
  <c r="S245" i="20"/>
  <c r="R245" i="20"/>
  <c r="C245" i="20"/>
  <c r="T244" i="20"/>
  <c r="S244" i="20"/>
  <c r="R244" i="20"/>
  <c r="C244" i="20"/>
  <c r="T243" i="20"/>
  <c r="S243" i="20"/>
  <c r="R243" i="20"/>
  <c r="C243" i="20"/>
  <c r="T242" i="20"/>
  <c r="S242" i="20"/>
  <c r="R242" i="20"/>
  <c r="C242" i="20"/>
  <c r="T241" i="20"/>
  <c r="S241" i="20"/>
  <c r="R241" i="20"/>
  <c r="C241" i="20"/>
  <c r="T240" i="20"/>
  <c r="S240" i="20"/>
  <c r="R240" i="20"/>
  <c r="C240" i="20"/>
  <c r="T239" i="20"/>
  <c r="S239" i="20"/>
  <c r="R239" i="20"/>
  <c r="C239" i="20"/>
  <c r="T238" i="20"/>
  <c r="S238" i="20"/>
  <c r="R238" i="20"/>
  <c r="C238" i="20"/>
  <c r="T237" i="20"/>
  <c r="S237" i="20"/>
  <c r="R237" i="20"/>
  <c r="C237" i="20"/>
  <c r="T236" i="20"/>
  <c r="S236" i="20"/>
  <c r="R236" i="20"/>
  <c r="C236" i="20"/>
  <c r="T235" i="20"/>
  <c r="S235" i="20"/>
  <c r="R235" i="20"/>
  <c r="C235" i="20"/>
  <c r="T234" i="20"/>
  <c r="S234" i="20"/>
  <c r="R234" i="20"/>
  <c r="C234" i="20"/>
  <c r="T233" i="20"/>
  <c r="S233" i="20"/>
  <c r="R233" i="20"/>
  <c r="C233" i="20"/>
  <c r="T232" i="20"/>
  <c r="S232" i="20"/>
  <c r="R232" i="20"/>
  <c r="C232" i="20"/>
  <c r="T231" i="20"/>
  <c r="S231" i="20"/>
  <c r="R231" i="20"/>
  <c r="C231" i="20"/>
  <c r="T230" i="20"/>
  <c r="S230" i="20"/>
  <c r="R230" i="20"/>
  <c r="C230" i="20"/>
  <c r="T229" i="20"/>
  <c r="S229" i="20"/>
  <c r="R229" i="20"/>
  <c r="C229" i="20"/>
  <c r="T228" i="20"/>
  <c r="S228" i="20"/>
  <c r="R228" i="20"/>
  <c r="C228" i="20"/>
  <c r="T227" i="20"/>
  <c r="S227" i="20"/>
  <c r="R227" i="20"/>
  <c r="C227" i="20"/>
  <c r="T226" i="20"/>
  <c r="S226" i="20"/>
  <c r="R226" i="20"/>
  <c r="C226" i="20"/>
  <c r="T225" i="20"/>
  <c r="S225" i="20"/>
  <c r="R225" i="20"/>
  <c r="C225" i="20"/>
  <c r="T224" i="20"/>
  <c r="S224" i="20"/>
  <c r="R224" i="20"/>
  <c r="C224" i="20"/>
  <c r="T223" i="20"/>
  <c r="S223" i="20"/>
  <c r="R223" i="20"/>
  <c r="C223" i="20"/>
  <c r="T222" i="20"/>
  <c r="S222" i="20"/>
  <c r="R222" i="20"/>
  <c r="C222" i="20"/>
  <c r="T221" i="20"/>
  <c r="S221" i="20"/>
  <c r="R221" i="20"/>
  <c r="C221" i="20"/>
  <c r="T220" i="20"/>
  <c r="S220" i="20"/>
  <c r="R220" i="20"/>
  <c r="C220" i="20"/>
  <c r="T219" i="20"/>
  <c r="S219" i="20"/>
  <c r="R219" i="20"/>
  <c r="C219" i="20"/>
  <c r="T218" i="20"/>
  <c r="S218" i="20"/>
  <c r="R218" i="20"/>
  <c r="C218" i="20"/>
  <c r="T217" i="20"/>
  <c r="S217" i="20"/>
  <c r="R217" i="20"/>
  <c r="C217" i="20"/>
  <c r="T216" i="20"/>
  <c r="S216" i="20"/>
  <c r="R216" i="20"/>
  <c r="C216" i="20"/>
  <c r="T215" i="20"/>
  <c r="S215" i="20"/>
  <c r="R215" i="20"/>
  <c r="C215" i="20"/>
  <c r="T214" i="20"/>
  <c r="S214" i="20"/>
  <c r="R214" i="20"/>
  <c r="C214" i="20"/>
  <c r="T213" i="20"/>
  <c r="S213" i="20"/>
  <c r="R213" i="20"/>
  <c r="C213" i="20"/>
  <c r="T212" i="20"/>
  <c r="S212" i="20"/>
  <c r="R212" i="20"/>
  <c r="C212" i="20"/>
  <c r="T211" i="20"/>
  <c r="S211" i="20"/>
  <c r="R211" i="20"/>
  <c r="C211" i="20"/>
  <c r="T210" i="20"/>
  <c r="S210" i="20"/>
  <c r="R210" i="20"/>
  <c r="C210" i="20"/>
  <c r="T209" i="20"/>
  <c r="S209" i="20"/>
  <c r="R209" i="20"/>
  <c r="C209" i="20"/>
  <c r="T208" i="20"/>
  <c r="S208" i="20"/>
  <c r="R208" i="20"/>
  <c r="C208" i="20"/>
  <c r="T207" i="20"/>
  <c r="S207" i="20"/>
  <c r="R207" i="20"/>
  <c r="C207" i="20"/>
  <c r="T206" i="20"/>
  <c r="S206" i="20"/>
  <c r="R206" i="20"/>
  <c r="C206" i="20"/>
  <c r="T205" i="20"/>
  <c r="S205" i="20"/>
  <c r="R205" i="20"/>
  <c r="C205" i="20"/>
  <c r="T204" i="20"/>
  <c r="S204" i="20"/>
  <c r="R204" i="20"/>
  <c r="C204" i="20"/>
  <c r="T203" i="20"/>
  <c r="S203" i="20"/>
  <c r="R203" i="20"/>
  <c r="C203" i="20"/>
  <c r="T202" i="20"/>
  <c r="S202" i="20"/>
  <c r="R202" i="20"/>
  <c r="C202" i="20"/>
  <c r="T201" i="20"/>
  <c r="S201" i="20"/>
  <c r="R201" i="20"/>
  <c r="C201" i="20"/>
  <c r="T200" i="20"/>
  <c r="S200" i="20"/>
  <c r="R200" i="20"/>
  <c r="C200" i="20"/>
  <c r="T199" i="20"/>
  <c r="S199" i="20"/>
  <c r="R199" i="20"/>
  <c r="C199" i="20"/>
  <c r="T198" i="20"/>
  <c r="S198" i="20"/>
  <c r="R198" i="20"/>
  <c r="C198" i="20"/>
  <c r="T197" i="20"/>
  <c r="S197" i="20"/>
  <c r="R197" i="20"/>
  <c r="C197" i="20"/>
  <c r="T196" i="20"/>
  <c r="S196" i="20"/>
  <c r="R196" i="20"/>
  <c r="C196" i="20"/>
  <c r="T195" i="20"/>
  <c r="S195" i="20"/>
  <c r="R195" i="20"/>
  <c r="C195" i="20"/>
  <c r="T194" i="20"/>
  <c r="S194" i="20"/>
  <c r="R194" i="20"/>
  <c r="C194" i="20"/>
  <c r="T193" i="20"/>
  <c r="S193" i="20"/>
  <c r="R193" i="20"/>
  <c r="C193" i="20"/>
  <c r="T192" i="20"/>
  <c r="S192" i="20"/>
  <c r="R192" i="20"/>
  <c r="C192" i="20"/>
  <c r="T191" i="20"/>
  <c r="S191" i="20"/>
  <c r="R191" i="20"/>
  <c r="C191" i="20"/>
  <c r="T190" i="20"/>
  <c r="S190" i="20"/>
  <c r="R190" i="20"/>
  <c r="C190" i="20"/>
  <c r="T189" i="20"/>
  <c r="S189" i="20"/>
  <c r="R189" i="20"/>
  <c r="C189" i="20"/>
  <c r="T188" i="20"/>
  <c r="S188" i="20"/>
  <c r="R188" i="20"/>
  <c r="C188" i="20"/>
  <c r="T187" i="20"/>
  <c r="S187" i="20"/>
  <c r="R187" i="20"/>
  <c r="C187" i="20"/>
  <c r="T186" i="20"/>
  <c r="S186" i="20"/>
  <c r="R186" i="20"/>
  <c r="C186" i="20"/>
  <c r="T185" i="20"/>
  <c r="S185" i="20"/>
  <c r="R185" i="20"/>
  <c r="C185" i="20"/>
  <c r="T184" i="20"/>
  <c r="S184" i="20"/>
  <c r="R184" i="20"/>
  <c r="C184" i="20"/>
  <c r="T183" i="20"/>
  <c r="S183" i="20"/>
  <c r="R183" i="20"/>
  <c r="C183" i="20"/>
  <c r="T182" i="20"/>
  <c r="S182" i="20"/>
  <c r="R182" i="20"/>
  <c r="C182" i="20"/>
  <c r="T181" i="20"/>
  <c r="S181" i="20"/>
  <c r="R181" i="20"/>
  <c r="C181" i="20"/>
  <c r="T180" i="20"/>
  <c r="S180" i="20"/>
  <c r="R180" i="20"/>
  <c r="C180" i="20"/>
  <c r="T179" i="20"/>
  <c r="S179" i="20"/>
  <c r="R179" i="20"/>
  <c r="C179" i="20"/>
  <c r="T178" i="20"/>
  <c r="S178" i="20"/>
  <c r="R178" i="20"/>
  <c r="C178" i="20"/>
  <c r="T177" i="20"/>
  <c r="S177" i="20"/>
  <c r="R177" i="20"/>
  <c r="C177" i="20"/>
  <c r="T176" i="20"/>
  <c r="S176" i="20"/>
  <c r="R176" i="20"/>
  <c r="C176" i="20"/>
  <c r="T175" i="20"/>
  <c r="S175" i="20"/>
  <c r="R175" i="20"/>
  <c r="C175" i="20"/>
  <c r="T174" i="20"/>
  <c r="S174" i="20"/>
  <c r="R174" i="20"/>
  <c r="C174" i="20"/>
  <c r="T173" i="20"/>
  <c r="S173" i="20"/>
  <c r="R173" i="20"/>
  <c r="C173" i="20"/>
  <c r="T172" i="20"/>
  <c r="S172" i="20"/>
  <c r="R172" i="20"/>
  <c r="C172" i="20"/>
  <c r="T171" i="20"/>
  <c r="S171" i="20"/>
  <c r="R171" i="20"/>
  <c r="C171" i="20"/>
  <c r="T170" i="20"/>
  <c r="S170" i="20"/>
  <c r="R170" i="20"/>
  <c r="C170" i="20"/>
  <c r="T169" i="20"/>
  <c r="S169" i="20"/>
  <c r="R169" i="20"/>
  <c r="C169" i="20"/>
  <c r="T168" i="20"/>
  <c r="S168" i="20"/>
  <c r="R168" i="20"/>
  <c r="C168" i="20"/>
  <c r="T167" i="20"/>
  <c r="S167" i="20"/>
  <c r="R167" i="20"/>
  <c r="C167" i="20"/>
  <c r="T166" i="20"/>
  <c r="S166" i="20"/>
  <c r="R166" i="20"/>
  <c r="C166" i="20"/>
  <c r="T165" i="20"/>
  <c r="S165" i="20"/>
  <c r="R165" i="20"/>
  <c r="C165" i="20"/>
  <c r="T164" i="20"/>
  <c r="S164" i="20"/>
  <c r="R164" i="20"/>
  <c r="C164" i="20"/>
  <c r="T163" i="20"/>
  <c r="S163" i="20"/>
  <c r="R163" i="20"/>
  <c r="C163" i="20"/>
  <c r="T162" i="20"/>
  <c r="S162" i="20"/>
  <c r="R162" i="20"/>
  <c r="C162" i="20"/>
  <c r="T161" i="20"/>
  <c r="S161" i="20"/>
  <c r="R161" i="20"/>
  <c r="C161" i="20"/>
  <c r="T160" i="20"/>
  <c r="S160" i="20"/>
  <c r="R160" i="20"/>
  <c r="C160" i="20"/>
  <c r="T159" i="20"/>
  <c r="S159" i="20"/>
  <c r="R159" i="20"/>
  <c r="C159" i="20"/>
  <c r="T158" i="20"/>
  <c r="S158" i="20"/>
  <c r="R158" i="20"/>
  <c r="C158" i="20"/>
  <c r="T157" i="20"/>
  <c r="S157" i="20"/>
  <c r="R157" i="20"/>
  <c r="C157" i="20"/>
  <c r="T156" i="20"/>
  <c r="S156" i="20"/>
  <c r="R156" i="20"/>
  <c r="C156" i="20"/>
  <c r="T155" i="20"/>
  <c r="S155" i="20"/>
  <c r="R155" i="20"/>
  <c r="C155" i="20"/>
  <c r="T154" i="20"/>
  <c r="S154" i="20"/>
  <c r="R154" i="20"/>
  <c r="C154" i="20"/>
  <c r="T153" i="20"/>
  <c r="S153" i="20"/>
  <c r="R153" i="20"/>
  <c r="C153" i="20"/>
  <c r="T152" i="20"/>
  <c r="S152" i="20"/>
  <c r="R152" i="20"/>
  <c r="C152" i="20"/>
  <c r="T151" i="20"/>
  <c r="S151" i="20"/>
  <c r="R151" i="20"/>
  <c r="C151" i="20"/>
  <c r="T150" i="20"/>
  <c r="S150" i="20"/>
  <c r="R150" i="20"/>
  <c r="C150" i="20"/>
  <c r="T149" i="20"/>
  <c r="S149" i="20"/>
  <c r="R149" i="20"/>
  <c r="C149" i="20"/>
  <c r="T148" i="20"/>
  <c r="S148" i="20"/>
  <c r="R148" i="20"/>
  <c r="C148" i="20"/>
  <c r="T147" i="20"/>
  <c r="S147" i="20"/>
  <c r="R147" i="20"/>
  <c r="C147" i="20"/>
  <c r="T146" i="20"/>
  <c r="S146" i="20"/>
  <c r="R146" i="20"/>
  <c r="C146" i="20"/>
  <c r="T145" i="20"/>
  <c r="S145" i="20"/>
  <c r="R145" i="20"/>
  <c r="C145" i="20"/>
  <c r="T144" i="20"/>
  <c r="S144" i="20"/>
  <c r="R144" i="20"/>
  <c r="C144" i="20"/>
  <c r="T143" i="20"/>
  <c r="S143" i="20"/>
  <c r="R143" i="20"/>
  <c r="C143" i="20"/>
  <c r="T142" i="20"/>
  <c r="S142" i="20"/>
  <c r="R142" i="20"/>
  <c r="C142" i="20"/>
  <c r="T141" i="20"/>
  <c r="S141" i="20"/>
  <c r="R141" i="20"/>
  <c r="C141" i="20"/>
  <c r="T140" i="20"/>
  <c r="S140" i="20"/>
  <c r="R140" i="20"/>
  <c r="C140" i="20"/>
  <c r="T139" i="20"/>
  <c r="S139" i="20"/>
  <c r="R139" i="20"/>
  <c r="C139" i="20"/>
  <c r="T138" i="20"/>
  <c r="S138" i="20"/>
  <c r="R138" i="20"/>
  <c r="C138" i="20"/>
  <c r="T137" i="20"/>
  <c r="S137" i="20"/>
  <c r="R137" i="20"/>
  <c r="C137" i="20"/>
  <c r="T136" i="20"/>
  <c r="S136" i="20"/>
  <c r="R136" i="20"/>
  <c r="C136" i="20"/>
  <c r="T135" i="20"/>
  <c r="S135" i="20"/>
  <c r="R135" i="20"/>
  <c r="C135" i="20"/>
  <c r="T134" i="20"/>
  <c r="S134" i="20"/>
  <c r="R134" i="20"/>
  <c r="C134" i="20"/>
  <c r="T133" i="20"/>
  <c r="S133" i="20"/>
  <c r="R133" i="20"/>
  <c r="C133" i="20"/>
  <c r="T132" i="20"/>
  <c r="S132" i="20"/>
  <c r="R132" i="20"/>
  <c r="C132" i="20"/>
  <c r="T131" i="20"/>
  <c r="S131" i="20"/>
  <c r="R131" i="20"/>
  <c r="C131" i="20"/>
  <c r="T130" i="20"/>
  <c r="S130" i="20"/>
  <c r="R130" i="20"/>
  <c r="C130" i="20"/>
  <c r="T129" i="20"/>
  <c r="S129" i="20"/>
  <c r="R129" i="20"/>
  <c r="C129" i="20"/>
  <c r="T128" i="20"/>
  <c r="R128" i="20"/>
  <c r="C128" i="20"/>
  <c r="T127" i="20"/>
  <c r="S127" i="20"/>
  <c r="R127" i="20"/>
  <c r="C127" i="20"/>
  <c r="T126" i="20"/>
  <c r="S126" i="20"/>
  <c r="R126" i="20"/>
  <c r="C126" i="20"/>
  <c r="T125" i="20"/>
  <c r="S125" i="20"/>
  <c r="R125" i="20"/>
  <c r="C125" i="20"/>
  <c r="T124" i="20"/>
  <c r="S124" i="20"/>
  <c r="R124" i="20"/>
  <c r="C124" i="20"/>
  <c r="T123" i="20"/>
  <c r="S123" i="20"/>
  <c r="R123" i="20"/>
  <c r="C123" i="20"/>
  <c r="T122" i="20"/>
  <c r="S122" i="20"/>
  <c r="R122" i="20"/>
  <c r="C122" i="20"/>
  <c r="T121" i="20"/>
  <c r="S121" i="20"/>
  <c r="R121" i="20"/>
  <c r="C121" i="20"/>
  <c r="T120" i="20"/>
  <c r="S120" i="20"/>
  <c r="R120" i="20"/>
  <c r="C120" i="20"/>
  <c r="T119" i="20"/>
  <c r="S119" i="20"/>
  <c r="R119" i="20"/>
  <c r="C119" i="20"/>
  <c r="T118" i="20"/>
  <c r="S118" i="20"/>
  <c r="R118" i="20"/>
  <c r="C118" i="20"/>
  <c r="T117" i="20"/>
  <c r="S117" i="20"/>
  <c r="R117" i="20"/>
  <c r="C117" i="20"/>
  <c r="T116" i="20"/>
  <c r="S116" i="20"/>
  <c r="R116" i="20"/>
  <c r="C116" i="20"/>
  <c r="T115" i="20"/>
  <c r="S115" i="20"/>
  <c r="R115" i="20"/>
  <c r="C115" i="20"/>
  <c r="T114" i="20"/>
  <c r="S114" i="20"/>
  <c r="R114" i="20"/>
  <c r="C114" i="20"/>
  <c r="T113" i="20"/>
  <c r="S113" i="20"/>
  <c r="R113" i="20"/>
  <c r="C113" i="20"/>
  <c r="T112" i="20"/>
  <c r="S112" i="20"/>
  <c r="R112" i="20"/>
  <c r="C112" i="20"/>
  <c r="T111" i="20"/>
  <c r="S111" i="20"/>
  <c r="R111" i="20"/>
  <c r="C111" i="20"/>
  <c r="T110" i="20"/>
  <c r="S110" i="20"/>
  <c r="R110" i="20"/>
  <c r="C110" i="20"/>
  <c r="T109" i="20"/>
  <c r="S109" i="20"/>
  <c r="R109" i="20"/>
  <c r="C109" i="20"/>
  <c r="T108" i="20"/>
  <c r="S108" i="20"/>
  <c r="R108" i="20"/>
  <c r="C108" i="20"/>
  <c r="T107" i="20"/>
  <c r="S107" i="20"/>
  <c r="R107" i="20"/>
  <c r="C107" i="20"/>
  <c r="T106" i="20"/>
  <c r="S106" i="20"/>
  <c r="R106" i="20"/>
  <c r="C106" i="20"/>
  <c r="T105" i="20"/>
  <c r="S105" i="20"/>
  <c r="R105" i="20"/>
  <c r="C105" i="20"/>
  <c r="T104" i="20"/>
  <c r="S104" i="20"/>
  <c r="R104" i="20"/>
  <c r="C104" i="20"/>
  <c r="T103" i="20"/>
  <c r="S103" i="20"/>
  <c r="R103" i="20"/>
  <c r="C103" i="20"/>
  <c r="T102" i="20"/>
  <c r="S102" i="20"/>
  <c r="R102" i="20"/>
  <c r="C102" i="20"/>
  <c r="T101" i="20"/>
  <c r="S101" i="20"/>
  <c r="R101" i="20"/>
  <c r="C101" i="20"/>
  <c r="T100" i="20"/>
  <c r="S100" i="20"/>
  <c r="R100" i="20"/>
  <c r="C100" i="20"/>
  <c r="T99" i="20"/>
  <c r="S99" i="20"/>
  <c r="R99" i="20"/>
  <c r="C99" i="20"/>
  <c r="T98" i="20"/>
  <c r="S98" i="20"/>
  <c r="R98" i="20"/>
  <c r="C98" i="20"/>
  <c r="T97" i="20"/>
  <c r="S97" i="20"/>
  <c r="R97" i="20"/>
  <c r="C97" i="20"/>
  <c r="T96" i="20"/>
  <c r="S96" i="20"/>
  <c r="R96" i="20"/>
  <c r="C96" i="20"/>
  <c r="T95" i="20"/>
  <c r="S95" i="20"/>
  <c r="R95" i="20"/>
  <c r="C95" i="20"/>
  <c r="T94" i="20"/>
  <c r="S94" i="20"/>
  <c r="R94" i="20"/>
  <c r="C94" i="20"/>
  <c r="T93" i="20"/>
  <c r="S93" i="20"/>
  <c r="R93" i="20"/>
  <c r="C93" i="20"/>
  <c r="T92" i="20"/>
  <c r="S92" i="20"/>
  <c r="R92" i="20"/>
  <c r="C92" i="20"/>
  <c r="T91" i="20"/>
  <c r="S91" i="20"/>
  <c r="R91" i="20"/>
  <c r="C91" i="20"/>
  <c r="T90" i="20"/>
  <c r="S90" i="20"/>
  <c r="R90" i="20"/>
  <c r="C90" i="20"/>
  <c r="T89" i="20"/>
  <c r="S89" i="20"/>
  <c r="R89" i="20"/>
  <c r="C89" i="20"/>
  <c r="T88" i="20"/>
  <c r="S88" i="20"/>
  <c r="R88" i="20"/>
  <c r="C88" i="20"/>
  <c r="T87" i="20"/>
  <c r="S87" i="20"/>
  <c r="R87" i="20"/>
  <c r="C87" i="20"/>
  <c r="T86" i="20"/>
  <c r="S86" i="20"/>
  <c r="R86" i="20"/>
  <c r="C86" i="20"/>
  <c r="T85" i="20"/>
  <c r="S85" i="20"/>
  <c r="R85" i="20"/>
  <c r="C85" i="20"/>
  <c r="T84" i="20"/>
  <c r="S84" i="20"/>
  <c r="R84" i="20"/>
  <c r="C84" i="20"/>
  <c r="T83" i="20"/>
  <c r="S83" i="20"/>
  <c r="R83" i="20"/>
  <c r="C83" i="20"/>
  <c r="T82" i="20"/>
  <c r="S82" i="20"/>
  <c r="R82" i="20"/>
  <c r="C82" i="20"/>
  <c r="T81" i="20"/>
  <c r="S81" i="20"/>
  <c r="R81" i="20"/>
  <c r="C81" i="20"/>
  <c r="T80" i="20"/>
  <c r="S80" i="20"/>
  <c r="R80" i="20"/>
  <c r="C80" i="20"/>
  <c r="T79" i="20"/>
  <c r="S79" i="20"/>
  <c r="R79" i="20"/>
  <c r="C79" i="20"/>
  <c r="T78" i="20"/>
  <c r="S78" i="20"/>
  <c r="R78" i="20"/>
  <c r="C78" i="20"/>
  <c r="T77" i="20"/>
  <c r="S77" i="20"/>
  <c r="R77" i="20"/>
  <c r="C77" i="20"/>
  <c r="T76" i="20"/>
  <c r="S76" i="20"/>
  <c r="R76" i="20"/>
  <c r="C76" i="20"/>
  <c r="T75" i="20"/>
  <c r="S75" i="20"/>
  <c r="R75" i="20"/>
  <c r="C75" i="20"/>
  <c r="T74" i="20"/>
  <c r="S74" i="20"/>
  <c r="R74" i="20"/>
  <c r="C74" i="20"/>
  <c r="T73" i="20"/>
  <c r="S73" i="20"/>
  <c r="R73" i="20"/>
  <c r="C73" i="20"/>
  <c r="T72" i="20"/>
  <c r="S72" i="20"/>
  <c r="R72" i="20"/>
  <c r="C72" i="20"/>
  <c r="T71" i="20"/>
  <c r="S71" i="20"/>
  <c r="R71" i="20"/>
  <c r="C71" i="20"/>
  <c r="T70" i="20"/>
  <c r="S70" i="20"/>
  <c r="R70" i="20"/>
  <c r="C70" i="20"/>
  <c r="T69" i="20"/>
  <c r="S69" i="20"/>
  <c r="R69" i="20"/>
  <c r="C69" i="20"/>
  <c r="T68" i="20"/>
  <c r="S68" i="20"/>
  <c r="R68" i="20"/>
  <c r="C68" i="20"/>
  <c r="T67" i="20"/>
  <c r="S67" i="20"/>
  <c r="R67" i="20"/>
  <c r="C67" i="20"/>
  <c r="T66" i="20"/>
  <c r="S66" i="20"/>
  <c r="R66" i="20"/>
  <c r="C66" i="20"/>
  <c r="T65" i="20"/>
  <c r="S65" i="20"/>
  <c r="R65" i="20"/>
  <c r="C65" i="20"/>
  <c r="T64" i="20"/>
  <c r="S64" i="20"/>
  <c r="R64" i="20"/>
  <c r="C64" i="20"/>
  <c r="T63" i="20"/>
  <c r="S63" i="20"/>
  <c r="R63" i="20"/>
  <c r="C63" i="20"/>
  <c r="T62" i="20"/>
  <c r="S62" i="20"/>
  <c r="R62" i="20"/>
  <c r="C62" i="20"/>
  <c r="T61" i="20"/>
  <c r="S61" i="20"/>
  <c r="R61" i="20"/>
  <c r="C61" i="20"/>
  <c r="T60" i="20"/>
  <c r="S60" i="20"/>
  <c r="R60" i="20"/>
  <c r="C60" i="20"/>
  <c r="T59" i="20"/>
  <c r="S59" i="20"/>
  <c r="R59" i="20"/>
  <c r="C59" i="20"/>
  <c r="T58" i="20"/>
  <c r="S58" i="20"/>
  <c r="R58" i="20"/>
  <c r="C58" i="20"/>
  <c r="T57" i="20"/>
  <c r="S57" i="20"/>
  <c r="R57" i="20"/>
  <c r="C57" i="20"/>
  <c r="T56" i="20"/>
  <c r="S56" i="20"/>
  <c r="R56" i="20"/>
  <c r="C56" i="20"/>
  <c r="T55" i="20"/>
  <c r="S55" i="20"/>
  <c r="R55" i="20"/>
  <c r="C55" i="20"/>
  <c r="T54" i="20"/>
  <c r="S54" i="20"/>
  <c r="R54" i="20"/>
  <c r="C54" i="20"/>
  <c r="T53" i="20"/>
  <c r="S53" i="20"/>
  <c r="R53" i="20"/>
  <c r="C53" i="20"/>
  <c r="T52" i="20"/>
  <c r="S52" i="20"/>
  <c r="R52" i="20"/>
  <c r="C52" i="20"/>
  <c r="T51" i="20"/>
  <c r="S51" i="20"/>
  <c r="R51" i="20"/>
  <c r="C51" i="20"/>
  <c r="T50" i="20"/>
  <c r="S50" i="20"/>
  <c r="R50" i="20"/>
  <c r="C50" i="20"/>
  <c r="T49" i="20"/>
  <c r="S49" i="20"/>
  <c r="R49" i="20"/>
  <c r="C49" i="20"/>
  <c r="T48" i="20"/>
  <c r="S48" i="20"/>
  <c r="R48" i="20"/>
  <c r="C48" i="20"/>
  <c r="T47" i="20"/>
  <c r="S47" i="20"/>
  <c r="R47" i="20"/>
  <c r="C47" i="20"/>
  <c r="T46" i="20"/>
  <c r="S46" i="20"/>
  <c r="R46" i="20"/>
  <c r="C46" i="20"/>
  <c r="T45" i="20"/>
  <c r="S45" i="20"/>
  <c r="R45" i="20"/>
  <c r="C45" i="20"/>
  <c r="T44" i="20"/>
  <c r="S44" i="20"/>
  <c r="R44" i="20"/>
  <c r="C44" i="20"/>
  <c r="T43" i="20"/>
  <c r="S43" i="20"/>
  <c r="R43" i="20"/>
  <c r="C43" i="20"/>
  <c r="T42" i="20"/>
  <c r="S42" i="20"/>
  <c r="R42" i="20"/>
  <c r="C42" i="20"/>
  <c r="T41" i="20"/>
  <c r="S41" i="20"/>
  <c r="R41" i="20"/>
  <c r="C41" i="20"/>
  <c r="T40" i="20"/>
  <c r="S40" i="20"/>
  <c r="R40" i="20"/>
  <c r="C40" i="20"/>
  <c r="T39" i="20"/>
  <c r="S39" i="20"/>
  <c r="R39" i="20"/>
  <c r="C39" i="20"/>
  <c r="T38" i="20"/>
  <c r="S38" i="20"/>
  <c r="R38" i="20"/>
  <c r="C38" i="20"/>
  <c r="T37" i="20"/>
  <c r="S37" i="20"/>
  <c r="R37" i="20"/>
  <c r="C37" i="20"/>
  <c r="T36" i="20"/>
  <c r="S36" i="20"/>
  <c r="R36" i="20"/>
  <c r="C36" i="20"/>
  <c r="T35" i="20"/>
  <c r="S35" i="20"/>
  <c r="R35" i="20"/>
  <c r="C35" i="20"/>
  <c r="T34" i="20"/>
  <c r="S34" i="20"/>
  <c r="R34" i="20"/>
  <c r="C34" i="20"/>
  <c r="T33" i="20"/>
  <c r="S33" i="20"/>
  <c r="R33" i="20"/>
  <c r="C33" i="20"/>
  <c r="T32" i="20"/>
  <c r="S32" i="20"/>
  <c r="R32" i="20"/>
  <c r="C32" i="20"/>
  <c r="T31" i="20"/>
  <c r="S31" i="20"/>
  <c r="R31" i="20"/>
  <c r="C31" i="20"/>
  <c r="T30" i="20"/>
  <c r="S30" i="20"/>
  <c r="R30" i="20"/>
  <c r="C30" i="20"/>
  <c r="T29" i="20"/>
  <c r="S29" i="20"/>
  <c r="R29" i="20"/>
  <c r="C29" i="20"/>
  <c r="T28" i="20"/>
  <c r="S28" i="20"/>
  <c r="R28" i="20"/>
  <c r="C28" i="20"/>
  <c r="T27" i="20"/>
  <c r="S27" i="20"/>
  <c r="R27" i="20"/>
  <c r="C27" i="20"/>
  <c r="T26" i="20"/>
  <c r="S26" i="20"/>
  <c r="R26" i="20"/>
  <c r="C26" i="20"/>
  <c r="T25" i="20"/>
  <c r="S25" i="20"/>
  <c r="R25" i="20"/>
  <c r="C25" i="20"/>
  <c r="T24" i="20"/>
  <c r="S24" i="20"/>
  <c r="R24" i="20"/>
  <c r="C24" i="20"/>
  <c r="T23" i="20"/>
  <c r="S23" i="20"/>
  <c r="R23" i="20"/>
  <c r="C23" i="20"/>
  <c r="T22" i="20"/>
  <c r="S22" i="20"/>
  <c r="R22" i="20"/>
  <c r="C22" i="20"/>
  <c r="T21" i="20"/>
  <c r="S21" i="20"/>
  <c r="R21" i="20"/>
  <c r="C21" i="20"/>
  <c r="T20" i="20"/>
  <c r="S20" i="20"/>
  <c r="R20" i="20"/>
  <c r="C20" i="20"/>
  <c r="T19" i="20"/>
  <c r="S19" i="20"/>
  <c r="R19" i="20"/>
  <c r="C19" i="20"/>
  <c r="T18" i="20"/>
  <c r="S18" i="20"/>
  <c r="R18" i="20"/>
  <c r="C18" i="20"/>
  <c r="T17" i="20"/>
  <c r="S17" i="20"/>
  <c r="R17" i="20"/>
  <c r="C17" i="20"/>
  <c r="T16" i="20"/>
  <c r="S16" i="20"/>
  <c r="R16" i="20"/>
  <c r="C16" i="20"/>
  <c r="T15" i="20"/>
  <c r="S15" i="20"/>
  <c r="R15" i="20"/>
  <c r="C15" i="20"/>
  <c r="T14" i="20"/>
  <c r="S14" i="20"/>
  <c r="R14" i="20"/>
  <c r="C14" i="20"/>
  <c r="T13" i="20"/>
  <c r="S13" i="20"/>
  <c r="R13" i="20"/>
  <c r="C13" i="20"/>
  <c r="T12" i="20"/>
  <c r="S12" i="20"/>
  <c r="R12" i="20"/>
  <c r="C12" i="20"/>
  <c r="T11" i="20"/>
  <c r="S11" i="20"/>
  <c r="R11" i="20"/>
  <c r="C11" i="20"/>
  <c r="T10" i="20"/>
  <c r="S10" i="20"/>
  <c r="R10" i="20"/>
  <c r="C10" i="20"/>
  <c r="T9" i="20"/>
  <c r="S9" i="20"/>
  <c r="R9" i="20"/>
  <c r="C9" i="20"/>
  <c r="T8" i="20"/>
  <c r="S8" i="20"/>
  <c r="R8" i="20"/>
  <c r="C8" i="20"/>
  <c r="T7" i="20"/>
  <c r="S7" i="20"/>
  <c r="R7" i="20"/>
  <c r="C7" i="20"/>
  <c r="T6" i="20"/>
  <c r="S6" i="20"/>
  <c r="R6" i="20"/>
  <c r="C6" i="20"/>
  <c r="T5" i="20"/>
  <c r="S5" i="20"/>
  <c r="R5" i="20"/>
  <c r="C5" i="20"/>
  <c r="T4" i="20"/>
  <c r="S4" i="20"/>
  <c r="R4" i="20"/>
  <c r="C4" i="20"/>
  <c r="T3" i="20"/>
  <c r="S3" i="20"/>
  <c r="R3" i="20"/>
  <c r="C3" i="20"/>
  <c r="T2" i="20"/>
  <c r="S2" i="20"/>
  <c r="R2" i="20"/>
  <c r="C2" i="20"/>
  <c r="T976" i="19"/>
  <c r="S976" i="19"/>
  <c r="R976" i="19"/>
  <c r="C976" i="19"/>
  <c r="T975" i="19"/>
  <c r="S975" i="19"/>
  <c r="R975" i="19"/>
  <c r="C975" i="19"/>
  <c r="T974" i="19"/>
  <c r="S974" i="19"/>
  <c r="R974" i="19"/>
  <c r="C974" i="19"/>
  <c r="T973" i="19"/>
  <c r="S973" i="19"/>
  <c r="R973" i="19"/>
  <c r="C973" i="19"/>
  <c r="T972" i="19"/>
  <c r="S972" i="19"/>
  <c r="R972" i="19"/>
  <c r="C972" i="19"/>
  <c r="T971" i="19"/>
  <c r="S971" i="19"/>
  <c r="R971" i="19"/>
  <c r="C971" i="19"/>
  <c r="T970" i="19"/>
  <c r="S970" i="19"/>
  <c r="R970" i="19"/>
  <c r="C970" i="19"/>
  <c r="T969" i="19"/>
  <c r="S969" i="19"/>
  <c r="R969" i="19"/>
  <c r="C969" i="19"/>
  <c r="T968" i="19"/>
  <c r="S968" i="19"/>
  <c r="R968" i="19"/>
  <c r="C968" i="19"/>
  <c r="T967" i="19"/>
  <c r="S967" i="19"/>
  <c r="R967" i="19"/>
  <c r="C967" i="19"/>
  <c r="T966" i="19"/>
  <c r="S966" i="19"/>
  <c r="R966" i="19"/>
  <c r="C966" i="19"/>
  <c r="T965" i="19"/>
  <c r="S965" i="19"/>
  <c r="R965" i="19"/>
  <c r="C965" i="19"/>
  <c r="T964" i="19"/>
  <c r="S964" i="19"/>
  <c r="R964" i="19"/>
  <c r="C964" i="19"/>
  <c r="T963" i="19"/>
  <c r="S963" i="19"/>
  <c r="R963" i="19"/>
  <c r="C963" i="19"/>
  <c r="T962" i="19"/>
  <c r="S962" i="19"/>
  <c r="R962" i="19"/>
  <c r="C962" i="19"/>
  <c r="T961" i="19"/>
  <c r="S961" i="19"/>
  <c r="R961" i="19"/>
  <c r="C961" i="19"/>
  <c r="T960" i="19"/>
  <c r="S960" i="19"/>
  <c r="R960" i="19"/>
  <c r="C960" i="19"/>
  <c r="T959" i="19"/>
  <c r="S959" i="19"/>
  <c r="R959" i="19"/>
  <c r="C959" i="19"/>
  <c r="T958" i="19"/>
  <c r="S958" i="19"/>
  <c r="R958" i="19"/>
  <c r="C958" i="19"/>
  <c r="T957" i="19"/>
  <c r="S957" i="19"/>
  <c r="R957" i="19"/>
  <c r="C957" i="19"/>
  <c r="T956" i="19"/>
  <c r="S956" i="19"/>
  <c r="R956" i="19"/>
  <c r="C956" i="19"/>
  <c r="T955" i="19"/>
  <c r="S955" i="19"/>
  <c r="R955" i="19"/>
  <c r="C955" i="19"/>
  <c r="T954" i="19"/>
  <c r="S954" i="19"/>
  <c r="R954" i="19"/>
  <c r="C954" i="19"/>
  <c r="T953" i="19"/>
  <c r="S953" i="19"/>
  <c r="R953" i="19"/>
  <c r="C953" i="19"/>
  <c r="T952" i="19"/>
  <c r="S952" i="19"/>
  <c r="R952" i="19"/>
  <c r="C952" i="19"/>
  <c r="T951" i="19"/>
  <c r="S951" i="19"/>
  <c r="R951" i="19"/>
  <c r="C951" i="19"/>
  <c r="T950" i="19"/>
  <c r="S950" i="19"/>
  <c r="R950" i="19"/>
  <c r="C950" i="19"/>
  <c r="T949" i="19"/>
  <c r="S949" i="19"/>
  <c r="R949" i="19"/>
  <c r="C949" i="19"/>
  <c r="T948" i="19"/>
  <c r="S948" i="19"/>
  <c r="R948" i="19"/>
  <c r="C948" i="19"/>
  <c r="T947" i="19"/>
  <c r="S947" i="19"/>
  <c r="R947" i="19"/>
  <c r="C947" i="19"/>
  <c r="T946" i="19"/>
  <c r="S946" i="19"/>
  <c r="R946" i="19"/>
  <c r="C946" i="19"/>
  <c r="T945" i="19"/>
  <c r="S945" i="19"/>
  <c r="R945" i="19"/>
  <c r="C945" i="19"/>
  <c r="T944" i="19"/>
  <c r="S944" i="19"/>
  <c r="R944" i="19"/>
  <c r="C944" i="19"/>
  <c r="T943" i="19"/>
  <c r="S943" i="19"/>
  <c r="R943" i="19"/>
  <c r="C943" i="19"/>
  <c r="T942" i="19"/>
  <c r="S942" i="19"/>
  <c r="R942" i="19"/>
  <c r="C942" i="19"/>
  <c r="T941" i="19"/>
  <c r="S941" i="19"/>
  <c r="R941" i="19"/>
  <c r="C941" i="19"/>
  <c r="T940" i="19"/>
  <c r="S940" i="19"/>
  <c r="R940" i="19"/>
  <c r="C940" i="19"/>
  <c r="T939" i="19"/>
  <c r="S939" i="19"/>
  <c r="R939" i="19"/>
  <c r="C939" i="19"/>
  <c r="T938" i="19"/>
  <c r="S938" i="19"/>
  <c r="R938" i="19"/>
  <c r="C938" i="19"/>
  <c r="T937" i="19"/>
  <c r="S937" i="19"/>
  <c r="R937" i="19"/>
  <c r="C937" i="19"/>
  <c r="T936" i="19"/>
  <c r="S936" i="19"/>
  <c r="R936" i="19"/>
  <c r="C936" i="19"/>
  <c r="T935" i="19"/>
  <c r="S935" i="19"/>
  <c r="R935" i="19"/>
  <c r="C935" i="19"/>
  <c r="T934" i="19"/>
  <c r="R934" i="19"/>
  <c r="C934" i="19"/>
  <c r="T933" i="19"/>
  <c r="S933" i="19"/>
  <c r="R933" i="19"/>
  <c r="C933" i="19"/>
  <c r="T932" i="19"/>
  <c r="S932" i="19"/>
  <c r="R932" i="19"/>
  <c r="C932" i="19"/>
  <c r="T931" i="19"/>
  <c r="S931" i="19"/>
  <c r="R931" i="19"/>
  <c r="C931" i="19"/>
  <c r="T930" i="19"/>
  <c r="S930" i="19"/>
  <c r="R930" i="19"/>
  <c r="C930" i="19"/>
  <c r="T929" i="19"/>
  <c r="S929" i="19"/>
  <c r="R929" i="19"/>
  <c r="C929" i="19"/>
  <c r="T928" i="19"/>
  <c r="S928" i="19"/>
  <c r="R928" i="19"/>
  <c r="C928" i="19"/>
  <c r="T927" i="19"/>
  <c r="S927" i="19"/>
  <c r="R927" i="19"/>
  <c r="C927" i="19"/>
  <c r="T926" i="19"/>
  <c r="S926" i="19"/>
  <c r="R926" i="19"/>
  <c r="C926" i="19"/>
  <c r="T925" i="19"/>
  <c r="S925" i="19"/>
  <c r="R925" i="19"/>
  <c r="C925" i="19"/>
  <c r="T924" i="19"/>
  <c r="S924" i="19"/>
  <c r="R924" i="19"/>
  <c r="C924" i="19"/>
  <c r="T923" i="19"/>
  <c r="S923" i="19"/>
  <c r="R923" i="19"/>
  <c r="C923" i="19"/>
  <c r="T922" i="19"/>
  <c r="S922" i="19"/>
  <c r="R922" i="19"/>
  <c r="C922" i="19"/>
  <c r="T921" i="19"/>
  <c r="S921" i="19"/>
  <c r="R921" i="19"/>
  <c r="C921" i="19"/>
  <c r="T920" i="19"/>
  <c r="S920" i="19"/>
  <c r="R920" i="19"/>
  <c r="C920" i="19"/>
  <c r="T919" i="19"/>
  <c r="S919" i="19"/>
  <c r="R919" i="19"/>
  <c r="C919" i="19"/>
  <c r="T918" i="19"/>
  <c r="S918" i="19"/>
  <c r="R918" i="19"/>
  <c r="C918" i="19"/>
  <c r="T917" i="19"/>
  <c r="S917" i="19"/>
  <c r="R917" i="19"/>
  <c r="C917" i="19"/>
  <c r="T916" i="19"/>
  <c r="S916" i="19"/>
  <c r="R916" i="19"/>
  <c r="C916" i="19"/>
  <c r="T915" i="19"/>
  <c r="S915" i="19"/>
  <c r="R915" i="19"/>
  <c r="C915" i="19"/>
  <c r="T914" i="19"/>
  <c r="S914" i="19"/>
  <c r="R914" i="19"/>
  <c r="C914" i="19"/>
  <c r="T913" i="19"/>
  <c r="S913" i="19"/>
  <c r="R913" i="19"/>
  <c r="C913" i="19"/>
  <c r="T912" i="19"/>
  <c r="S912" i="19"/>
  <c r="R912" i="19"/>
  <c r="C912" i="19"/>
  <c r="C911" i="19"/>
  <c r="T910" i="19"/>
  <c r="S910" i="19"/>
  <c r="R910" i="19"/>
  <c r="C910" i="19"/>
  <c r="T909" i="19"/>
  <c r="S909" i="19"/>
  <c r="R909" i="19"/>
  <c r="C909" i="19"/>
  <c r="T908" i="19"/>
  <c r="S908" i="19"/>
  <c r="R908" i="19"/>
  <c r="C908" i="19"/>
  <c r="T907" i="19"/>
  <c r="S907" i="19"/>
  <c r="R907" i="19"/>
  <c r="C907" i="19"/>
  <c r="T906" i="19"/>
  <c r="S906" i="19"/>
  <c r="R906" i="19"/>
  <c r="C906" i="19"/>
  <c r="T905" i="19"/>
  <c r="S905" i="19"/>
  <c r="R905" i="19"/>
  <c r="C905" i="19"/>
  <c r="T904" i="19"/>
  <c r="S904" i="19"/>
  <c r="R904" i="19"/>
  <c r="C904" i="19"/>
  <c r="T903" i="19"/>
  <c r="S903" i="19"/>
  <c r="R903" i="19"/>
  <c r="C903" i="19"/>
  <c r="T902" i="19"/>
  <c r="S902" i="19"/>
  <c r="R902" i="19"/>
  <c r="C902" i="19"/>
  <c r="T901" i="19"/>
  <c r="S901" i="19"/>
  <c r="R901" i="19"/>
  <c r="C901" i="19"/>
  <c r="T900" i="19"/>
  <c r="S900" i="19"/>
  <c r="R900" i="19"/>
  <c r="C900" i="19"/>
  <c r="T899" i="19"/>
  <c r="S899" i="19"/>
  <c r="R899" i="19"/>
  <c r="C899" i="19"/>
  <c r="T898" i="19"/>
  <c r="S898" i="19"/>
  <c r="R898" i="19"/>
  <c r="C898" i="19"/>
  <c r="T897" i="19"/>
  <c r="S897" i="19"/>
  <c r="R897" i="19"/>
  <c r="C897" i="19"/>
  <c r="T896" i="19"/>
  <c r="S896" i="19"/>
  <c r="R896" i="19"/>
  <c r="C896" i="19"/>
  <c r="T895" i="19"/>
  <c r="S895" i="19"/>
  <c r="R895" i="19"/>
  <c r="C895" i="19"/>
  <c r="T894" i="19"/>
  <c r="S894" i="19"/>
  <c r="R894" i="19"/>
  <c r="C894" i="19"/>
  <c r="T893" i="19"/>
  <c r="S893" i="19"/>
  <c r="R893" i="19"/>
  <c r="C893" i="19"/>
  <c r="T892" i="19"/>
  <c r="S892" i="19"/>
  <c r="R892" i="19"/>
  <c r="C892" i="19"/>
  <c r="T891" i="19"/>
  <c r="S891" i="19"/>
  <c r="R891" i="19"/>
  <c r="C891" i="19"/>
  <c r="T890" i="19"/>
  <c r="S890" i="19"/>
  <c r="R890" i="19"/>
  <c r="C890" i="19"/>
  <c r="T889" i="19"/>
  <c r="S889" i="19"/>
  <c r="R889" i="19"/>
  <c r="C889" i="19"/>
  <c r="T888" i="19"/>
  <c r="S888" i="19"/>
  <c r="R888" i="19"/>
  <c r="C888" i="19"/>
  <c r="T887" i="19"/>
  <c r="S887" i="19"/>
  <c r="R887" i="19"/>
  <c r="C887" i="19"/>
  <c r="T886" i="19"/>
  <c r="S886" i="19"/>
  <c r="R886" i="19"/>
  <c r="C886" i="19"/>
  <c r="T885" i="19"/>
  <c r="S885" i="19"/>
  <c r="R885" i="19"/>
  <c r="C885" i="19"/>
  <c r="T884" i="19"/>
  <c r="S884" i="19"/>
  <c r="R884" i="19"/>
  <c r="C884" i="19"/>
  <c r="T883" i="19"/>
  <c r="S883" i="19"/>
  <c r="R883" i="19"/>
  <c r="C883" i="19"/>
  <c r="T882" i="19"/>
  <c r="S882" i="19"/>
  <c r="R882" i="19"/>
  <c r="C882" i="19"/>
  <c r="T881" i="19"/>
  <c r="S881" i="19"/>
  <c r="R881" i="19"/>
  <c r="C881" i="19"/>
  <c r="T880" i="19"/>
  <c r="S880" i="19"/>
  <c r="R880" i="19"/>
  <c r="C880" i="19"/>
  <c r="T879" i="19"/>
  <c r="S879" i="19"/>
  <c r="R879" i="19"/>
  <c r="C879" i="19"/>
  <c r="T878" i="19"/>
  <c r="S878" i="19"/>
  <c r="R878" i="19"/>
  <c r="C878" i="19"/>
  <c r="T877" i="19"/>
  <c r="S877" i="19"/>
  <c r="R877" i="19"/>
  <c r="C877" i="19"/>
  <c r="T876" i="19"/>
  <c r="S876" i="19"/>
  <c r="R876" i="19"/>
  <c r="C876" i="19"/>
  <c r="T875" i="19"/>
  <c r="S875" i="19"/>
  <c r="R875" i="19"/>
  <c r="C875" i="19"/>
  <c r="T874" i="19"/>
  <c r="S874" i="19"/>
  <c r="R874" i="19"/>
  <c r="C874" i="19"/>
  <c r="T873" i="19"/>
  <c r="S873" i="19"/>
  <c r="R873" i="19"/>
  <c r="C873" i="19"/>
  <c r="T872" i="19"/>
  <c r="S872" i="19"/>
  <c r="R872" i="19"/>
  <c r="C872" i="19"/>
  <c r="T871" i="19"/>
  <c r="S871" i="19"/>
  <c r="R871" i="19"/>
  <c r="C871" i="19"/>
  <c r="T870" i="19"/>
  <c r="S870" i="19"/>
  <c r="R870" i="19"/>
  <c r="C870" i="19"/>
  <c r="T869" i="19"/>
  <c r="S869" i="19"/>
  <c r="R869" i="19"/>
  <c r="C869" i="19"/>
  <c r="T868" i="19"/>
  <c r="S868" i="19"/>
  <c r="R868" i="19"/>
  <c r="C868" i="19"/>
  <c r="T867" i="19"/>
  <c r="S867" i="19"/>
  <c r="R867" i="19"/>
  <c r="C867" i="19"/>
  <c r="T866" i="19"/>
  <c r="S866" i="19"/>
  <c r="R866" i="19"/>
  <c r="C866" i="19"/>
  <c r="T865" i="19"/>
  <c r="S865" i="19"/>
  <c r="R865" i="19"/>
  <c r="C865" i="19"/>
  <c r="T864" i="19"/>
  <c r="S864" i="19"/>
  <c r="R864" i="19"/>
  <c r="C864" i="19"/>
  <c r="T863" i="19"/>
  <c r="S863" i="19"/>
  <c r="R863" i="19"/>
  <c r="C863" i="19"/>
  <c r="T862" i="19"/>
  <c r="S862" i="19"/>
  <c r="R862" i="19"/>
  <c r="C862" i="19"/>
  <c r="T861" i="19"/>
  <c r="S861" i="19"/>
  <c r="R861" i="19"/>
  <c r="C861" i="19"/>
  <c r="T860" i="19"/>
  <c r="S860" i="19"/>
  <c r="R860" i="19"/>
  <c r="C860" i="19"/>
  <c r="T859" i="19"/>
  <c r="S859" i="19"/>
  <c r="R859" i="19"/>
  <c r="C859" i="19"/>
  <c r="T858" i="19"/>
  <c r="S858" i="19"/>
  <c r="R858" i="19"/>
  <c r="C858" i="19"/>
  <c r="T857" i="19"/>
  <c r="S857" i="19"/>
  <c r="R857" i="19"/>
  <c r="C857" i="19"/>
  <c r="T856" i="19"/>
  <c r="S856" i="19"/>
  <c r="R856" i="19"/>
  <c r="C856" i="19"/>
  <c r="T855" i="19"/>
  <c r="S855" i="19"/>
  <c r="R855" i="19"/>
  <c r="C855" i="19"/>
  <c r="T854" i="19"/>
  <c r="S854" i="19"/>
  <c r="R854" i="19"/>
  <c r="C854" i="19"/>
  <c r="T853" i="19"/>
  <c r="S853" i="19"/>
  <c r="R853" i="19"/>
  <c r="C853" i="19"/>
  <c r="T852" i="19"/>
  <c r="S852" i="19"/>
  <c r="R852" i="19"/>
  <c r="C852" i="19"/>
  <c r="T851" i="19"/>
  <c r="S851" i="19"/>
  <c r="R851" i="19"/>
  <c r="C851" i="19"/>
  <c r="T850" i="19"/>
  <c r="S850" i="19"/>
  <c r="R850" i="19"/>
  <c r="C850" i="19"/>
  <c r="T849" i="19"/>
  <c r="S849" i="19"/>
  <c r="R849" i="19"/>
  <c r="C849" i="19"/>
  <c r="T848" i="19"/>
  <c r="S848" i="19"/>
  <c r="R848" i="19"/>
  <c r="C848" i="19"/>
  <c r="T847" i="19"/>
  <c r="S847" i="19"/>
  <c r="R847" i="19"/>
  <c r="C847" i="19"/>
  <c r="T846" i="19"/>
  <c r="S846" i="19"/>
  <c r="R846" i="19"/>
  <c r="C846" i="19"/>
  <c r="T845" i="19"/>
  <c r="S845" i="19"/>
  <c r="R845" i="19"/>
  <c r="C845" i="19"/>
  <c r="T844" i="19"/>
  <c r="S844" i="19"/>
  <c r="R844" i="19"/>
  <c r="C844" i="19"/>
  <c r="T843" i="19"/>
  <c r="S843" i="19"/>
  <c r="R843" i="19"/>
  <c r="C843" i="19"/>
  <c r="T842" i="19"/>
  <c r="S842" i="19"/>
  <c r="R842" i="19"/>
  <c r="C842" i="19"/>
  <c r="T841" i="19"/>
  <c r="S841" i="19"/>
  <c r="R841" i="19"/>
  <c r="C841" i="19"/>
  <c r="T840" i="19"/>
  <c r="S840" i="19"/>
  <c r="R840" i="19"/>
  <c r="C840" i="19"/>
  <c r="T839" i="19"/>
  <c r="S839" i="19"/>
  <c r="R839" i="19"/>
  <c r="C839" i="19"/>
  <c r="T838" i="19"/>
  <c r="S838" i="19"/>
  <c r="R838" i="19"/>
  <c r="C838" i="19"/>
  <c r="T837" i="19"/>
  <c r="S837" i="19"/>
  <c r="R837" i="19"/>
  <c r="C837" i="19"/>
  <c r="T836" i="19"/>
  <c r="S836" i="19"/>
  <c r="R836" i="19"/>
  <c r="C836" i="19"/>
  <c r="T835" i="19"/>
  <c r="S835" i="19"/>
  <c r="R835" i="19"/>
  <c r="C835" i="19"/>
  <c r="T834" i="19"/>
  <c r="S834" i="19"/>
  <c r="R834" i="19"/>
  <c r="C834" i="19"/>
  <c r="T833" i="19"/>
  <c r="S833" i="19"/>
  <c r="R833" i="19"/>
  <c r="C833" i="19"/>
  <c r="T832" i="19"/>
  <c r="S832" i="19"/>
  <c r="R832" i="19"/>
  <c r="C832" i="19"/>
  <c r="T831" i="19"/>
  <c r="S831" i="19"/>
  <c r="R831" i="19"/>
  <c r="C831" i="19"/>
  <c r="T830" i="19"/>
  <c r="S830" i="19"/>
  <c r="R830" i="19"/>
  <c r="C830" i="19"/>
  <c r="T829" i="19"/>
  <c r="S829" i="19"/>
  <c r="R829" i="19"/>
  <c r="C829" i="19"/>
  <c r="T828" i="19"/>
  <c r="S828" i="19"/>
  <c r="R828" i="19"/>
  <c r="C828" i="19"/>
  <c r="T827" i="19"/>
  <c r="S827" i="19"/>
  <c r="R827" i="19"/>
  <c r="C827" i="19"/>
  <c r="T826" i="19"/>
  <c r="S826" i="19"/>
  <c r="R826" i="19"/>
  <c r="C826" i="19"/>
  <c r="T825" i="19"/>
  <c r="S825" i="19"/>
  <c r="R825" i="19"/>
  <c r="C825" i="19"/>
  <c r="T824" i="19"/>
  <c r="S824" i="19"/>
  <c r="R824" i="19"/>
  <c r="C824" i="19"/>
  <c r="T823" i="19"/>
  <c r="S823" i="19"/>
  <c r="R823" i="19"/>
  <c r="C823" i="19"/>
  <c r="T822" i="19"/>
  <c r="S822" i="19"/>
  <c r="R822" i="19"/>
  <c r="C822" i="19"/>
  <c r="T821" i="19"/>
  <c r="S821" i="19"/>
  <c r="R821" i="19"/>
  <c r="C821" i="19"/>
  <c r="T820" i="19"/>
  <c r="S820" i="19"/>
  <c r="R820" i="19"/>
  <c r="C820" i="19"/>
  <c r="T819" i="19"/>
  <c r="S819" i="19"/>
  <c r="R819" i="19"/>
  <c r="C819" i="19"/>
  <c r="T818" i="19"/>
  <c r="S818" i="19"/>
  <c r="R818" i="19"/>
  <c r="C818" i="19"/>
  <c r="T817" i="19"/>
  <c r="S817" i="19"/>
  <c r="R817" i="19"/>
  <c r="C817" i="19"/>
  <c r="T816" i="19"/>
  <c r="S816" i="19"/>
  <c r="R816" i="19"/>
  <c r="C816" i="19"/>
  <c r="T815" i="19"/>
  <c r="S815" i="19"/>
  <c r="R815" i="19"/>
  <c r="C815" i="19"/>
  <c r="T814" i="19"/>
  <c r="S814" i="19"/>
  <c r="R814" i="19"/>
  <c r="C814" i="19"/>
  <c r="T813" i="19"/>
  <c r="S813" i="19"/>
  <c r="R813" i="19"/>
  <c r="C813" i="19"/>
  <c r="T812" i="19"/>
  <c r="S812" i="19"/>
  <c r="R812" i="19"/>
  <c r="C812" i="19"/>
  <c r="T811" i="19"/>
  <c r="S811" i="19"/>
  <c r="R811" i="19"/>
  <c r="C811" i="19"/>
  <c r="T810" i="19"/>
  <c r="S810" i="19"/>
  <c r="R810" i="19"/>
  <c r="C810" i="19"/>
  <c r="T809" i="19"/>
  <c r="S809" i="19"/>
  <c r="R809" i="19"/>
  <c r="C809" i="19"/>
  <c r="T808" i="19"/>
  <c r="S808" i="19"/>
  <c r="R808" i="19"/>
  <c r="C808" i="19"/>
  <c r="T807" i="19"/>
  <c r="S807" i="19"/>
  <c r="R807" i="19"/>
  <c r="C807" i="19"/>
  <c r="T806" i="19"/>
  <c r="S806" i="19"/>
  <c r="R806" i="19"/>
  <c r="C806" i="19"/>
  <c r="T805" i="19"/>
  <c r="S805" i="19"/>
  <c r="R805" i="19"/>
  <c r="C805" i="19"/>
  <c r="T804" i="19"/>
  <c r="S804" i="19"/>
  <c r="R804" i="19"/>
  <c r="C804" i="19"/>
  <c r="T803" i="19"/>
  <c r="S803" i="19"/>
  <c r="R803" i="19"/>
  <c r="C803" i="19"/>
  <c r="T802" i="19"/>
  <c r="S802" i="19"/>
  <c r="R802" i="19"/>
  <c r="C802" i="19"/>
  <c r="T801" i="19"/>
  <c r="S801" i="19"/>
  <c r="R801" i="19"/>
  <c r="C801" i="19"/>
  <c r="T800" i="19"/>
  <c r="S800" i="19"/>
  <c r="R800" i="19"/>
  <c r="C800" i="19"/>
  <c r="T799" i="19"/>
  <c r="S799" i="19"/>
  <c r="R799" i="19"/>
  <c r="C799" i="19"/>
  <c r="T798" i="19"/>
  <c r="S798" i="19"/>
  <c r="R798" i="19"/>
  <c r="C798" i="19"/>
  <c r="T797" i="19"/>
  <c r="S797" i="19"/>
  <c r="R797" i="19"/>
  <c r="C797" i="19"/>
  <c r="T796" i="19"/>
  <c r="S796" i="19"/>
  <c r="R796" i="19"/>
  <c r="C796" i="19"/>
  <c r="T795" i="19"/>
  <c r="S795" i="19"/>
  <c r="R795" i="19"/>
  <c r="C795" i="19"/>
  <c r="T794" i="19"/>
  <c r="S794" i="19"/>
  <c r="R794" i="19"/>
  <c r="C794" i="19"/>
  <c r="T793" i="19"/>
  <c r="S793" i="19"/>
  <c r="R793" i="19"/>
  <c r="C793" i="19"/>
  <c r="T792" i="19"/>
  <c r="S792" i="19"/>
  <c r="R792" i="19"/>
  <c r="C792" i="19"/>
  <c r="T791" i="19"/>
  <c r="S791" i="19"/>
  <c r="R791" i="19"/>
  <c r="C791" i="19"/>
  <c r="T790" i="19"/>
  <c r="S790" i="19"/>
  <c r="R790" i="19"/>
  <c r="C790" i="19"/>
  <c r="T789" i="19"/>
  <c r="S789" i="19"/>
  <c r="R789" i="19"/>
  <c r="C789" i="19"/>
  <c r="T788" i="19"/>
  <c r="S788" i="19"/>
  <c r="R788" i="19"/>
  <c r="C788" i="19"/>
  <c r="T787" i="19"/>
  <c r="S787" i="19"/>
  <c r="R787" i="19"/>
  <c r="C787" i="19"/>
  <c r="T786" i="19"/>
  <c r="S786" i="19"/>
  <c r="R786" i="19"/>
  <c r="C786" i="19"/>
  <c r="T785" i="19"/>
  <c r="S785" i="19"/>
  <c r="R785" i="19"/>
  <c r="C785" i="19"/>
  <c r="T784" i="19"/>
  <c r="S784" i="19"/>
  <c r="R784" i="19"/>
  <c r="C784" i="19"/>
  <c r="T783" i="19"/>
  <c r="S783" i="19"/>
  <c r="R783" i="19"/>
  <c r="C783" i="19"/>
  <c r="T782" i="19"/>
  <c r="S782" i="19"/>
  <c r="R782" i="19"/>
  <c r="C782" i="19"/>
  <c r="T781" i="19"/>
  <c r="S781" i="19"/>
  <c r="R781" i="19"/>
  <c r="C781" i="19"/>
  <c r="T780" i="19"/>
  <c r="S780" i="19"/>
  <c r="R780" i="19"/>
  <c r="C780" i="19"/>
  <c r="T779" i="19"/>
  <c r="S779" i="19"/>
  <c r="R779" i="19"/>
  <c r="C779" i="19"/>
  <c r="T778" i="19"/>
  <c r="S778" i="19"/>
  <c r="R778" i="19"/>
  <c r="C778" i="19"/>
  <c r="T777" i="19"/>
  <c r="S777" i="19"/>
  <c r="R777" i="19"/>
  <c r="C777" i="19"/>
  <c r="T776" i="19"/>
  <c r="S776" i="19"/>
  <c r="R776" i="19"/>
  <c r="C776" i="19"/>
  <c r="T775" i="19"/>
  <c r="S775" i="19"/>
  <c r="R775" i="19"/>
  <c r="C775" i="19"/>
  <c r="T774" i="19"/>
  <c r="S774" i="19"/>
  <c r="R774" i="19"/>
  <c r="C774" i="19"/>
  <c r="T773" i="19"/>
  <c r="S773" i="19"/>
  <c r="R773" i="19"/>
  <c r="C773" i="19"/>
  <c r="T772" i="19"/>
  <c r="S772" i="19"/>
  <c r="R772" i="19"/>
  <c r="C772" i="19"/>
  <c r="T771" i="19"/>
  <c r="S771" i="19"/>
  <c r="R771" i="19"/>
  <c r="C771" i="19"/>
  <c r="T770" i="19"/>
  <c r="S770" i="19"/>
  <c r="R770" i="19"/>
  <c r="C770" i="19"/>
  <c r="T769" i="19"/>
  <c r="S769" i="19"/>
  <c r="R769" i="19"/>
  <c r="C769" i="19"/>
  <c r="T768" i="19"/>
  <c r="S768" i="19"/>
  <c r="R768" i="19"/>
  <c r="C768" i="19"/>
  <c r="T767" i="19"/>
  <c r="S767" i="19"/>
  <c r="R767" i="19"/>
  <c r="C767" i="19"/>
  <c r="T766" i="19"/>
  <c r="S766" i="19"/>
  <c r="R766" i="19"/>
  <c r="C766" i="19"/>
  <c r="T765" i="19"/>
  <c r="S765" i="19"/>
  <c r="R765" i="19"/>
  <c r="C765" i="19"/>
  <c r="T764" i="19"/>
  <c r="S764" i="19"/>
  <c r="R764" i="19"/>
  <c r="C764" i="19"/>
  <c r="T763" i="19"/>
  <c r="S763" i="19"/>
  <c r="R763" i="19"/>
  <c r="C763" i="19"/>
  <c r="T762" i="19"/>
  <c r="S762" i="19"/>
  <c r="R762" i="19"/>
  <c r="C762" i="19"/>
  <c r="T761" i="19"/>
  <c r="S761" i="19"/>
  <c r="R761" i="19"/>
  <c r="C761" i="19"/>
  <c r="T760" i="19"/>
  <c r="S760" i="19"/>
  <c r="R760" i="19"/>
  <c r="C760" i="19"/>
  <c r="T759" i="19"/>
  <c r="S759" i="19"/>
  <c r="R759" i="19"/>
  <c r="C759" i="19"/>
  <c r="T758" i="19"/>
  <c r="S758" i="19"/>
  <c r="R758" i="19"/>
  <c r="C758" i="19"/>
  <c r="T757" i="19"/>
  <c r="S757" i="19"/>
  <c r="R757" i="19"/>
  <c r="C757" i="19"/>
  <c r="T756" i="19"/>
  <c r="S756" i="19"/>
  <c r="R756" i="19"/>
  <c r="C756" i="19"/>
  <c r="T755" i="19"/>
  <c r="S755" i="19"/>
  <c r="R755" i="19"/>
  <c r="C755" i="19"/>
  <c r="T754" i="19"/>
  <c r="S754" i="19"/>
  <c r="R754" i="19"/>
  <c r="C754" i="19"/>
  <c r="T753" i="19"/>
  <c r="S753" i="19"/>
  <c r="R753" i="19"/>
  <c r="C753" i="19"/>
  <c r="T752" i="19"/>
  <c r="S752" i="19"/>
  <c r="R752" i="19"/>
  <c r="C752" i="19"/>
  <c r="T751" i="19"/>
  <c r="S751" i="19"/>
  <c r="R751" i="19"/>
  <c r="C751" i="19"/>
  <c r="T750" i="19"/>
  <c r="S750" i="19"/>
  <c r="R750" i="19"/>
  <c r="C750" i="19"/>
  <c r="T749" i="19"/>
  <c r="S749" i="19"/>
  <c r="R749" i="19"/>
  <c r="C749" i="19"/>
  <c r="T748" i="19"/>
  <c r="S748" i="19"/>
  <c r="R748" i="19"/>
  <c r="C748" i="19"/>
  <c r="T747" i="19"/>
  <c r="S747" i="19"/>
  <c r="R747" i="19"/>
  <c r="C747" i="19"/>
  <c r="T746" i="19"/>
  <c r="S746" i="19"/>
  <c r="R746" i="19"/>
  <c r="C746" i="19"/>
  <c r="T745" i="19"/>
  <c r="S745" i="19"/>
  <c r="R745" i="19"/>
  <c r="C745" i="19"/>
  <c r="T744" i="19"/>
  <c r="S744" i="19"/>
  <c r="R744" i="19"/>
  <c r="C744" i="19"/>
  <c r="T743" i="19"/>
  <c r="S743" i="19"/>
  <c r="R743" i="19"/>
  <c r="C743" i="19"/>
  <c r="T742" i="19"/>
  <c r="S742" i="19"/>
  <c r="R742" i="19"/>
  <c r="C742" i="19"/>
  <c r="T741" i="19"/>
  <c r="S741" i="19"/>
  <c r="R741" i="19"/>
  <c r="C741" i="19"/>
  <c r="T740" i="19"/>
  <c r="S740" i="19"/>
  <c r="R740" i="19"/>
  <c r="C740" i="19"/>
  <c r="T739" i="19"/>
  <c r="S739" i="19"/>
  <c r="R739" i="19"/>
  <c r="C739" i="19"/>
  <c r="T738" i="19"/>
  <c r="S738" i="19"/>
  <c r="R738" i="19"/>
  <c r="C738" i="19"/>
  <c r="T737" i="19"/>
  <c r="S737" i="19"/>
  <c r="R737" i="19"/>
  <c r="C737" i="19"/>
  <c r="T736" i="19"/>
  <c r="S736" i="19"/>
  <c r="R736" i="19"/>
  <c r="C736" i="19"/>
  <c r="T735" i="19"/>
  <c r="S735" i="19"/>
  <c r="R735" i="19"/>
  <c r="C735" i="19"/>
  <c r="T734" i="19"/>
  <c r="S734" i="19"/>
  <c r="R734" i="19"/>
  <c r="C734" i="19"/>
  <c r="T733" i="19"/>
  <c r="S733" i="19"/>
  <c r="R733" i="19"/>
  <c r="C733" i="19"/>
  <c r="T732" i="19"/>
  <c r="S732" i="19"/>
  <c r="R732" i="19"/>
  <c r="C732" i="19"/>
  <c r="T731" i="19"/>
  <c r="S731" i="19"/>
  <c r="R731" i="19"/>
  <c r="C731" i="19"/>
  <c r="T730" i="19"/>
  <c r="S730" i="19"/>
  <c r="R730" i="19"/>
  <c r="C730" i="19"/>
  <c r="T729" i="19"/>
  <c r="S729" i="19"/>
  <c r="R729" i="19"/>
  <c r="C729" i="19"/>
  <c r="T728" i="19"/>
  <c r="S728" i="19"/>
  <c r="R728" i="19"/>
  <c r="C728" i="19"/>
  <c r="T727" i="19"/>
  <c r="S727" i="19"/>
  <c r="R727" i="19"/>
  <c r="C727" i="19"/>
  <c r="T726" i="19"/>
  <c r="S726" i="19"/>
  <c r="R726" i="19"/>
  <c r="C726" i="19"/>
  <c r="T725" i="19"/>
  <c r="S725" i="19"/>
  <c r="R725" i="19"/>
  <c r="C725" i="19"/>
  <c r="T724" i="19"/>
  <c r="S724" i="19"/>
  <c r="R724" i="19"/>
  <c r="C724" i="19"/>
  <c r="T723" i="19"/>
  <c r="S723" i="19"/>
  <c r="R723" i="19"/>
  <c r="C723" i="19"/>
  <c r="T722" i="19"/>
  <c r="S722" i="19"/>
  <c r="R722" i="19"/>
  <c r="C722" i="19"/>
  <c r="T721" i="19"/>
  <c r="S721" i="19"/>
  <c r="R721" i="19"/>
  <c r="C721" i="19"/>
  <c r="T720" i="19"/>
  <c r="S720" i="19"/>
  <c r="R720" i="19"/>
  <c r="C720" i="19"/>
  <c r="T719" i="19"/>
  <c r="S719" i="19"/>
  <c r="R719" i="19"/>
  <c r="C719" i="19"/>
  <c r="T718" i="19"/>
  <c r="S718" i="19"/>
  <c r="R718" i="19"/>
  <c r="C718" i="19"/>
  <c r="T717" i="19"/>
  <c r="S717" i="19"/>
  <c r="R717" i="19"/>
  <c r="C717" i="19"/>
  <c r="T716" i="19"/>
  <c r="S716" i="19"/>
  <c r="R716" i="19"/>
  <c r="C716" i="19"/>
  <c r="T715" i="19"/>
  <c r="S715" i="19"/>
  <c r="R715" i="19"/>
  <c r="C715" i="19"/>
  <c r="T714" i="19"/>
  <c r="S714" i="19"/>
  <c r="R714" i="19"/>
  <c r="C714" i="19"/>
  <c r="T713" i="19"/>
  <c r="S713" i="19"/>
  <c r="R713" i="19"/>
  <c r="C713" i="19"/>
  <c r="T712" i="19"/>
  <c r="S712" i="19"/>
  <c r="R712" i="19"/>
  <c r="C712" i="19"/>
  <c r="T711" i="19"/>
  <c r="S711" i="19"/>
  <c r="R711" i="19"/>
  <c r="C711" i="19"/>
  <c r="T710" i="19"/>
  <c r="S710" i="19"/>
  <c r="R710" i="19"/>
  <c r="C710" i="19"/>
  <c r="T709" i="19"/>
  <c r="S709" i="19"/>
  <c r="R709" i="19"/>
  <c r="C709" i="19"/>
  <c r="T708" i="19"/>
  <c r="S708" i="19"/>
  <c r="R708" i="19"/>
  <c r="C708" i="19"/>
  <c r="T707" i="19"/>
  <c r="S707" i="19"/>
  <c r="R707" i="19"/>
  <c r="C707" i="19"/>
  <c r="T706" i="19"/>
  <c r="S706" i="19"/>
  <c r="R706" i="19"/>
  <c r="C706" i="19"/>
  <c r="T705" i="19"/>
  <c r="S705" i="19"/>
  <c r="R705" i="19"/>
  <c r="C705" i="19"/>
  <c r="T704" i="19"/>
  <c r="S704" i="19"/>
  <c r="R704" i="19"/>
  <c r="C704" i="19"/>
  <c r="T703" i="19"/>
  <c r="S703" i="19"/>
  <c r="R703" i="19"/>
  <c r="C703" i="19"/>
  <c r="T702" i="19"/>
  <c r="S702" i="19"/>
  <c r="R702" i="19"/>
  <c r="C702" i="19"/>
  <c r="T701" i="19"/>
  <c r="S701" i="19"/>
  <c r="R701" i="19"/>
  <c r="C701" i="19"/>
  <c r="T700" i="19"/>
  <c r="S700" i="19"/>
  <c r="R700" i="19"/>
  <c r="C700" i="19"/>
  <c r="T699" i="19"/>
  <c r="S699" i="19"/>
  <c r="R699" i="19"/>
  <c r="C699" i="19"/>
  <c r="T698" i="19"/>
  <c r="S698" i="19"/>
  <c r="R698" i="19"/>
  <c r="C698" i="19"/>
  <c r="T697" i="19"/>
  <c r="S697" i="19"/>
  <c r="R697" i="19"/>
  <c r="C697" i="19"/>
  <c r="T696" i="19"/>
  <c r="S696" i="19"/>
  <c r="R696" i="19"/>
  <c r="C696" i="19"/>
  <c r="T695" i="19"/>
  <c r="S695" i="19"/>
  <c r="R695" i="19"/>
  <c r="C695" i="19"/>
  <c r="T694" i="19"/>
  <c r="S694" i="19"/>
  <c r="R694" i="19"/>
  <c r="C694" i="19"/>
  <c r="T693" i="19"/>
  <c r="S693" i="19"/>
  <c r="R693" i="19"/>
  <c r="C693" i="19"/>
  <c r="T692" i="19"/>
  <c r="S692" i="19"/>
  <c r="R692" i="19"/>
  <c r="C692" i="19"/>
  <c r="T691" i="19"/>
  <c r="S691" i="19"/>
  <c r="R691" i="19"/>
  <c r="C691" i="19"/>
  <c r="T690" i="19"/>
  <c r="S690" i="19"/>
  <c r="R690" i="19"/>
  <c r="C690" i="19"/>
  <c r="T689" i="19"/>
  <c r="S689" i="19"/>
  <c r="R689" i="19"/>
  <c r="C689" i="19"/>
  <c r="T688" i="19"/>
  <c r="S688" i="19"/>
  <c r="R688" i="19"/>
  <c r="C688" i="19"/>
  <c r="T687" i="19"/>
  <c r="S687" i="19"/>
  <c r="R687" i="19"/>
  <c r="C687" i="19"/>
  <c r="T686" i="19"/>
  <c r="S686" i="19"/>
  <c r="R686" i="19"/>
  <c r="C686" i="19"/>
  <c r="T685" i="19"/>
  <c r="S685" i="19"/>
  <c r="R685" i="19"/>
  <c r="C685" i="19"/>
  <c r="T684" i="19"/>
  <c r="S684" i="19"/>
  <c r="R684" i="19"/>
  <c r="C684" i="19"/>
  <c r="T683" i="19"/>
  <c r="S683" i="19"/>
  <c r="R683" i="19"/>
  <c r="C683" i="19"/>
  <c r="T682" i="19"/>
  <c r="S682" i="19"/>
  <c r="R682" i="19"/>
  <c r="C682" i="19"/>
  <c r="T681" i="19"/>
  <c r="S681" i="19"/>
  <c r="R681" i="19"/>
  <c r="C681" i="19"/>
  <c r="T680" i="19"/>
  <c r="S680" i="19"/>
  <c r="R680" i="19"/>
  <c r="C680" i="19"/>
  <c r="T679" i="19"/>
  <c r="S679" i="19"/>
  <c r="R679" i="19"/>
  <c r="C679" i="19"/>
  <c r="T678" i="19"/>
  <c r="S678" i="19"/>
  <c r="R678" i="19"/>
  <c r="C678" i="19"/>
  <c r="T677" i="19"/>
  <c r="S677" i="19"/>
  <c r="R677" i="19"/>
  <c r="C677" i="19"/>
  <c r="T676" i="19"/>
  <c r="S676" i="19"/>
  <c r="R676" i="19"/>
  <c r="C676" i="19"/>
  <c r="T675" i="19"/>
  <c r="S675" i="19"/>
  <c r="R675" i="19"/>
  <c r="C675" i="19"/>
  <c r="T674" i="19"/>
  <c r="S674" i="19"/>
  <c r="R674" i="19"/>
  <c r="C674" i="19"/>
  <c r="T673" i="19"/>
  <c r="S673" i="19"/>
  <c r="R673" i="19"/>
  <c r="C673" i="19"/>
  <c r="T672" i="19"/>
  <c r="S672" i="19"/>
  <c r="R672" i="19"/>
  <c r="C672" i="19"/>
  <c r="T671" i="19"/>
  <c r="S671" i="19"/>
  <c r="R671" i="19"/>
  <c r="C671" i="19"/>
  <c r="T670" i="19"/>
  <c r="S670" i="19"/>
  <c r="R670" i="19"/>
  <c r="C670" i="19"/>
  <c r="T669" i="19"/>
  <c r="S669" i="19"/>
  <c r="R669" i="19"/>
  <c r="C669" i="19"/>
  <c r="T668" i="19"/>
  <c r="S668" i="19"/>
  <c r="R668" i="19"/>
  <c r="C668" i="19"/>
  <c r="T667" i="19"/>
  <c r="S667" i="19"/>
  <c r="R667" i="19"/>
  <c r="C667" i="19"/>
  <c r="T666" i="19"/>
  <c r="S666" i="19"/>
  <c r="R666" i="19"/>
  <c r="C666" i="19"/>
  <c r="T665" i="19"/>
  <c r="S665" i="19"/>
  <c r="R665" i="19"/>
  <c r="C665" i="19"/>
  <c r="T664" i="19"/>
  <c r="S664" i="19"/>
  <c r="R664" i="19"/>
  <c r="C664" i="19"/>
  <c r="T663" i="19"/>
  <c r="S663" i="19"/>
  <c r="R663" i="19"/>
  <c r="C663" i="19"/>
  <c r="T662" i="19"/>
  <c r="S662" i="19"/>
  <c r="R662" i="19"/>
  <c r="C662" i="19"/>
  <c r="T661" i="19"/>
  <c r="S661" i="19"/>
  <c r="R661" i="19"/>
  <c r="C661" i="19"/>
  <c r="T660" i="19"/>
  <c r="S660" i="19"/>
  <c r="R660" i="19"/>
  <c r="C660" i="19"/>
  <c r="T659" i="19"/>
  <c r="S659" i="19"/>
  <c r="R659" i="19"/>
  <c r="C659" i="19"/>
  <c r="T658" i="19"/>
  <c r="S658" i="19"/>
  <c r="R658" i="19"/>
  <c r="C658" i="19"/>
  <c r="T657" i="19"/>
  <c r="S657" i="19"/>
  <c r="R657" i="19"/>
  <c r="C657" i="19"/>
  <c r="T656" i="19"/>
  <c r="S656" i="19"/>
  <c r="R656" i="19"/>
  <c r="C656" i="19"/>
  <c r="T655" i="19"/>
  <c r="S655" i="19"/>
  <c r="R655" i="19"/>
  <c r="C655" i="19"/>
  <c r="T654" i="19"/>
  <c r="S654" i="19"/>
  <c r="R654" i="19"/>
  <c r="C654" i="19"/>
  <c r="T653" i="19"/>
  <c r="S653" i="19"/>
  <c r="R653" i="19"/>
  <c r="C653" i="19"/>
  <c r="T652" i="19"/>
  <c r="S652" i="19"/>
  <c r="R652" i="19"/>
  <c r="C652" i="19"/>
  <c r="T651" i="19"/>
  <c r="S651" i="19"/>
  <c r="R651" i="19"/>
  <c r="C651" i="19"/>
  <c r="T650" i="19"/>
  <c r="S650" i="19"/>
  <c r="R650" i="19"/>
  <c r="C650" i="19"/>
  <c r="T649" i="19"/>
  <c r="S649" i="19"/>
  <c r="R649" i="19"/>
  <c r="C649" i="19"/>
  <c r="T648" i="19"/>
  <c r="S648" i="19"/>
  <c r="R648" i="19"/>
  <c r="C648" i="19"/>
  <c r="T647" i="19"/>
  <c r="S647" i="19"/>
  <c r="R647" i="19"/>
  <c r="C647" i="19"/>
  <c r="T646" i="19"/>
  <c r="S646" i="19"/>
  <c r="R646" i="19"/>
  <c r="C646" i="19"/>
  <c r="T645" i="19"/>
  <c r="S645" i="19"/>
  <c r="R645" i="19"/>
  <c r="C645" i="19"/>
  <c r="T644" i="19"/>
  <c r="S644" i="19"/>
  <c r="R644" i="19"/>
  <c r="C644" i="19"/>
  <c r="T643" i="19"/>
  <c r="S643" i="19"/>
  <c r="R643" i="19"/>
  <c r="C643" i="19"/>
  <c r="T642" i="19"/>
  <c r="S642" i="19"/>
  <c r="R642" i="19"/>
  <c r="C642" i="19"/>
  <c r="T641" i="19"/>
  <c r="S641" i="19"/>
  <c r="R641" i="19"/>
  <c r="C641" i="19"/>
  <c r="T640" i="19"/>
  <c r="S640" i="19"/>
  <c r="R640" i="19"/>
  <c r="C640" i="19"/>
  <c r="T639" i="19"/>
  <c r="S639" i="19"/>
  <c r="R639" i="19"/>
  <c r="C639" i="19"/>
  <c r="T638" i="19"/>
  <c r="S638" i="19"/>
  <c r="R638" i="19"/>
  <c r="C638" i="19"/>
  <c r="T637" i="19"/>
  <c r="S637" i="19"/>
  <c r="R637" i="19"/>
  <c r="C637" i="19"/>
  <c r="T636" i="19"/>
  <c r="S636" i="19"/>
  <c r="R636" i="19"/>
  <c r="C636" i="19"/>
  <c r="T635" i="19"/>
  <c r="S635" i="19"/>
  <c r="R635" i="19"/>
  <c r="C635" i="19"/>
  <c r="T634" i="19"/>
  <c r="S634" i="19"/>
  <c r="R634" i="19"/>
  <c r="C634" i="19"/>
  <c r="T633" i="19"/>
  <c r="S633" i="19"/>
  <c r="R633" i="19"/>
  <c r="C633" i="19"/>
  <c r="T632" i="19"/>
  <c r="S632" i="19"/>
  <c r="R632" i="19"/>
  <c r="C632" i="19"/>
  <c r="T631" i="19"/>
  <c r="S631" i="19"/>
  <c r="R631" i="19"/>
  <c r="C631" i="19"/>
  <c r="T630" i="19"/>
  <c r="S630" i="19"/>
  <c r="R630" i="19"/>
  <c r="C630" i="19"/>
  <c r="T629" i="19"/>
  <c r="S629" i="19"/>
  <c r="R629" i="19"/>
  <c r="C629" i="19"/>
  <c r="T628" i="19"/>
  <c r="S628" i="19"/>
  <c r="R628" i="19"/>
  <c r="C628" i="19"/>
  <c r="T627" i="19"/>
  <c r="S627" i="19"/>
  <c r="R627" i="19"/>
  <c r="C627" i="19"/>
  <c r="T626" i="19"/>
  <c r="S626" i="19"/>
  <c r="R626" i="19"/>
  <c r="C626" i="19"/>
  <c r="T625" i="19"/>
  <c r="S625" i="19"/>
  <c r="R625" i="19"/>
  <c r="C625" i="19"/>
  <c r="T624" i="19"/>
  <c r="S624" i="19"/>
  <c r="R624" i="19"/>
  <c r="C624" i="19"/>
  <c r="T623" i="19"/>
  <c r="S623" i="19"/>
  <c r="R623" i="19"/>
  <c r="C623" i="19"/>
  <c r="T622" i="19"/>
  <c r="S622" i="19"/>
  <c r="R622" i="19"/>
  <c r="C622" i="19"/>
  <c r="T621" i="19"/>
  <c r="S621" i="19"/>
  <c r="R621" i="19"/>
  <c r="C621" i="19"/>
  <c r="T620" i="19"/>
  <c r="S620" i="19"/>
  <c r="R620" i="19"/>
  <c r="C620" i="19"/>
  <c r="T619" i="19"/>
  <c r="S619" i="19"/>
  <c r="R619" i="19"/>
  <c r="C619" i="19"/>
  <c r="T618" i="19"/>
  <c r="S618" i="19"/>
  <c r="R618" i="19"/>
  <c r="C618" i="19"/>
  <c r="T617" i="19"/>
  <c r="S617" i="19"/>
  <c r="R617" i="19"/>
  <c r="C617" i="19"/>
  <c r="T616" i="19"/>
  <c r="S616" i="19"/>
  <c r="R616" i="19"/>
  <c r="C616" i="19"/>
  <c r="T615" i="19"/>
  <c r="S615" i="19"/>
  <c r="R615" i="19"/>
  <c r="C615" i="19"/>
  <c r="T614" i="19"/>
  <c r="S614" i="19"/>
  <c r="R614" i="19"/>
  <c r="C614" i="19"/>
  <c r="T613" i="19"/>
  <c r="S613" i="19"/>
  <c r="R613" i="19"/>
  <c r="C613" i="19"/>
  <c r="T612" i="19"/>
  <c r="S612" i="19"/>
  <c r="R612" i="19"/>
  <c r="C612" i="19"/>
  <c r="T611" i="19"/>
  <c r="S611" i="19"/>
  <c r="R611" i="19"/>
  <c r="C611" i="19"/>
  <c r="T610" i="19"/>
  <c r="S610" i="19"/>
  <c r="R610" i="19"/>
  <c r="C610" i="19"/>
  <c r="T609" i="19"/>
  <c r="S609" i="19"/>
  <c r="R609" i="19"/>
  <c r="C609" i="19"/>
  <c r="T608" i="19"/>
  <c r="S608" i="19"/>
  <c r="R608" i="19"/>
  <c r="C608" i="19"/>
  <c r="T607" i="19"/>
  <c r="S607" i="19"/>
  <c r="R607" i="19"/>
  <c r="C607" i="19"/>
  <c r="T606" i="19"/>
  <c r="S606" i="19"/>
  <c r="R606" i="19"/>
  <c r="C606" i="19"/>
  <c r="T605" i="19"/>
  <c r="S605" i="19"/>
  <c r="R605" i="19"/>
  <c r="C605" i="19"/>
  <c r="T604" i="19"/>
  <c r="S604" i="19"/>
  <c r="R604" i="19"/>
  <c r="C604" i="19"/>
  <c r="T603" i="19"/>
  <c r="S603" i="19"/>
  <c r="R603" i="19"/>
  <c r="C603" i="19"/>
  <c r="T602" i="19"/>
  <c r="S602" i="19"/>
  <c r="R602" i="19"/>
  <c r="C602" i="19"/>
  <c r="T601" i="19"/>
  <c r="S601" i="19"/>
  <c r="R601" i="19"/>
  <c r="C601" i="19"/>
  <c r="T600" i="19"/>
  <c r="S600" i="19"/>
  <c r="R600" i="19"/>
  <c r="C600" i="19"/>
  <c r="T599" i="19"/>
  <c r="S599" i="19"/>
  <c r="R599" i="19"/>
  <c r="C599" i="19"/>
  <c r="T598" i="19"/>
  <c r="S598" i="19"/>
  <c r="R598" i="19"/>
  <c r="C598" i="19"/>
  <c r="T597" i="19"/>
  <c r="S597" i="19"/>
  <c r="R597" i="19"/>
  <c r="C597" i="19"/>
  <c r="T596" i="19"/>
  <c r="S596" i="19"/>
  <c r="R596" i="19"/>
  <c r="C596" i="19"/>
  <c r="T595" i="19"/>
  <c r="S595" i="19"/>
  <c r="R595" i="19"/>
  <c r="C595" i="19"/>
  <c r="T594" i="19"/>
  <c r="S594" i="19"/>
  <c r="R594" i="19"/>
  <c r="C594" i="19"/>
  <c r="T593" i="19"/>
  <c r="S593" i="19"/>
  <c r="R593" i="19"/>
  <c r="C593" i="19"/>
  <c r="T592" i="19"/>
  <c r="S592" i="19"/>
  <c r="R592" i="19"/>
  <c r="C592" i="19"/>
  <c r="T591" i="19"/>
  <c r="S591" i="19"/>
  <c r="R591" i="19"/>
  <c r="C591" i="19"/>
  <c r="T590" i="19"/>
  <c r="S590" i="19"/>
  <c r="R590" i="19"/>
  <c r="C590" i="19"/>
  <c r="T589" i="19"/>
  <c r="S589" i="19"/>
  <c r="R589" i="19"/>
  <c r="C589" i="19"/>
  <c r="T588" i="19"/>
  <c r="S588" i="19"/>
  <c r="R588" i="19"/>
  <c r="C588" i="19"/>
  <c r="T587" i="19"/>
  <c r="S587" i="19"/>
  <c r="R587" i="19"/>
  <c r="C587" i="19"/>
  <c r="T586" i="19"/>
  <c r="S586" i="19"/>
  <c r="R586" i="19"/>
  <c r="C586" i="19"/>
  <c r="T585" i="19"/>
  <c r="S585" i="19"/>
  <c r="R585" i="19"/>
  <c r="C585" i="19"/>
  <c r="T584" i="19"/>
  <c r="S584" i="19"/>
  <c r="R584" i="19"/>
  <c r="C584" i="19"/>
  <c r="T583" i="19"/>
  <c r="S583" i="19"/>
  <c r="R583" i="19"/>
  <c r="C583" i="19"/>
  <c r="T582" i="19"/>
  <c r="S582" i="19"/>
  <c r="R582" i="19"/>
  <c r="C582" i="19"/>
  <c r="T581" i="19"/>
  <c r="S581" i="19"/>
  <c r="R581" i="19"/>
  <c r="C581" i="19"/>
  <c r="T580" i="19"/>
  <c r="S580" i="19"/>
  <c r="R580" i="19"/>
  <c r="C580" i="19"/>
  <c r="T579" i="19"/>
  <c r="S579" i="19"/>
  <c r="R579" i="19"/>
  <c r="C579" i="19"/>
  <c r="T578" i="19"/>
  <c r="S578" i="19"/>
  <c r="R578" i="19"/>
  <c r="C578" i="19"/>
  <c r="T577" i="19"/>
  <c r="S577" i="19"/>
  <c r="R577" i="19"/>
  <c r="C577" i="19"/>
  <c r="T576" i="19"/>
  <c r="S576" i="19"/>
  <c r="R576" i="19"/>
  <c r="C576" i="19"/>
  <c r="T575" i="19"/>
  <c r="S575" i="19"/>
  <c r="R575" i="19"/>
  <c r="C575" i="19"/>
  <c r="T574" i="19"/>
  <c r="S574" i="19"/>
  <c r="R574" i="19"/>
  <c r="C574" i="19"/>
  <c r="T573" i="19"/>
  <c r="S573" i="19"/>
  <c r="R573" i="19"/>
  <c r="C573" i="19"/>
  <c r="T572" i="19"/>
  <c r="S572" i="19"/>
  <c r="R572" i="19"/>
  <c r="C572" i="19"/>
  <c r="T571" i="19"/>
  <c r="S571" i="19"/>
  <c r="R571" i="19"/>
  <c r="C571" i="19"/>
  <c r="T570" i="19"/>
  <c r="S570" i="19"/>
  <c r="R570" i="19"/>
  <c r="C570" i="19"/>
  <c r="T569" i="19"/>
  <c r="S569" i="19"/>
  <c r="R569" i="19"/>
  <c r="C569" i="19"/>
  <c r="T568" i="19"/>
  <c r="S568" i="19"/>
  <c r="R568" i="19"/>
  <c r="C568" i="19"/>
  <c r="T567" i="19"/>
  <c r="S567" i="19"/>
  <c r="R567" i="19"/>
  <c r="C567" i="19"/>
  <c r="T566" i="19"/>
  <c r="S566" i="19"/>
  <c r="R566" i="19"/>
  <c r="C566" i="19"/>
  <c r="T565" i="19"/>
  <c r="S565" i="19"/>
  <c r="R565" i="19"/>
  <c r="C565" i="19"/>
  <c r="T564" i="19"/>
  <c r="S564" i="19"/>
  <c r="R564" i="19"/>
  <c r="C564" i="19"/>
  <c r="T563" i="19"/>
  <c r="S563" i="19"/>
  <c r="R563" i="19"/>
  <c r="C563" i="19"/>
  <c r="T562" i="19"/>
  <c r="S562" i="19"/>
  <c r="R562" i="19"/>
  <c r="C562" i="19"/>
  <c r="T561" i="19"/>
  <c r="S561" i="19"/>
  <c r="R561" i="19"/>
  <c r="C561" i="19"/>
  <c r="T560" i="19"/>
  <c r="S560" i="19"/>
  <c r="R560" i="19"/>
  <c r="C560" i="19"/>
  <c r="T559" i="19"/>
  <c r="S559" i="19"/>
  <c r="R559" i="19"/>
  <c r="C559" i="19"/>
  <c r="T558" i="19"/>
  <c r="S558" i="19"/>
  <c r="R558" i="19"/>
  <c r="C558" i="19"/>
  <c r="T557" i="19"/>
  <c r="S557" i="19"/>
  <c r="R557" i="19"/>
  <c r="C557" i="19"/>
  <c r="T556" i="19"/>
  <c r="S556" i="19"/>
  <c r="R556" i="19"/>
  <c r="C556" i="19"/>
  <c r="T555" i="19"/>
  <c r="S555" i="19"/>
  <c r="R555" i="19"/>
  <c r="C555" i="19"/>
  <c r="T554" i="19"/>
  <c r="S554" i="19"/>
  <c r="R554" i="19"/>
  <c r="C554" i="19"/>
  <c r="T553" i="19"/>
  <c r="S553" i="19"/>
  <c r="R553" i="19"/>
  <c r="C553" i="19"/>
  <c r="T552" i="19"/>
  <c r="S552" i="19"/>
  <c r="R552" i="19"/>
  <c r="C552" i="19"/>
  <c r="T551" i="19"/>
  <c r="S551" i="19"/>
  <c r="R551" i="19"/>
  <c r="C551" i="19"/>
  <c r="T550" i="19"/>
  <c r="S550" i="19"/>
  <c r="R550" i="19"/>
  <c r="C550" i="19"/>
  <c r="T549" i="19"/>
  <c r="S549" i="19"/>
  <c r="R549" i="19"/>
  <c r="C549" i="19"/>
  <c r="T548" i="19"/>
  <c r="S548" i="19"/>
  <c r="R548" i="19"/>
  <c r="C548" i="19"/>
  <c r="T547" i="19"/>
  <c r="S547" i="19"/>
  <c r="R547" i="19"/>
  <c r="C547" i="19"/>
  <c r="T546" i="19"/>
  <c r="S546" i="19"/>
  <c r="R546" i="19"/>
  <c r="C546" i="19"/>
  <c r="T545" i="19"/>
  <c r="S545" i="19"/>
  <c r="R545" i="19"/>
  <c r="C545" i="19"/>
  <c r="T544" i="19"/>
  <c r="S544" i="19"/>
  <c r="R544" i="19"/>
  <c r="C544" i="19"/>
  <c r="T543" i="19"/>
  <c r="S543" i="19"/>
  <c r="R543" i="19"/>
  <c r="C543" i="19"/>
  <c r="T542" i="19"/>
  <c r="S542" i="19"/>
  <c r="R542" i="19"/>
  <c r="C542" i="19"/>
  <c r="T541" i="19"/>
  <c r="S541" i="19"/>
  <c r="R541" i="19"/>
  <c r="C541" i="19"/>
  <c r="T540" i="19"/>
  <c r="S540" i="19"/>
  <c r="R540" i="19"/>
  <c r="C540" i="19"/>
  <c r="T539" i="19"/>
  <c r="S539" i="19"/>
  <c r="R539" i="19"/>
  <c r="C539" i="19"/>
  <c r="T538" i="19"/>
  <c r="S538" i="19"/>
  <c r="R538" i="19"/>
  <c r="C538" i="19"/>
  <c r="T537" i="19"/>
  <c r="S537" i="19"/>
  <c r="R537" i="19"/>
  <c r="C537" i="19"/>
  <c r="T536" i="19"/>
  <c r="S536" i="19"/>
  <c r="R536" i="19"/>
  <c r="C536" i="19"/>
  <c r="T535" i="19"/>
  <c r="S535" i="19"/>
  <c r="R535" i="19"/>
  <c r="C535" i="19"/>
  <c r="T534" i="19"/>
  <c r="S534" i="19"/>
  <c r="R534" i="19"/>
  <c r="C534" i="19"/>
  <c r="T533" i="19"/>
  <c r="S533" i="19"/>
  <c r="R533" i="19"/>
  <c r="C533" i="19"/>
  <c r="T532" i="19"/>
  <c r="S532" i="19"/>
  <c r="R532" i="19"/>
  <c r="C532" i="19"/>
  <c r="T531" i="19"/>
  <c r="S531" i="19"/>
  <c r="R531" i="19"/>
  <c r="C531" i="19"/>
  <c r="T530" i="19"/>
  <c r="S530" i="19"/>
  <c r="R530" i="19"/>
  <c r="C530" i="19"/>
  <c r="T529" i="19"/>
  <c r="S529" i="19"/>
  <c r="R529" i="19"/>
  <c r="C529" i="19"/>
  <c r="T528" i="19"/>
  <c r="S528" i="19"/>
  <c r="R528" i="19"/>
  <c r="C528" i="19"/>
  <c r="T527" i="19"/>
  <c r="S527" i="19"/>
  <c r="R527" i="19"/>
  <c r="C527" i="19"/>
  <c r="T526" i="19"/>
  <c r="S526" i="19"/>
  <c r="R526" i="19"/>
  <c r="C526" i="19"/>
  <c r="T525" i="19"/>
  <c r="S525" i="19"/>
  <c r="R525" i="19"/>
  <c r="C525" i="19"/>
  <c r="T524" i="19"/>
  <c r="S524" i="19"/>
  <c r="R524" i="19"/>
  <c r="C524" i="19"/>
  <c r="T523" i="19"/>
  <c r="S523" i="19"/>
  <c r="R523" i="19"/>
  <c r="C523" i="19"/>
  <c r="T522" i="19"/>
  <c r="S522" i="19"/>
  <c r="R522" i="19"/>
  <c r="C522" i="19"/>
  <c r="T521" i="19"/>
  <c r="S521" i="19"/>
  <c r="R521" i="19"/>
  <c r="C521" i="19"/>
  <c r="T520" i="19"/>
  <c r="S520" i="19"/>
  <c r="R520" i="19"/>
  <c r="C520" i="19"/>
  <c r="T519" i="19"/>
  <c r="S519" i="19"/>
  <c r="R519" i="19"/>
  <c r="C519" i="19"/>
  <c r="T518" i="19"/>
  <c r="S518" i="19"/>
  <c r="R518" i="19"/>
  <c r="C518" i="19"/>
  <c r="T517" i="19"/>
  <c r="S517" i="19"/>
  <c r="R517" i="19"/>
  <c r="C517" i="19"/>
  <c r="T516" i="19"/>
  <c r="S516" i="19"/>
  <c r="R516" i="19"/>
  <c r="C516" i="19"/>
  <c r="T515" i="19"/>
  <c r="S515" i="19"/>
  <c r="R515" i="19"/>
  <c r="C515" i="19"/>
  <c r="T514" i="19"/>
  <c r="S514" i="19"/>
  <c r="R514" i="19"/>
  <c r="C514" i="19"/>
  <c r="T513" i="19"/>
  <c r="S513" i="19"/>
  <c r="R513" i="19"/>
  <c r="C513" i="19"/>
  <c r="T512" i="19"/>
  <c r="S512" i="19"/>
  <c r="R512" i="19"/>
  <c r="C512" i="19"/>
  <c r="T511" i="19"/>
  <c r="S511" i="19"/>
  <c r="R511" i="19"/>
  <c r="C511" i="19"/>
  <c r="T510" i="19"/>
  <c r="S510" i="19"/>
  <c r="R510" i="19"/>
  <c r="C510" i="19"/>
  <c r="T509" i="19"/>
  <c r="S509" i="19"/>
  <c r="R509" i="19"/>
  <c r="C509" i="19"/>
  <c r="T508" i="19"/>
  <c r="S508" i="19"/>
  <c r="R508" i="19"/>
  <c r="C508" i="19"/>
  <c r="T507" i="19"/>
  <c r="S507" i="19"/>
  <c r="R507" i="19"/>
  <c r="C507" i="19"/>
  <c r="T506" i="19"/>
  <c r="S506" i="19"/>
  <c r="R506" i="19"/>
  <c r="C506" i="19"/>
  <c r="T505" i="19"/>
  <c r="S505" i="19"/>
  <c r="R505" i="19"/>
  <c r="C505" i="19"/>
  <c r="T504" i="19"/>
  <c r="S504" i="19"/>
  <c r="R504" i="19"/>
  <c r="C504" i="19"/>
  <c r="T503" i="19"/>
  <c r="S503" i="19"/>
  <c r="R503" i="19"/>
  <c r="C503" i="19"/>
  <c r="T502" i="19"/>
  <c r="S502" i="19"/>
  <c r="R502" i="19"/>
  <c r="C502" i="19"/>
  <c r="T501" i="19"/>
  <c r="S501" i="19"/>
  <c r="R501" i="19"/>
  <c r="C501" i="19"/>
  <c r="T500" i="19"/>
  <c r="S500" i="19"/>
  <c r="R500" i="19"/>
  <c r="C500" i="19"/>
  <c r="T499" i="19"/>
  <c r="S499" i="19"/>
  <c r="R499" i="19"/>
  <c r="C499" i="19"/>
  <c r="T498" i="19"/>
  <c r="S498" i="19"/>
  <c r="R498" i="19"/>
  <c r="C498" i="19"/>
  <c r="T497" i="19"/>
  <c r="S497" i="19"/>
  <c r="R497" i="19"/>
  <c r="C497" i="19"/>
  <c r="T496" i="19"/>
  <c r="S496" i="19"/>
  <c r="R496" i="19"/>
  <c r="C496" i="19"/>
  <c r="T495" i="19"/>
  <c r="S495" i="19"/>
  <c r="R495" i="19"/>
  <c r="C495" i="19"/>
  <c r="T494" i="19"/>
  <c r="S494" i="19"/>
  <c r="R494" i="19"/>
  <c r="C494" i="19"/>
  <c r="T493" i="19"/>
  <c r="S493" i="19"/>
  <c r="R493" i="19"/>
  <c r="C493" i="19"/>
  <c r="T492" i="19"/>
  <c r="S492" i="19"/>
  <c r="R492" i="19"/>
  <c r="C492" i="19"/>
  <c r="T491" i="19"/>
  <c r="S491" i="19"/>
  <c r="R491" i="19"/>
  <c r="C491" i="19"/>
  <c r="T490" i="19"/>
  <c r="S490" i="19"/>
  <c r="R490" i="19"/>
  <c r="C490" i="19"/>
  <c r="T489" i="19"/>
  <c r="S489" i="19"/>
  <c r="R489" i="19"/>
  <c r="C489" i="19"/>
  <c r="T488" i="19"/>
  <c r="S488" i="19"/>
  <c r="R488" i="19"/>
  <c r="C488" i="19"/>
  <c r="T487" i="19"/>
  <c r="S487" i="19"/>
  <c r="R487" i="19"/>
  <c r="C487" i="19"/>
  <c r="T486" i="19"/>
  <c r="S486" i="19"/>
  <c r="R486" i="19"/>
  <c r="C486" i="19"/>
  <c r="T485" i="19"/>
  <c r="S485" i="19"/>
  <c r="R485" i="19"/>
  <c r="C485" i="19"/>
  <c r="T484" i="19"/>
  <c r="S484" i="19"/>
  <c r="R484" i="19"/>
  <c r="C484" i="19"/>
  <c r="T483" i="19"/>
  <c r="S483" i="19"/>
  <c r="R483" i="19"/>
  <c r="C483" i="19"/>
  <c r="T482" i="19"/>
  <c r="S482" i="19"/>
  <c r="R482" i="19"/>
  <c r="C482" i="19"/>
  <c r="T481" i="19"/>
  <c r="S481" i="19"/>
  <c r="R481" i="19"/>
  <c r="C481" i="19"/>
  <c r="T480" i="19"/>
  <c r="S480" i="19"/>
  <c r="R480" i="19"/>
  <c r="C480" i="19"/>
  <c r="T479" i="19"/>
  <c r="S479" i="19"/>
  <c r="R479" i="19"/>
  <c r="C479" i="19"/>
  <c r="T478" i="19"/>
  <c r="S478" i="19"/>
  <c r="R478" i="19"/>
  <c r="C478" i="19"/>
  <c r="T477" i="19"/>
  <c r="S477" i="19"/>
  <c r="R477" i="19"/>
  <c r="C477" i="19"/>
  <c r="T476" i="19"/>
  <c r="S476" i="19"/>
  <c r="R476" i="19"/>
  <c r="C476" i="19"/>
  <c r="T475" i="19"/>
  <c r="S475" i="19"/>
  <c r="R475" i="19"/>
  <c r="C475" i="19"/>
  <c r="T474" i="19"/>
  <c r="S474" i="19"/>
  <c r="R474" i="19"/>
  <c r="C474" i="19"/>
  <c r="T473" i="19"/>
  <c r="S473" i="19"/>
  <c r="R473" i="19"/>
  <c r="C473" i="19"/>
  <c r="T472" i="19"/>
  <c r="S472" i="19"/>
  <c r="R472" i="19"/>
  <c r="C472" i="19"/>
  <c r="T471" i="19"/>
  <c r="S471" i="19"/>
  <c r="R471" i="19"/>
  <c r="C471" i="19"/>
  <c r="T470" i="19"/>
  <c r="S470" i="19"/>
  <c r="R470" i="19"/>
  <c r="C470" i="19"/>
  <c r="T469" i="19"/>
  <c r="S469" i="19"/>
  <c r="R469" i="19"/>
  <c r="C469" i="19"/>
  <c r="T468" i="19"/>
  <c r="S468" i="19"/>
  <c r="R468" i="19"/>
  <c r="C468" i="19"/>
  <c r="T467" i="19"/>
  <c r="S467" i="19"/>
  <c r="R467" i="19"/>
  <c r="C467" i="19"/>
  <c r="T466" i="19"/>
  <c r="S466" i="19"/>
  <c r="R466" i="19"/>
  <c r="C466" i="19"/>
  <c r="T465" i="19"/>
  <c r="S465" i="19"/>
  <c r="R465" i="19"/>
  <c r="C465" i="19"/>
  <c r="T464" i="19"/>
  <c r="S464" i="19"/>
  <c r="R464" i="19"/>
  <c r="C464" i="19"/>
  <c r="T463" i="19"/>
  <c r="S463" i="19"/>
  <c r="R463" i="19"/>
  <c r="C463" i="19"/>
  <c r="T462" i="19"/>
  <c r="S462" i="19"/>
  <c r="R462" i="19"/>
  <c r="C462" i="19"/>
  <c r="T461" i="19"/>
  <c r="S461" i="19"/>
  <c r="R461" i="19"/>
  <c r="C461" i="19"/>
  <c r="T460" i="19"/>
  <c r="S460" i="19"/>
  <c r="R460" i="19"/>
  <c r="C460" i="19"/>
  <c r="T459" i="19"/>
  <c r="S459" i="19"/>
  <c r="R459" i="19"/>
  <c r="C459" i="19"/>
  <c r="T458" i="19"/>
  <c r="S458" i="19"/>
  <c r="R458" i="19"/>
  <c r="C458" i="19"/>
  <c r="T457" i="19"/>
  <c r="S457" i="19"/>
  <c r="R457" i="19"/>
  <c r="C457" i="19"/>
  <c r="T456" i="19"/>
  <c r="S456" i="19"/>
  <c r="R456" i="19"/>
  <c r="C456" i="19"/>
  <c r="T455" i="19"/>
  <c r="S455" i="19"/>
  <c r="R455" i="19"/>
  <c r="C455" i="19"/>
  <c r="T454" i="19"/>
  <c r="S454" i="19"/>
  <c r="R454" i="19"/>
  <c r="C454" i="19"/>
  <c r="T453" i="19"/>
  <c r="S453" i="19"/>
  <c r="R453" i="19"/>
  <c r="C453" i="19"/>
  <c r="T452" i="19"/>
  <c r="S452" i="19"/>
  <c r="R452" i="19"/>
  <c r="C452" i="19"/>
  <c r="T451" i="19"/>
  <c r="S451" i="19"/>
  <c r="R451" i="19"/>
  <c r="C451" i="19"/>
  <c r="T450" i="19"/>
  <c r="S450" i="19"/>
  <c r="R450" i="19"/>
  <c r="C450" i="19"/>
  <c r="T449" i="19"/>
  <c r="S449" i="19"/>
  <c r="R449" i="19"/>
  <c r="C449" i="19"/>
  <c r="T448" i="19"/>
  <c r="S448" i="19"/>
  <c r="R448" i="19"/>
  <c r="C448" i="19"/>
  <c r="T447" i="19"/>
  <c r="S447" i="19"/>
  <c r="R447" i="19"/>
  <c r="C447" i="19"/>
  <c r="T446" i="19"/>
  <c r="S446" i="19"/>
  <c r="R446" i="19"/>
  <c r="C446" i="19"/>
  <c r="T445" i="19"/>
  <c r="S445" i="19"/>
  <c r="R445" i="19"/>
  <c r="C445" i="19"/>
  <c r="T444" i="19"/>
  <c r="S444" i="19"/>
  <c r="R444" i="19"/>
  <c r="C444" i="19"/>
  <c r="T443" i="19"/>
  <c r="S443" i="19"/>
  <c r="R443" i="19"/>
  <c r="C443" i="19"/>
  <c r="T442" i="19"/>
  <c r="S442" i="19"/>
  <c r="R442" i="19"/>
  <c r="C442" i="19"/>
  <c r="T441" i="19"/>
  <c r="S441" i="19"/>
  <c r="R441" i="19"/>
  <c r="C441" i="19"/>
  <c r="T440" i="19"/>
  <c r="S440" i="19"/>
  <c r="R440" i="19"/>
  <c r="C440" i="19"/>
  <c r="T439" i="19"/>
  <c r="S439" i="19"/>
  <c r="R439" i="19"/>
  <c r="C439" i="19"/>
  <c r="T438" i="19"/>
  <c r="S438" i="19"/>
  <c r="R438" i="19"/>
  <c r="C438" i="19"/>
  <c r="T437" i="19"/>
  <c r="S437" i="19"/>
  <c r="R437" i="19"/>
  <c r="C437" i="19"/>
  <c r="T436" i="19"/>
  <c r="S436" i="19"/>
  <c r="R436" i="19"/>
  <c r="C436" i="19"/>
  <c r="T435" i="19"/>
  <c r="S435" i="19"/>
  <c r="R435" i="19"/>
  <c r="C435" i="19"/>
  <c r="T434" i="19"/>
  <c r="S434" i="19"/>
  <c r="R434" i="19"/>
  <c r="C434" i="19"/>
  <c r="T433" i="19"/>
  <c r="S433" i="19"/>
  <c r="R433" i="19"/>
  <c r="C433" i="19"/>
  <c r="T432" i="19"/>
  <c r="S432" i="19"/>
  <c r="R432" i="19"/>
  <c r="C432" i="19"/>
  <c r="T431" i="19"/>
  <c r="S431" i="19"/>
  <c r="R431" i="19"/>
  <c r="C431" i="19"/>
  <c r="T430" i="19"/>
  <c r="S430" i="19"/>
  <c r="R430" i="19"/>
  <c r="C430" i="19"/>
  <c r="T429" i="19"/>
  <c r="S429" i="19"/>
  <c r="R429" i="19"/>
  <c r="C429" i="19"/>
  <c r="T428" i="19"/>
  <c r="S428" i="19"/>
  <c r="R428" i="19"/>
  <c r="C428" i="19"/>
  <c r="T427" i="19"/>
  <c r="S427" i="19"/>
  <c r="R427" i="19"/>
  <c r="C427" i="19"/>
  <c r="T426" i="19"/>
  <c r="S426" i="19"/>
  <c r="R426" i="19"/>
  <c r="C426" i="19"/>
  <c r="T425" i="19"/>
  <c r="S425" i="19"/>
  <c r="R425" i="19"/>
  <c r="C425" i="19"/>
  <c r="T424" i="19"/>
  <c r="S424" i="19"/>
  <c r="R424" i="19"/>
  <c r="C424" i="19"/>
  <c r="T423" i="19"/>
  <c r="S423" i="19"/>
  <c r="R423" i="19"/>
  <c r="C423" i="19"/>
  <c r="T422" i="19"/>
  <c r="S422" i="19"/>
  <c r="R422" i="19"/>
  <c r="C422" i="19"/>
  <c r="T421" i="19"/>
  <c r="S421" i="19"/>
  <c r="R421" i="19"/>
  <c r="C421" i="19"/>
  <c r="T420" i="19"/>
  <c r="S420" i="19"/>
  <c r="R420" i="19"/>
  <c r="C420" i="19"/>
  <c r="T419" i="19"/>
  <c r="S419" i="19"/>
  <c r="R419" i="19"/>
  <c r="C419" i="19"/>
  <c r="T418" i="19"/>
  <c r="S418" i="19"/>
  <c r="R418" i="19"/>
  <c r="C418" i="19"/>
  <c r="T417" i="19"/>
  <c r="S417" i="19"/>
  <c r="R417" i="19"/>
  <c r="C417" i="19"/>
  <c r="T416" i="19"/>
  <c r="S416" i="19"/>
  <c r="R416" i="19"/>
  <c r="C416" i="19"/>
  <c r="T415" i="19"/>
  <c r="S415" i="19"/>
  <c r="R415" i="19"/>
  <c r="C415" i="19"/>
  <c r="T414" i="19"/>
  <c r="S414" i="19"/>
  <c r="R414" i="19"/>
  <c r="C414" i="19"/>
  <c r="T413" i="19"/>
  <c r="S413" i="19"/>
  <c r="R413" i="19"/>
  <c r="C413" i="19"/>
  <c r="T412" i="19"/>
  <c r="S412" i="19"/>
  <c r="R412" i="19"/>
  <c r="C412" i="19"/>
  <c r="T411" i="19"/>
  <c r="S411" i="19"/>
  <c r="R411" i="19"/>
  <c r="C411" i="19"/>
  <c r="T410" i="19"/>
  <c r="S410" i="19"/>
  <c r="R410" i="19"/>
  <c r="C410" i="19"/>
  <c r="T409" i="19"/>
  <c r="S409" i="19"/>
  <c r="R409" i="19"/>
  <c r="C409" i="19"/>
  <c r="T408" i="19"/>
  <c r="S408" i="19"/>
  <c r="R408" i="19"/>
  <c r="C408" i="19"/>
  <c r="T407" i="19"/>
  <c r="S407" i="19"/>
  <c r="R407" i="19"/>
  <c r="C407" i="19"/>
  <c r="T406" i="19"/>
  <c r="S406" i="19"/>
  <c r="R406" i="19"/>
  <c r="C406" i="19"/>
  <c r="T405" i="19"/>
  <c r="S405" i="19"/>
  <c r="R405" i="19"/>
  <c r="C405" i="19"/>
  <c r="T404" i="19"/>
  <c r="S404" i="19"/>
  <c r="R404" i="19"/>
  <c r="C404" i="19"/>
  <c r="T403" i="19"/>
  <c r="S403" i="19"/>
  <c r="R403" i="19"/>
  <c r="C403" i="19"/>
  <c r="T402" i="19"/>
  <c r="S402" i="19"/>
  <c r="R402" i="19"/>
  <c r="C402" i="19"/>
  <c r="T401" i="19"/>
  <c r="S401" i="19"/>
  <c r="R401" i="19"/>
  <c r="C401" i="19"/>
  <c r="T400" i="19"/>
  <c r="S400" i="19"/>
  <c r="R400" i="19"/>
  <c r="C400" i="19"/>
  <c r="T399" i="19"/>
  <c r="S399" i="19"/>
  <c r="R399" i="19"/>
  <c r="C399" i="19"/>
  <c r="T398" i="19"/>
  <c r="S398" i="19"/>
  <c r="R398" i="19"/>
  <c r="C398" i="19"/>
  <c r="T397" i="19"/>
  <c r="S397" i="19"/>
  <c r="R397" i="19"/>
  <c r="C397" i="19"/>
  <c r="T396" i="19"/>
  <c r="S396" i="19"/>
  <c r="R396" i="19"/>
  <c r="C396" i="19"/>
  <c r="T395" i="19"/>
  <c r="S395" i="19"/>
  <c r="R395" i="19"/>
  <c r="C395" i="19"/>
  <c r="T394" i="19"/>
  <c r="S394" i="19"/>
  <c r="R394" i="19"/>
  <c r="C394" i="19"/>
  <c r="T393" i="19"/>
  <c r="S393" i="19"/>
  <c r="R393" i="19"/>
  <c r="C393" i="19"/>
  <c r="T392" i="19"/>
  <c r="S392" i="19"/>
  <c r="R392" i="19"/>
  <c r="C392" i="19"/>
  <c r="T391" i="19"/>
  <c r="S391" i="19"/>
  <c r="R391" i="19"/>
  <c r="C391" i="19"/>
  <c r="T390" i="19"/>
  <c r="S390" i="19"/>
  <c r="R390" i="19"/>
  <c r="C390" i="19"/>
  <c r="T389" i="19"/>
  <c r="S389" i="19"/>
  <c r="R389" i="19"/>
  <c r="C389" i="19"/>
  <c r="T388" i="19"/>
  <c r="S388" i="19"/>
  <c r="R388" i="19"/>
  <c r="C388" i="19"/>
  <c r="T387" i="19"/>
  <c r="S387" i="19"/>
  <c r="R387" i="19"/>
  <c r="C387" i="19"/>
  <c r="T386" i="19"/>
  <c r="S386" i="19"/>
  <c r="R386" i="19"/>
  <c r="C386" i="19"/>
  <c r="T385" i="19"/>
  <c r="S385" i="19"/>
  <c r="R385" i="19"/>
  <c r="C385" i="19"/>
  <c r="T384" i="19"/>
  <c r="S384" i="19"/>
  <c r="R384" i="19"/>
  <c r="C384" i="19"/>
  <c r="T383" i="19"/>
  <c r="S383" i="19"/>
  <c r="R383" i="19"/>
  <c r="C383" i="19"/>
  <c r="T382" i="19"/>
  <c r="S382" i="19"/>
  <c r="R382" i="19"/>
  <c r="C382" i="19"/>
  <c r="T381" i="19"/>
  <c r="S381" i="19"/>
  <c r="R381" i="19"/>
  <c r="C381" i="19"/>
  <c r="T380" i="19"/>
  <c r="S380" i="19"/>
  <c r="R380" i="19"/>
  <c r="C380" i="19"/>
  <c r="T379" i="19"/>
  <c r="S379" i="19"/>
  <c r="R379" i="19"/>
  <c r="C379" i="19"/>
  <c r="T378" i="19"/>
  <c r="S378" i="19"/>
  <c r="R378" i="19"/>
  <c r="C378" i="19"/>
  <c r="T377" i="19"/>
  <c r="S377" i="19"/>
  <c r="R377" i="19"/>
  <c r="C377" i="19"/>
  <c r="T376" i="19"/>
  <c r="S376" i="19"/>
  <c r="R376" i="19"/>
  <c r="C376" i="19"/>
  <c r="T375" i="19"/>
  <c r="S375" i="19"/>
  <c r="R375" i="19"/>
  <c r="C375" i="19"/>
  <c r="T374" i="19"/>
  <c r="S374" i="19"/>
  <c r="R374" i="19"/>
  <c r="C374" i="19"/>
  <c r="T373" i="19"/>
  <c r="S373" i="19"/>
  <c r="R373" i="19"/>
  <c r="C373" i="19"/>
  <c r="T372" i="19"/>
  <c r="S372" i="19"/>
  <c r="R372" i="19"/>
  <c r="C372" i="19"/>
  <c r="T371" i="19"/>
  <c r="S371" i="19"/>
  <c r="R371" i="19"/>
  <c r="C371" i="19"/>
  <c r="T370" i="19"/>
  <c r="S370" i="19"/>
  <c r="R370" i="19"/>
  <c r="C370" i="19"/>
  <c r="T369" i="19"/>
  <c r="S369" i="19"/>
  <c r="R369" i="19"/>
  <c r="C369" i="19"/>
  <c r="T368" i="19"/>
  <c r="S368" i="19"/>
  <c r="R368" i="19"/>
  <c r="C368" i="19"/>
  <c r="T367" i="19"/>
  <c r="S367" i="19"/>
  <c r="R367" i="19"/>
  <c r="C367" i="19"/>
  <c r="T366" i="19"/>
  <c r="S366" i="19"/>
  <c r="R366" i="19"/>
  <c r="C366" i="19"/>
  <c r="T365" i="19"/>
  <c r="S365" i="19"/>
  <c r="R365" i="19"/>
  <c r="C365" i="19"/>
  <c r="T364" i="19"/>
  <c r="S364" i="19"/>
  <c r="R364" i="19"/>
  <c r="C364" i="19"/>
  <c r="T363" i="19"/>
  <c r="S363" i="19"/>
  <c r="R363" i="19"/>
  <c r="C363" i="19"/>
  <c r="T362" i="19"/>
  <c r="S362" i="19"/>
  <c r="R362" i="19"/>
  <c r="C362" i="19"/>
  <c r="T361" i="19"/>
  <c r="S361" i="19"/>
  <c r="R361" i="19"/>
  <c r="C361" i="19"/>
  <c r="T360" i="19"/>
  <c r="S360" i="19"/>
  <c r="R360" i="19"/>
  <c r="C360" i="19"/>
  <c r="T359" i="19"/>
  <c r="S359" i="19"/>
  <c r="R359" i="19"/>
  <c r="C359" i="19"/>
  <c r="T358" i="19"/>
  <c r="S358" i="19"/>
  <c r="R358" i="19"/>
  <c r="C358" i="19"/>
  <c r="T357" i="19"/>
  <c r="S357" i="19"/>
  <c r="R357" i="19"/>
  <c r="C357" i="19"/>
  <c r="T356" i="19"/>
  <c r="S356" i="19"/>
  <c r="R356" i="19"/>
  <c r="C356" i="19"/>
  <c r="T355" i="19"/>
  <c r="S355" i="19"/>
  <c r="R355" i="19"/>
  <c r="C355" i="19"/>
  <c r="T354" i="19"/>
  <c r="S354" i="19"/>
  <c r="R354" i="19"/>
  <c r="C354" i="19"/>
  <c r="T353" i="19"/>
  <c r="S353" i="19"/>
  <c r="R353" i="19"/>
  <c r="C353" i="19"/>
  <c r="T352" i="19"/>
  <c r="S352" i="19"/>
  <c r="R352" i="19"/>
  <c r="C352" i="19"/>
  <c r="T351" i="19"/>
  <c r="S351" i="19"/>
  <c r="R351" i="19"/>
  <c r="C351" i="19"/>
  <c r="T350" i="19"/>
  <c r="S350" i="19"/>
  <c r="R350" i="19"/>
  <c r="C350" i="19"/>
  <c r="T349" i="19"/>
  <c r="S349" i="19"/>
  <c r="R349" i="19"/>
  <c r="C349" i="19"/>
  <c r="T348" i="19"/>
  <c r="S348" i="19"/>
  <c r="R348" i="19"/>
  <c r="C348" i="19"/>
  <c r="T347" i="19"/>
  <c r="S347" i="19"/>
  <c r="R347" i="19"/>
  <c r="C347" i="19"/>
  <c r="T346" i="19"/>
  <c r="S346" i="19"/>
  <c r="R346" i="19"/>
  <c r="C346" i="19"/>
  <c r="T345" i="19"/>
  <c r="S345" i="19"/>
  <c r="R345" i="19"/>
  <c r="C345" i="19"/>
  <c r="T344" i="19"/>
  <c r="S344" i="19"/>
  <c r="R344" i="19"/>
  <c r="C344" i="19"/>
  <c r="T343" i="19"/>
  <c r="S343" i="19"/>
  <c r="R343" i="19"/>
  <c r="C343" i="19"/>
  <c r="T342" i="19"/>
  <c r="S342" i="19"/>
  <c r="R342" i="19"/>
  <c r="C342" i="19"/>
  <c r="T341" i="19"/>
  <c r="S341" i="19"/>
  <c r="R341" i="19"/>
  <c r="C341" i="19"/>
  <c r="T340" i="19"/>
  <c r="S340" i="19"/>
  <c r="R340" i="19"/>
  <c r="C340" i="19"/>
  <c r="T339" i="19"/>
  <c r="S339" i="19"/>
  <c r="R339" i="19"/>
  <c r="C339" i="19"/>
  <c r="T338" i="19"/>
  <c r="S338" i="19"/>
  <c r="R338" i="19"/>
  <c r="C338" i="19"/>
  <c r="T337" i="19"/>
  <c r="S337" i="19"/>
  <c r="R337" i="19"/>
  <c r="C337" i="19"/>
  <c r="T336" i="19"/>
  <c r="S336" i="19"/>
  <c r="R336" i="19"/>
  <c r="C336" i="19"/>
  <c r="T335" i="19"/>
  <c r="S335" i="19"/>
  <c r="R335" i="19"/>
  <c r="C335" i="19"/>
  <c r="T334" i="19"/>
  <c r="S334" i="19"/>
  <c r="R334" i="19"/>
  <c r="C334" i="19"/>
  <c r="T333" i="19"/>
  <c r="S333" i="19"/>
  <c r="R333" i="19"/>
  <c r="C333" i="19"/>
  <c r="T332" i="19"/>
  <c r="S332" i="19"/>
  <c r="R332" i="19"/>
  <c r="C332" i="19"/>
  <c r="T331" i="19"/>
  <c r="S331" i="19"/>
  <c r="R331" i="19"/>
  <c r="C331" i="19"/>
  <c r="T330" i="19"/>
  <c r="S330" i="19"/>
  <c r="R330" i="19"/>
  <c r="C330" i="19"/>
  <c r="T329" i="19"/>
  <c r="S329" i="19"/>
  <c r="R329" i="19"/>
  <c r="C329" i="19"/>
  <c r="T328" i="19"/>
  <c r="S328" i="19"/>
  <c r="R328" i="19"/>
  <c r="C328" i="19"/>
  <c r="T327" i="19"/>
  <c r="S327" i="19"/>
  <c r="R327" i="19"/>
  <c r="C327" i="19"/>
  <c r="T326" i="19"/>
  <c r="S326" i="19"/>
  <c r="R326" i="19"/>
  <c r="C326" i="19"/>
  <c r="T325" i="19"/>
  <c r="S325" i="19"/>
  <c r="R325" i="19"/>
  <c r="C325" i="19"/>
  <c r="T324" i="19"/>
  <c r="S324" i="19"/>
  <c r="R324" i="19"/>
  <c r="C324" i="19"/>
  <c r="T323" i="19"/>
  <c r="S323" i="19"/>
  <c r="R323" i="19"/>
  <c r="C323" i="19"/>
  <c r="T322" i="19"/>
  <c r="S322" i="19"/>
  <c r="R322" i="19"/>
  <c r="C322" i="19"/>
  <c r="T321" i="19"/>
  <c r="S321" i="19"/>
  <c r="R321" i="19"/>
  <c r="C321" i="19"/>
  <c r="T320" i="19"/>
  <c r="S320" i="19"/>
  <c r="R320" i="19"/>
  <c r="C320" i="19"/>
  <c r="T319" i="19"/>
  <c r="S319" i="19"/>
  <c r="R319" i="19"/>
  <c r="C319" i="19"/>
  <c r="T318" i="19"/>
  <c r="S318" i="19"/>
  <c r="R318" i="19"/>
  <c r="C318" i="19"/>
  <c r="T317" i="19"/>
  <c r="S317" i="19"/>
  <c r="R317" i="19"/>
  <c r="C317" i="19"/>
  <c r="T316" i="19"/>
  <c r="S316" i="19"/>
  <c r="R316" i="19"/>
  <c r="C316" i="19"/>
  <c r="T315" i="19"/>
  <c r="S315" i="19"/>
  <c r="R315" i="19"/>
  <c r="C315" i="19"/>
  <c r="T314" i="19"/>
  <c r="S314" i="19"/>
  <c r="R314" i="19"/>
  <c r="C314" i="19"/>
  <c r="T313" i="19"/>
  <c r="S313" i="19"/>
  <c r="R313" i="19"/>
  <c r="C313" i="19"/>
  <c r="T312" i="19"/>
  <c r="S312" i="19"/>
  <c r="R312" i="19"/>
  <c r="C312" i="19"/>
  <c r="T311" i="19"/>
  <c r="S311" i="19"/>
  <c r="R311" i="19"/>
  <c r="C311" i="19"/>
  <c r="T310" i="19"/>
  <c r="S310" i="19"/>
  <c r="R310" i="19"/>
  <c r="C310" i="19"/>
  <c r="T309" i="19"/>
  <c r="S309" i="19"/>
  <c r="R309" i="19"/>
  <c r="C309" i="19"/>
  <c r="T308" i="19"/>
  <c r="S308" i="19"/>
  <c r="R308" i="19"/>
  <c r="C308" i="19"/>
  <c r="T307" i="19"/>
  <c r="S307" i="19"/>
  <c r="R307" i="19"/>
  <c r="C307" i="19"/>
  <c r="T306" i="19"/>
  <c r="S306" i="19"/>
  <c r="R306" i="19"/>
  <c r="C306" i="19"/>
  <c r="T305" i="19"/>
  <c r="S305" i="19"/>
  <c r="R305" i="19"/>
  <c r="C305" i="19"/>
  <c r="T304" i="19"/>
  <c r="S304" i="19"/>
  <c r="R304" i="19"/>
  <c r="C304" i="19"/>
  <c r="T303" i="19"/>
  <c r="S303" i="19"/>
  <c r="R303" i="19"/>
  <c r="C303" i="19"/>
  <c r="T302" i="19"/>
  <c r="S302" i="19"/>
  <c r="R302" i="19"/>
  <c r="C302" i="19"/>
  <c r="T301" i="19"/>
  <c r="S301" i="19"/>
  <c r="R301" i="19"/>
  <c r="C301" i="19"/>
  <c r="T300" i="19"/>
  <c r="S300" i="19"/>
  <c r="R300" i="19"/>
  <c r="C300" i="19"/>
  <c r="T299" i="19"/>
  <c r="S299" i="19"/>
  <c r="R299" i="19"/>
  <c r="C299" i="19"/>
  <c r="T298" i="19"/>
  <c r="S298" i="19"/>
  <c r="R298" i="19"/>
  <c r="C298" i="19"/>
  <c r="T297" i="19"/>
  <c r="S297" i="19"/>
  <c r="R297" i="19"/>
  <c r="C297" i="19"/>
  <c r="T296" i="19"/>
  <c r="S296" i="19"/>
  <c r="R296" i="19"/>
  <c r="C296" i="19"/>
  <c r="T295" i="19"/>
  <c r="S295" i="19"/>
  <c r="R295" i="19"/>
  <c r="C295" i="19"/>
  <c r="T294" i="19"/>
  <c r="S294" i="19"/>
  <c r="R294" i="19"/>
  <c r="C294" i="19"/>
  <c r="T293" i="19"/>
  <c r="S293" i="19"/>
  <c r="R293" i="19"/>
  <c r="C293" i="19"/>
  <c r="T292" i="19"/>
  <c r="S292" i="19"/>
  <c r="R292" i="19"/>
  <c r="C292" i="19"/>
  <c r="T291" i="19"/>
  <c r="S291" i="19"/>
  <c r="R291" i="19"/>
  <c r="C291" i="19"/>
  <c r="T290" i="19"/>
  <c r="S290" i="19"/>
  <c r="R290" i="19"/>
  <c r="C290" i="19"/>
  <c r="T289" i="19"/>
  <c r="S289" i="19"/>
  <c r="R289" i="19"/>
  <c r="C289" i="19"/>
  <c r="T288" i="19"/>
  <c r="S288" i="19"/>
  <c r="R288" i="19"/>
  <c r="C288" i="19"/>
  <c r="T287" i="19"/>
  <c r="S287" i="19"/>
  <c r="R287" i="19"/>
  <c r="C287" i="19"/>
  <c r="T286" i="19"/>
  <c r="S286" i="19"/>
  <c r="R286" i="19"/>
  <c r="C286" i="19"/>
  <c r="T285" i="19"/>
  <c r="S285" i="19"/>
  <c r="R285" i="19"/>
  <c r="C285" i="19"/>
  <c r="T284" i="19"/>
  <c r="S284" i="19"/>
  <c r="R284" i="19"/>
  <c r="C284" i="19"/>
  <c r="T283" i="19"/>
  <c r="S283" i="19"/>
  <c r="R283" i="19"/>
  <c r="C283" i="19"/>
  <c r="T282" i="19"/>
  <c r="S282" i="19"/>
  <c r="R282" i="19"/>
  <c r="C282" i="19"/>
  <c r="T281" i="19"/>
  <c r="S281" i="19"/>
  <c r="R281" i="19"/>
  <c r="C281" i="19"/>
  <c r="T280" i="19"/>
  <c r="S280" i="19"/>
  <c r="R280" i="19"/>
  <c r="C280" i="19"/>
  <c r="T279" i="19"/>
  <c r="S279" i="19"/>
  <c r="R279" i="19"/>
  <c r="C279" i="19"/>
  <c r="T278" i="19"/>
  <c r="S278" i="19"/>
  <c r="R278" i="19"/>
  <c r="C278" i="19"/>
  <c r="T277" i="19"/>
  <c r="S277" i="19"/>
  <c r="R277" i="19"/>
  <c r="C277" i="19"/>
  <c r="T276" i="19"/>
  <c r="S276" i="19"/>
  <c r="R276" i="19"/>
  <c r="C276" i="19"/>
  <c r="T275" i="19"/>
  <c r="S275" i="19"/>
  <c r="R275" i="19"/>
  <c r="C275" i="19"/>
  <c r="T274" i="19"/>
  <c r="S274" i="19"/>
  <c r="R274" i="19"/>
  <c r="C274" i="19"/>
  <c r="T273" i="19"/>
  <c r="S273" i="19"/>
  <c r="R273" i="19"/>
  <c r="C273" i="19"/>
  <c r="T272" i="19"/>
  <c r="S272" i="19"/>
  <c r="R272" i="19"/>
  <c r="C272" i="19"/>
  <c r="T271" i="19"/>
  <c r="S271" i="19"/>
  <c r="R271" i="19"/>
  <c r="C271" i="19"/>
  <c r="T270" i="19"/>
  <c r="S270" i="19"/>
  <c r="R270" i="19"/>
  <c r="C270" i="19"/>
  <c r="T269" i="19"/>
  <c r="S269" i="19"/>
  <c r="R269" i="19"/>
  <c r="C269" i="19"/>
  <c r="T268" i="19"/>
  <c r="S268" i="19"/>
  <c r="R268" i="19"/>
  <c r="C268" i="19"/>
  <c r="T267" i="19"/>
  <c r="S267" i="19"/>
  <c r="R267" i="19"/>
  <c r="C267" i="19"/>
  <c r="T266" i="19"/>
  <c r="S266" i="19"/>
  <c r="R266" i="19"/>
  <c r="C266" i="19"/>
  <c r="T265" i="19"/>
  <c r="S265" i="19"/>
  <c r="R265" i="19"/>
  <c r="C265" i="19"/>
  <c r="T264" i="19"/>
  <c r="S264" i="19"/>
  <c r="R264" i="19"/>
  <c r="C264" i="19"/>
  <c r="T263" i="19"/>
  <c r="S263" i="19"/>
  <c r="R263" i="19"/>
  <c r="C263" i="19"/>
  <c r="T262" i="19"/>
  <c r="S262" i="19"/>
  <c r="R262" i="19"/>
  <c r="C262" i="19"/>
  <c r="T261" i="19"/>
  <c r="S261" i="19"/>
  <c r="R261" i="19"/>
  <c r="C261" i="19"/>
  <c r="T260" i="19"/>
  <c r="S260" i="19"/>
  <c r="R260" i="19"/>
  <c r="C260" i="19"/>
  <c r="T259" i="19"/>
  <c r="S259" i="19"/>
  <c r="R259" i="19"/>
  <c r="C259" i="19"/>
  <c r="T258" i="19"/>
  <c r="S258" i="19"/>
  <c r="R258" i="19"/>
  <c r="C258" i="19"/>
  <c r="T257" i="19"/>
  <c r="S257" i="19"/>
  <c r="R257" i="19"/>
  <c r="C257" i="19"/>
  <c r="T256" i="19"/>
  <c r="S256" i="19"/>
  <c r="R256" i="19"/>
  <c r="C256" i="19"/>
  <c r="T255" i="19"/>
  <c r="S255" i="19"/>
  <c r="R255" i="19"/>
  <c r="C255" i="19"/>
  <c r="T254" i="19"/>
  <c r="S254" i="19"/>
  <c r="R254" i="19"/>
  <c r="C254" i="19"/>
  <c r="T253" i="19"/>
  <c r="S253" i="19"/>
  <c r="R253" i="19"/>
  <c r="C253" i="19"/>
  <c r="T252" i="19"/>
  <c r="S252" i="19"/>
  <c r="R252" i="19"/>
  <c r="C252" i="19"/>
  <c r="T251" i="19"/>
  <c r="S251" i="19"/>
  <c r="R251" i="19"/>
  <c r="C251" i="19"/>
  <c r="T250" i="19"/>
  <c r="S250" i="19"/>
  <c r="R250" i="19"/>
  <c r="C250" i="19"/>
  <c r="T249" i="19"/>
  <c r="S249" i="19"/>
  <c r="R249" i="19"/>
  <c r="C249" i="19"/>
  <c r="T248" i="19"/>
  <c r="S248" i="19"/>
  <c r="R248" i="19"/>
  <c r="C248" i="19"/>
  <c r="T247" i="19"/>
  <c r="S247" i="19"/>
  <c r="R247" i="19"/>
  <c r="C247" i="19"/>
  <c r="T246" i="19"/>
  <c r="S246" i="19"/>
  <c r="R246" i="19"/>
  <c r="C246" i="19"/>
  <c r="T245" i="19"/>
  <c r="S245" i="19"/>
  <c r="R245" i="19"/>
  <c r="C245" i="19"/>
  <c r="T244" i="19"/>
  <c r="S244" i="19"/>
  <c r="R244" i="19"/>
  <c r="C244" i="19"/>
  <c r="T243" i="19"/>
  <c r="S243" i="19"/>
  <c r="R243" i="19"/>
  <c r="C243" i="19"/>
  <c r="T242" i="19"/>
  <c r="S242" i="19"/>
  <c r="R242" i="19"/>
  <c r="C242" i="19"/>
  <c r="T241" i="19"/>
  <c r="S241" i="19"/>
  <c r="R241" i="19"/>
  <c r="C241" i="19"/>
  <c r="T240" i="19"/>
  <c r="S240" i="19"/>
  <c r="R240" i="19"/>
  <c r="C240" i="19"/>
  <c r="T239" i="19"/>
  <c r="S239" i="19"/>
  <c r="R239" i="19"/>
  <c r="C239" i="19"/>
  <c r="T238" i="19"/>
  <c r="S238" i="19"/>
  <c r="R238" i="19"/>
  <c r="C238" i="19"/>
  <c r="T237" i="19"/>
  <c r="S237" i="19"/>
  <c r="R237" i="19"/>
  <c r="C237" i="19"/>
  <c r="T236" i="19"/>
  <c r="S236" i="19"/>
  <c r="R236" i="19"/>
  <c r="C236" i="19"/>
  <c r="T235" i="19"/>
  <c r="S235" i="19"/>
  <c r="R235" i="19"/>
  <c r="C235" i="19"/>
  <c r="T234" i="19"/>
  <c r="S234" i="19"/>
  <c r="R234" i="19"/>
  <c r="C234" i="19"/>
  <c r="T233" i="19"/>
  <c r="S233" i="19"/>
  <c r="R233" i="19"/>
  <c r="C233" i="19"/>
  <c r="T232" i="19"/>
  <c r="S232" i="19"/>
  <c r="R232" i="19"/>
  <c r="C232" i="19"/>
  <c r="T231" i="19"/>
  <c r="S231" i="19"/>
  <c r="R231" i="19"/>
  <c r="C231" i="19"/>
  <c r="T230" i="19"/>
  <c r="S230" i="19"/>
  <c r="R230" i="19"/>
  <c r="C230" i="19"/>
  <c r="T229" i="19"/>
  <c r="S229" i="19"/>
  <c r="R229" i="19"/>
  <c r="C229" i="19"/>
  <c r="T228" i="19"/>
  <c r="S228" i="19"/>
  <c r="R228" i="19"/>
  <c r="C228" i="19"/>
  <c r="T227" i="19"/>
  <c r="S227" i="19"/>
  <c r="R227" i="19"/>
  <c r="C227" i="19"/>
  <c r="T226" i="19"/>
  <c r="S226" i="19"/>
  <c r="R226" i="19"/>
  <c r="C226" i="19"/>
  <c r="T225" i="19"/>
  <c r="S225" i="19"/>
  <c r="R225" i="19"/>
  <c r="C225" i="19"/>
  <c r="T224" i="19"/>
  <c r="S224" i="19"/>
  <c r="R224" i="19"/>
  <c r="C224" i="19"/>
  <c r="T223" i="19"/>
  <c r="S223" i="19"/>
  <c r="R223" i="19"/>
  <c r="C223" i="19"/>
  <c r="T222" i="19"/>
  <c r="S222" i="19"/>
  <c r="R222" i="19"/>
  <c r="C222" i="19"/>
  <c r="T221" i="19"/>
  <c r="S221" i="19"/>
  <c r="R221" i="19"/>
  <c r="C221" i="19"/>
  <c r="T220" i="19"/>
  <c r="S220" i="19"/>
  <c r="R220" i="19"/>
  <c r="C220" i="19"/>
  <c r="T219" i="19"/>
  <c r="S219" i="19"/>
  <c r="R219" i="19"/>
  <c r="C219" i="19"/>
  <c r="T218" i="19"/>
  <c r="S218" i="19"/>
  <c r="R218" i="19"/>
  <c r="C218" i="19"/>
  <c r="T217" i="19"/>
  <c r="S217" i="19"/>
  <c r="R217" i="19"/>
  <c r="C217" i="19"/>
  <c r="T216" i="19"/>
  <c r="S216" i="19"/>
  <c r="R216" i="19"/>
  <c r="C216" i="19"/>
  <c r="T215" i="19"/>
  <c r="S215" i="19"/>
  <c r="R215" i="19"/>
  <c r="C215" i="19"/>
  <c r="T214" i="19"/>
  <c r="S214" i="19"/>
  <c r="R214" i="19"/>
  <c r="C214" i="19"/>
  <c r="T213" i="19"/>
  <c r="S213" i="19"/>
  <c r="R213" i="19"/>
  <c r="C213" i="19"/>
  <c r="T212" i="19"/>
  <c r="S212" i="19"/>
  <c r="R212" i="19"/>
  <c r="C212" i="19"/>
  <c r="T211" i="19"/>
  <c r="S211" i="19"/>
  <c r="R211" i="19"/>
  <c r="C211" i="19"/>
  <c r="T210" i="19"/>
  <c r="S210" i="19"/>
  <c r="R210" i="19"/>
  <c r="C210" i="19"/>
  <c r="T209" i="19"/>
  <c r="S209" i="19"/>
  <c r="R209" i="19"/>
  <c r="C209" i="19"/>
  <c r="T208" i="19"/>
  <c r="S208" i="19"/>
  <c r="R208" i="19"/>
  <c r="C208" i="19"/>
  <c r="T207" i="19"/>
  <c r="S207" i="19"/>
  <c r="R207" i="19"/>
  <c r="C207" i="19"/>
  <c r="T206" i="19"/>
  <c r="S206" i="19"/>
  <c r="R206" i="19"/>
  <c r="C206" i="19"/>
  <c r="T205" i="19"/>
  <c r="S205" i="19"/>
  <c r="R205" i="19"/>
  <c r="C205" i="19"/>
  <c r="T204" i="19"/>
  <c r="S204" i="19"/>
  <c r="R204" i="19"/>
  <c r="C204" i="19"/>
  <c r="T203" i="19"/>
  <c r="S203" i="19"/>
  <c r="R203" i="19"/>
  <c r="C203" i="19"/>
  <c r="T202" i="19"/>
  <c r="S202" i="19"/>
  <c r="R202" i="19"/>
  <c r="C202" i="19"/>
  <c r="T201" i="19"/>
  <c r="S201" i="19"/>
  <c r="R201" i="19"/>
  <c r="C201" i="19"/>
  <c r="T200" i="19"/>
  <c r="S200" i="19"/>
  <c r="R200" i="19"/>
  <c r="C200" i="19"/>
  <c r="T199" i="19"/>
  <c r="S199" i="19"/>
  <c r="R199" i="19"/>
  <c r="C199" i="19"/>
  <c r="T198" i="19"/>
  <c r="S198" i="19"/>
  <c r="R198" i="19"/>
  <c r="C198" i="19"/>
  <c r="T197" i="19"/>
  <c r="S197" i="19"/>
  <c r="R197" i="19"/>
  <c r="C197" i="19"/>
  <c r="T196" i="19"/>
  <c r="S196" i="19"/>
  <c r="R196" i="19"/>
  <c r="C196" i="19"/>
  <c r="T195" i="19"/>
  <c r="S195" i="19"/>
  <c r="R195" i="19"/>
  <c r="C195" i="19"/>
  <c r="T194" i="19"/>
  <c r="S194" i="19"/>
  <c r="R194" i="19"/>
  <c r="C194" i="19"/>
  <c r="T193" i="19"/>
  <c r="S193" i="19"/>
  <c r="R193" i="19"/>
  <c r="C193" i="19"/>
  <c r="T192" i="19"/>
  <c r="S192" i="19"/>
  <c r="R192" i="19"/>
  <c r="C192" i="19"/>
  <c r="T191" i="19"/>
  <c r="S191" i="19"/>
  <c r="R191" i="19"/>
  <c r="C191" i="19"/>
  <c r="T190" i="19"/>
  <c r="S190" i="19"/>
  <c r="R190" i="19"/>
  <c r="C190" i="19"/>
  <c r="T189" i="19"/>
  <c r="S189" i="19"/>
  <c r="R189" i="19"/>
  <c r="C189" i="19"/>
  <c r="T188" i="19"/>
  <c r="S188" i="19"/>
  <c r="R188" i="19"/>
  <c r="C188" i="19"/>
  <c r="T187" i="19"/>
  <c r="S187" i="19"/>
  <c r="R187" i="19"/>
  <c r="C187" i="19"/>
  <c r="T186" i="19"/>
  <c r="S186" i="19"/>
  <c r="R186" i="19"/>
  <c r="C186" i="19"/>
  <c r="T185" i="19"/>
  <c r="S185" i="19"/>
  <c r="R185" i="19"/>
  <c r="C185" i="19"/>
  <c r="T184" i="19"/>
  <c r="S184" i="19"/>
  <c r="R184" i="19"/>
  <c r="C184" i="19"/>
  <c r="T183" i="19"/>
  <c r="S183" i="19"/>
  <c r="R183" i="19"/>
  <c r="C183" i="19"/>
  <c r="T182" i="19"/>
  <c r="S182" i="19"/>
  <c r="R182" i="19"/>
  <c r="C182" i="19"/>
  <c r="T181" i="19"/>
  <c r="S181" i="19"/>
  <c r="R181" i="19"/>
  <c r="C181" i="19"/>
  <c r="T180" i="19"/>
  <c r="S180" i="19"/>
  <c r="R180" i="19"/>
  <c r="C180" i="19"/>
  <c r="T179" i="19"/>
  <c r="S179" i="19"/>
  <c r="R179" i="19"/>
  <c r="C179" i="19"/>
  <c r="T178" i="19"/>
  <c r="S178" i="19"/>
  <c r="R178" i="19"/>
  <c r="C178" i="19"/>
  <c r="T177" i="19"/>
  <c r="S177" i="19"/>
  <c r="R177" i="19"/>
  <c r="C177" i="19"/>
  <c r="T176" i="19"/>
  <c r="S176" i="19"/>
  <c r="R176" i="19"/>
  <c r="C176" i="19"/>
  <c r="T175" i="19"/>
  <c r="S175" i="19"/>
  <c r="R175" i="19"/>
  <c r="C175" i="19"/>
  <c r="T174" i="19"/>
  <c r="S174" i="19"/>
  <c r="R174" i="19"/>
  <c r="C174" i="19"/>
  <c r="T173" i="19"/>
  <c r="S173" i="19"/>
  <c r="R173" i="19"/>
  <c r="C173" i="19"/>
  <c r="T172" i="19"/>
  <c r="S172" i="19"/>
  <c r="R172" i="19"/>
  <c r="C172" i="19"/>
  <c r="T171" i="19"/>
  <c r="S171" i="19"/>
  <c r="R171" i="19"/>
  <c r="C171" i="19"/>
  <c r="T170" i="19"/>
  <c r="S170" i="19"/>
  <c r="R170" i="19"/>
  <c r="C170" i="19"/>
  <c r="T169" i="19"/>
  <c r="S169" i="19"/>
  <c r="R169" i="19"/>
  <c r="C169" i="19"/>
  <c r="T168" i="19"/>
  <c r="S168" i="19"/>
  <c r="R168" i="19"/>
  <c r="C168" i="19"/>
  <c r="T167" i="19"/>
  <c r="S167" i="19"/>
  <c r="R167" i="19"/>
  <c r="C167" i="19"/>
  <c r="T166" i="19"/>
  <c r="S166" i="19"/>
  <c r="R166" i="19"/>
  <c r="C166" i="19"/>
  <c r="T165" i="19"/>
  <c r="S165" i="19"/>
  <c r="R165" i="19"/>
  <c r="C165" i="19"/>
  <c r="T164" i="19"/>
  <c r="S164" i="19"/>
  <c r="R164" i="19"/>
  <c r="C164" i="19"/>
  <c r="T163" i="19"/>
  <c r="S163" i="19"/>
  <c r="R163" i="19"/>
  <c r="C163" i="19"/>
  <c r="T162" i="19"/>
  <c r="S162" i="19"/>
  <c r="R162" i="19"/>
  <c r="C162" i="19"/>
  <c r="T161" i="19"/>
  <c r="S161" i="19"/>
  <c r="R161" i="19"/>
  <c r="C161" i="19"/>
  <c r="T160" i="19"/>
  <c r="S160" i="19"/>
  <c r="R160" i="19"/>
  <c r="C160" i="19"/>
  <c r="T159" i="19"/>
  <c r="S159" i="19"/>
  <c r="R159" i="19"/>
  <c r="C159" i="19"/>
  <c r="T158" i="19"/>
  <c r="S158" i="19"/>
  <c r="R158" i="19"/>
  <c r="C158" i="19"/>
  <c r="T157" i="19"/>
  <c r="S157" i="19"/>
  <c r="R157" i="19"/>
  <c r="C157" i="19"/>
  <c r="T156" i="19"/>
  <c r="S156" i="19"/>
  <c r="R156" i="19"/>
  <c r="C156" i="19"/>
  <c r="T155" i="19"/>
  <c r="S155" i="19"/>
  <c r="R155" i="19"/>
  <c r="C155" i="19"/>
  <c r="T154" i="19"/>
  <c r="S154" i="19"/>
  <c r="R154" i="19"/>
  <c r="C154" i="19"/>
  <c r="T153" i="19"/>
  <c r="S153" i="19"/>
  <c r="R153" i="19"/>
  <c r="C153" i="19"/>
  <c r="T152" i="19"/>
  <c r="S152" i="19"/>
  <c r="R152" i="19"/>
  <c r="C152" i="19"/>
  <c r="T151" i="19"/>
  <c r="S151" i="19"/>
  <c r="R151" i="19"/>
  <c r="C151" i="19"/>
  <c r="T150" i="19"/>
  <c r="S150" i="19"/>
  <c r="R150" i="19"/>
  <c r="C150" i="19"/>
  <c r="T149" i="19"/>
  <c r="S149" i="19"/>
  <c r="R149" i="19"/>
  <c r="C149" i="19"/>
  <c r="T148" i="19"/>
  <c r="S148" i="19"/>
  <c r="R148" i="19"/>
  <c r="C148" i="19"/>
  <c r="T147" i="19"/>
  <c r="S147" i="19"/>
  <c r="R147" i="19"/>
  <c r="C147" i="19"/>
  <c r="T146" i="19"/>
  <c r="S146" i="19"/>
  <c r="R146" i="19"/>
  <c r="C146" i="19"/>
  <c r="T145" i="19"/>
  <c r="S145" i="19"/>
  <c r="R145" i="19"/>
  <c r="C145" i="19"/>
  <c r="T144" i="19"/>
  <c r="S144" i="19"/>
  <c r="R144" i="19"/>
  <c r="C144" i="19"/>
  <c r="T143" i="19"/>
  <c r="S143" i="19"/>
  <c r="R143" i="19"/>
  <c r="C143" i="19"/>
  <c r="T142" i="19"/>
  <c r="S142" i="19"/>
  <c r="R142" i="19"/>
  <c r="C142" i="19"/>
  <c r="T141" i="19"/>
  <c r="S141" i="19"/>
  <c r="R141" i="19"/>
  <c r="C141" i="19"/>
  <c r="T140" i="19"/>
  <c r="S140" i="19"/>
  <c r="R140" i="19"/>
  <c r="C140" i="19"/>
  <c r="T139" i="19"/>
  <c r="S139" i="19"/>
  <c r="R139" i="19"/>
  <c r="C139" i="19"/>
  <c r="T138" i="19"/>
  <c r="S138" i="19"/>
  <c r="R138" i="19"/>
  <c r="C138" i="19"/>
  <c r="T137" i="19"/>
  <c r="S137" i="19"/>
  <c r="R137" i="19"/>
  <c r="C137" i="19"/>
  <c r="T136" i="19"/>
  <c r="S136" i="19"/>
  <c r="R136" i="19"/>
  <c r="C136" i="19"/>
  <c r="T135" i="19"/>
  <c r="S135" i="19"/>
  <c r="R135" i="19"/>
  <c r="C135" i="19"/>
  <c r="T134" i="19"/>
  <c r="S134" i="19"/>
  <c r="R134" i="19"/>
  <c r="C134" i="19"/>
  <c r="T133" i="19"/>
  <c r="S133" i="19"/>
  <c r="R133" i="19"/>
  <c r="C133" i="19"/>
  <c r="T132" i="19"/>
  <c r="S132" i="19"/>
  <c r="R132" i="19"/>
  <c r="C132" i="19"/>
  <c r="T131" i="19"/>
  <c r="S131" i="19"/>
  <c r="R131" i="19"/>
  <c r="C131" i="19"/>
  <c r="T130" i="19"/>
  <c r="S130" i="19"/>
  <c r="R130" i="19"/>
  <c r="C130" i="19"/>
  <c r="T129" i="19"/>
  <c r="S129" i="19"/>
  <c r="R129" i="19"/>
  <c r="C129" i="19"/>
  <c r="T128" i="19"/>
  <c r="S128" i="19"/>
  <c r="R128" i="19"/>
  <c r="C128" i="19"/>
  <c r="T127" i="19"/>
  <c r="S127" i="19"/>
  <c r="R127" i="19"/>
  <c r="C127" i="19"/>
  <c r="T126" i="19"/>
  <c r="S126" i="19"/>
  <c r="R126" i="19"/>
  <c r="C126" i="19"/>
  <c r="T125" i="19"/>
  <c r="S125" i="19"/>
  <c r="R125" i="19"/>
  <c r="C125" i="19"/>
  <c r="T124" i="19"/>
  <c r="S124" i="19"/>
  <c r="R124" i="19"/>
  <c r="C124" i="19"/>
  <c r="T123" i="19"/>
  <c r="S123" i="19"/>
  <c r="R123" i="19"/>
  <c r="C123" i="19"/>
  <c r="T122" i="19"/>
  <c r="S122" i="19"/>
  <c r="R122" i="19"/>
  <c r="C122" i="19"/>
  <c r="T121" i="19"/>
  <c r="S121" i="19"/>
  <c r="R121" i="19"/>
  <c r="C121" i="19"/>
  <c r="T120" i="19"/>
  <c r="S120" i="19"/>
  <c r="R120" i="19"/>
  <c r="C120" i="19"/>
  <c r="T119" i="19"/>
  <c r="S119" i="19"/>
  <c r="R119" i="19"/>
  <c r="C119" i="19"/>
  <c r="T118" i="19"/>
  <c r="S118" i="19"/>
  <c r="R118" i="19"/>
  <c r="C118" i="19"/>
  <c r="T117" i="19"/>
  <c r="S117" i="19"/>
  <c r="R117" i="19"/>
  <c r="C117" i="19"/>
  <c r="T116" i="19"/>
  <c r="S116" i="19"/>
  <c r="R116" i="19"/>
  <c r="C116" i="19"/>
  <c r="T115" i="19"/>
  <c r="S115" i="19"/>
  <c r="R115" i="19"/>
  <c r="C115" i="19"/>
  <c r="T114" i="19"/>
  <c r="S114" i="19"/>
  <c r="R114" i="19"/>
  <c r="C114" i="19"/>
  <c r="T113" i="19"/>
  <c r="S113" i="19"/>
  <c r="R113" i="19"/>
  <c r="C113" i="19"/>
  <c r="T112" i="19"/>
  <c r="S112" i="19"/>
  <c r="R112" i="19"/>
  <c r="C112" i="19"/>
  <c r="T111" i="19"/>
  <c r="S111" i="19"/>
  <c r="R111" i="19"/>
  <c r="C111" i="19"/>
  <c r="T110" i="19"/>
  <c r="S110" i="19"/>
  <c r="R110" i="19"/>
  <c r="C110" i="19"/>
  <c r="T109" i="19"/>
  <c r="S109" i="19"/>
  <c r="R109" i="19"/>
  <c r="C109" i="19"/>
  <c r="T108" i="19"/>
  <c r="S108" i="19"/>
  <c r="R108" i="19"/>
  <c r="C108" i="19"/>
  <c r="T107" i="19"/>
  <c r="S107" i="19"/>
  <c r="R107" i="19"/>
  <c r="C107" i="19"/>
  <c r="T106" i="19"/>
  <c r="S106" i="19"/>
  <c r="R106" i="19"/>
  <c r="C106" i="19"/>
  <c r="T105" i="19"/>
  <c r="S105" i="19"/>
  <c r="R105" i="19"/>
  <c r="C105" i="19"/>
  <c r="T104" i="19"/>
  <c r="S104" i="19"/>
  <c r="R104" i="19"/>
  <c r="C104" i="19"/>
  <c r="T103" i="19"/>
  <c r="S103" i="19"/>
  <c r="R103" i="19"/>
  <c r="C103" i="19"/>
  <c r="T102" i="19"/>
  <c r="S102" i="19"/>
  <c r="R102" i="19"/>
  <c r="C102" i="19"/>
  <c r="T101" i="19"/>
  <c r="S101" i="19"/>
  <c r="R101" i="19"/>
  <c r="C101" i="19"/>
  <c r="T100" i="19"/>
  <c r="S100" i="19"/>
  <c r="R100" i="19"/>
  <c r="C100" i="19"/>
  <c r="T99" i="19"/>
  <c r="S99" i="19"/>
  <c r="R99" i="19"/>
  <c r="C99" i="19"/>
  <c r="T98" i="19"/>
  <c r="S98" i="19"/>
  <c r="R98" i="19"/>
  <c r="C98" i="19"/>
  <c r="T97" i="19"/>
  <c r="S97" i="19"/>
  <c r="R97" i="19"/>
  <c r="C97" i="19"/>
  <c r="T96" i="19"/>
  <c r="S96" i="19"/>
  <c r="R96" i="19"/>
  <c r="C96" i="19"/>
  <c r="T95" i="19"/>
  <c r="S95" i="19"/>
  <c r="R95" i="19"/>
  <c r="C95" i="19"/>
  <c r="T94" i="19"/>
  <c r="S94" i="19"/>
  <c r="R94" i="19"/>
  <c r="C94" i="19"/>
  <c r="T93" i="19"/>
  <c r="S93" i="19"/>
  <c r="R93" i="19"/>
  <c r="C93" i="19"/>
  <c r="T92" i="19"/>
  <c r="S92" i="19"/>
  <c r="R92" i="19"/>
  <c r="C92" i="19"/>
  <c r="T91" i="19"/>
  <c r="S91" i="19"/>
  <c r="R91" i="19"/>
  <c r="C91" i="19"/>
  <c r="T90" i="19"/>
  <c r="S90" i="19"/>
  <c r="R90" i="19"/>
  <c r="C90" i="19"/>
  <c r="T89" i="19"/>
  <c r="S89" i="19"/>
  <c r="R89" i="19"/>
  <c r="C89" i="19"/>
  <c r="T88" i="19"/>
  <c r="S88" i="19"/>
  <c r="R88" i="19"/>
  <c r="C88" i="19"/>
  <c r="T87" i="19"/>
  <c r="S87" i="19"/>
  <c r="R87" i="19"/>
  <c r="C87" i="19"/>
  <c r="T86" i="19"/>
  <c r="S86" i="19"/>
  <c r="R86" i="19"/>
  <c r="C86" i="19"/>
  <c r="T85" i="19"/>
  <c r="S85" i="19"/>
  <c r="R85" i="19"/>
  <c r="C85" i="19"/>
  <c r="T84" i="19"/>
  <c r="S84" i="19"/>
  <c r="R84" i="19"/>
  <c r="C84" i="19"/>
  <c r="T83" i="19"/>
  <c r="S83" i="19"/>
  <c r="R83" i="19"/>
  <c r="C83" i="19"/>
  <c r="T82" i="19"/>
  <c r="S82" i="19"/>
  <c r="R82" i="19"/>
  <c r="C82" i="19"/>
  <c r="T81" i="19"/>
  <c r="S81" i="19"/>
  <c r="R81" i="19"/>
  <c r="C81" i="19"/>
  <c r="T80" i="19"/>
  <c r="S80" i="19"/>
  <c r="R80" i="19"/>
  <c r="C80" i="19"/>
  <c r="T79" i="19"/>
  <c r="S79" i="19"/>
  <c r="R79" i="19"/>
  <c r="C79" i="19"/>
  <c r="T78" i="19"/>
  <c r="S78" i="19"/>
  <c r="R78" i="19"/>
  <c r="C78" i="19"/>
  <c r="T77" i="19"/>
  <c r="S77" i="19"/>
  <c r="R77" i="19"/>
  <c r="C77" i="19"/>
  <c r="T76" i="19"/>
  <c r="S76" i="19"/>
  <c r="R76" i="19"/>
  <c r="C76" i="19"/>
  <c r="T75" i="19"/>
  <c r="S75" i="19"/>
  <c r="R75" i="19"/>
  <c r="C75" i="19"/>
  <c r="T74" i="19"/>
  <c r="S74" i="19"/>
  <c r="R74" i="19"/>
  <c r="C74" i="19"/>
  <c r="T73" i="19"/>
  <c r="S73" i="19"/>
  <c r="R73" i="19"/>
  <c r="C73" i="19"/>
  <c r="T72" i="19"/>
  <c r="S72" i="19"/>
  <c r="R72" i="19"/>
  <c r="C72" i="19"/>
  <c r="T71" i="19"/>
  <c r="S71" i="19"/>
  <c r="R71" i="19"/>
  <c r="C71" i="19"/>
  <c r="T70" i="19"/>
  <c r="S70" i="19"/>
  <c r="R70" i="19"/>
  <c r="C70" i="19"/>
  <c r="T69" i="19"/>
  <c r="S69" i="19"/>
  <c r="R69" i="19"/>
  <c r="C69" i="19"/>
  <c r="T68" i="19"/>
  <c r="S68" i="19"/>
  <c r="R68" i="19"/>
  <c r="C68" i="19"/>
  <c r="T67" i="19"/>
  <c r="S67" i="19"/>
  <c r="R67" i="19"/>
  <c r="C67" i="19"/>
  <c r="T66" i="19"/>
  <c r="S66" i="19"/>
  <c r="R66" i="19"/>
  <c r="C66" i="19"/>
  <c r="T65" i="19"/>
  <c r="S65" i="19"/>
  <c r="R65" i="19"/>
  <c r="C65" i="19"/>
  <c r="T64" i="19"/>
  <c r="S64" i="19"/>
  <c r="R64" i="19"/>
  <c r="C64" i="19"/>
  <c r="T63" i="19"/>
  <c r="S63" i="19"/>
  <c r="R63" i="19"/>
  <c r="C63" i="19"/>
  <c r="T62" i="19"/>
  <c r="S62" i="19"/>
  <c r="R62" i="19"/>
  <c r="C62" i="19"/>
  <c r="T61" i="19"/>
  <c r="S61" i="19"/>
  <c r="R61" i="19"/>
  <c r="C61" i="19"/>
  <c r="T60" i="19"/>
  <c r="S60" i="19"/>
  <c r="R60" i="19"/>
  <c r="C60" i="19"/>
  <c r="T59" i="19"/>
  <c r="S59" i="19"/>
  <c r="R59" i="19"/>
  <c r="C59" i="19"/>
  <c r="T58" i="19"/>
  <c r="S58" i="19"/>
  <c r="R58" i="19"/>
  <c r="C58" i="19"/>
  <c r="T57" i="19"/>
  <c r="S57" i="19"/>
  <c r="R57" i="19"/>
  <c r="C57" i="19"/>
  <c r="T56" i="19"/>
  <c r="S56" i="19"/>
  <c r="R56" i="19"/>
  <c r="C56" i="19"/>
  <c r="T55" i="19"/>
  <c r="S55" i="19"/>
  <c r="R55" i="19"/>
  <c r="C55" i="19"/>
  <c r="T54" i="19"/>
  <c r="S54" i="19"/>
  <c r="R54" i="19"/>
  <c r="C54" i="19"/>
  <c r="T53" i="19"/>
  <c r="S53" i="19"/>
  <c r="R53" i="19"/>
  <c r="C53" i="19"/>
  <c r="T52" i="19"/>
  <c r="S52" i="19"/>
  <c r="R52" i="19"/>
  <c r="C52" i="19"/>
  <c r="T51" i="19"/>
  <c r="S51" i="19"/>
  <c r="R51" i="19"/>
  <c r="C51" i="19"/>
  <c r="T50" i="19"/>
  <c r="S50" i="19"/>
  <c r="R50" i="19"/>
  <c r="C50" i="19"/>
  <c r="T49" i="19"/>
  <c r="S49" i="19"/>
  <c r="R49" i="19"/>
  <c r="C49" i="19"/>
  <c r="T48" i="19"/>
  <c r="S48" i="19"/>
  <c r="R48" i="19"/>
  <c r="C48" i="19"/>
  <c r="T47" i="19"/>
  <c r="S47" i="19"/>
  <c r="R47" i="19"/>
  <c r="C47" i="19"/>
  <c r="T46" i="19"/>
  <c r="S46" i="19"/>
  <c r="R46" i="19"/>
  <c r="C46" i="19"/>
  <c r="T45" i="19"/>
  <c r="S45" i="19"/>
  <c r="R45" i="19"/>
  <c r="C45" i="19"/>
  <c r="T44" i="19"/>
  <c r="S44" i="19"/>
  <c r="R44" i="19"/>
  <c r="C44" i="19"/>
  <c r="T43" i="19"/>
  <c r="S43" i="19"/>
  <c r="R43" i="19"/>
  <c r="C43" i="19"/>
  <c r="T42" i="19"/>
  <c r="S42" i="19"/>
  <c r="R42" i="19"/>
  <c r="C42" i="19"/>
  <c r="T41" i="19"/>
  <c r="S41" i="19"/>
  <c r="R41" i="19"/>
  <c r="C41" i="19"/>
  <c r="T40" i="19"/>
  <c r="S40" i="19"/>
  <c r="R40" i="19"/>
  <c r="C40" i="19"/>
  <c r="T39" i="19"/>
  <c r="S39" i="19"/>
  <c r="R39" i="19"/>
  <c r="C39" i="19"/>
  <c r="T38" i="19"/>
  <c r="S38" i="19"/>
  <c r="R38" i="19"/>
  <c r="C38" i="19"/>
  <c r="T37" i="19"/>
  <c r="S37" i="19"/>
  <c r="R37" i="19"/>
  <c r="C37" i="19"/>
  <c r="T36" i="19"/>
  <c r="S36" i="19"/>
  <c r="R36" i="19"/>
  <c r="C36" i="19"/>
  <c r="T35" i="19"/>
  <c r="S35" i="19"/>
  <c r="R35" i="19"/>
  <c r="C35" i="19"/>
  <c r="T34" i="19"/>
  <c r="S34" i="19"/>
  <c r="R34" i="19"/>
  <c r="C34" i="19"/>
  <c r="T33" i="19"/>
  <c r="S33" i="19"/>
  <c r="R33" i="19"/>
  <c r="C33" i="19"/>
  <c r="T32" i="19"/>
  <c r="S32" i="19"/>
  <c r="R32" i="19"/>
  <c r="C32" i="19"/>
  <c r="T31" i="19"/>
  <c r="S31" i="19"/>
  <c r="R31" i="19"/>
  <c r="C31" i="19"/>
  <c r="T30" i="19"/>
  <c r="S30" i="19"/>
  <c r="R30" i="19"/>
  <c r="C30" i="19"/>
  <c r="T29" i="19"/>
  <c r="S29" i="19"/>
  <c r="R29" i="19"/>
  <c r="C29" i="19"/>
  <c r="T28" i="19"/>
  <c r="S28" i="19"/>
  <c r="R28" i="19"/>
  <c r="C28" i="19"/>
  <c r="T27" i="19"/>
  <c r="S27" i="19"/>
  <c r="R27" i="19"/>
  <c r="C27" i="19"/>
  <c r="T26" i="19"/>
  <c r="S26" i="19"/>
  <c r="R26" i="19"/>
  <c r="C26" i="19"/>
  <c r="T25" i="19"/>
  <c r="S25" i="19"/>
  <c r="R25" i="19"/>
  <c r="C25" i="19"/>
  <c r="T24" i="19"/>
  <c r="S24" i="19"/>
  <c r="R24" i="19"/>
  <c r="C24" i="19"/>
  <c r="T23" i="19"/>
  <c r="S23" i="19"/>
  <c r="R23" i="19"/>
  <c r="C23" i="19"/>
  <c r="T22" i="19"/>
  <c r="S22" i="19"/>
  <c r="R22" i="19"/>
  <c r="C22" i="19"/>
  <c r="T21" i="19"/>
  <c r="S21" i="19"/>
  <c r="R21" i="19"/>
  <c r="C21" i="19"/>
  <c r="T20" i="19"/>
  <c r="S20" i="19"/>
  <c r="R20" i="19"/>
  <c r="C20" i="19"/>
  <c r="T19" i="19"/>
  <c r="S19" i="19"/>
  <c r="R19" i="19"/>
  <c r="C19" i="19"/>
  <c r="T18" i="19"/>
  <c r="S18" i="19"/>
  <c r="R18" i="19"/>
  <c r="C18" i="19"/>
  <c r="T17" i="19"/>
  <c r="S17" i="19"/>
  <c r="R17" i="19"/>
  <c r="C17" i="19"/>
  <c r="T16" i="19"/>
  <c r="S16" i="19"/>
  <c r="R16" i="19"/>
  <c r="C16" i="19"/>
  <c r="T15" i="19"/>
  <c r="S15" i="19"/>
  <c r="R15" i="19"/>
  <c r="C15" i="19"/>
  <c r="T14" i="19"/>
  <c r="S14" i="19"/>
  <c r="R14" i="19"/>
  <c r="C14" i="19"/>
  <c r="T13" i="19"/>
  <c r="S13" i="19"/>
  <c r="R13" i="19"/>
  <c r="C13" i="19"/>
  <c r="T12" i="19"/>
  <c r="S12" i="19"/>
  <c r="R12" i="19"/>
  <c r="C12" i="19"/>
  <c r="T11" i="19"/>
  <c r="S11" i="19"/>
  <c r="R11" i="19"/>
  <c r="C11" i="19"/>
  <c r="T10" i="19"/>
  <c r="S10" i="19"/>
  <c r="R10" i="19"/>
  <c r="C10" i="19"/>
  <c r="T9" i="19"/>
  <c r="S9" i="19"/>
  <c r="R9" i="19"/>
  <c r="C9" i="19"/>
  <c r="T8" i="19"/>
  <c r="S8" i="19"/>
  <c r="R8" i="19"/>
  <c r="C8" i="19"/>
  <c r="T7" i="19"/>
  <c r="S7" i="19"/>
  <c r="R7" i="19"/>
  <c r="C7" i="19"/>
  <c r="T6" i="19"/>
  <c r="S6" i="19"/>
  <c r="R6" i="19"/>
  <c r="C6" i="19"/>
  <c r="T5" i="19"/>
  <c r="S5" i="19"/>
  <c r="R5" i="19"/>
  <c r="C5" i="19"/>
  <c r="T4" i="19"/>
  <c r="S4" i="19"/>
  <c r="R4" i="19"/>
  <c r="C4" i="19"/>
  <c r="T3" i="19"/>
  <c r="S3" i="19"/>
  <c r="R3" i="19"/>
  <c r="C3" i="19"/>
  <c r="T2" i="19"/>
  <c r="S2" i="19"/>
  <c r="R2" i="19"/>
  <c r="C2" i="19"/>
</calcChain>
</file>

<file path=xl/sharedStrings.xml><?xml version="1.0" encoding="utf-8"?>
<sst xmlns="http://schemas.openxmlformats.org/spreadsheetml/2006/main" count="26755" uniqueCount="3079">
  <si>
    <t>Document symbol</t>
  </si>
  <si>
    <t>Notifying Member</t>
  </si>
  <si>
    <t>Title</t>
  </si>
  <si>
    <t>Distribution date</t>
  </si>
  <si>
    <t>Description</t>
  </si>
  <si>
    <t>Products covered</t>
  </si>
  <si>
    <t>Objectives</t>
  </si>
  <si>
    <t>Keywords</t>
  </si>
  <si>
    <t>Final date for comments</t>
  </si>
  <si>
    <t>Notification type</t>
  </si>
  <si>
    <t>Notified document</t>
  </si>
  <si>
    <t>PAÍS</t>
  </si>
  <si>
    <t>REFERENCIA</t>
  </si>
  <si>
    <t>TÍTULO</t>
  </si>
  <si>
    <t>FECHA DE RECEPCIÓN</t>
  </si>
  <si>
    <t>FECHA DE FINAL DEL PERIODO DE STATU QUO</t>
  </si>
  <si>
    <t>HS code(s)</t>
  </si>
  <si>
    <t>ICS code(s)</t>
  </si>
  <si>
    <t>Specific regions or countries likely to be affected</t>
  </si>
  <si>
    <t>Link to notification(EN)</t>
  </si>
  <si>
    <t>Link to notification(ES)</t>
  </si>
  <si>
    <t>Link to notification(FR)</t>
  </si>
  <si>
    <t>Kenya</t>
  </si>
  <si>
    <t/>
  </si>
  <si>
    <t>Regular notification</t>
  </si>
  <si>
    <t>Costa Rica</t>
  </si>
  <si>
    <t>France</t>
  </si>
  <si>
    <t>Chile</t>
  </si>
  <si>
    <t>Uganda</t>
  </si>
  <si>
    <t>Food standards; Food standards</t>
  </si>
  <si>
    <t>Food standards</t>
  </si>
  <si>
    <t>Sweden</t>
  </si>
  <si>
    <t>China</t>
  </si>
  <si>
    <t>Colombia</t>
  </si>
  <si>
    <t>Australia</t>
  </si>
  <si>
    <t>Emergency notifications (SPS)</t>
  </si>
  <si>
    <t>Poland</t>
  </si>
  <si>
    <t>Spain</t>
  </si>
  <si>
    <t>Netherlands</t>
  </si>
  <si>
    <t>Czechia</t>
  </si>
  <si>
    <t>Austria</t>
  </si>
  <si>
    <t>Germany</t>
  </si>
  <si>
    <t>Belgium</t>
  </si>
  <si>
    <t>Rwanda</t>
  </si>
  <si>
    <t>Viet Nam</t>
  </si>
  <si>
    <t>Israel</t>
  </si>
  <si>
    <t>Finland</t>
  </si>
  <si>
    <t>Burundi</t>
  </si>
  <si>
    <t>India</t>
  </si>
  <si>
    <t>Norway</t>
  </si>
  <si>
    <t>Denmark</t>
  </si>
  <si>
    <t>Hungary</t>
  </si>
  <si>
    <t>HS 8517</t>
  </si>
  <si>
    <t>Qatar</t>
  </si>
  <si>
    <t>Yemen</t>
  </si>
  <si>
    <t>Slovenia</t>
  </si>
  <si>
    <t>Paraguay</t>
  </si>
  <si>
    <t>Food</t>
  </si>
  <si>
    <t>Processes in the food industry (ICS code(s): 67.020)</t>
  </si>
  <si>
    <t>Türkiye</t>
  </si>
  <si>
    <t>Novel food</t>
  </si>
  <si>
    <t>01-12-2025</t>
  </si>
  <si>
    <t>Orden por la que se modifica la Orden, de 14 de diciembre de 2023, por la que se establece la lista de versiones de turismos eléctricos que han alcanzado la puntuación medioambiental mínima requerida para poder optar a determinadas subvenciones para la compra o el arrendamiento financiero de vehículos de bajas emisiones</t>
  </si>
  <si>
    <t>Latvia</t>
  </si>
  <si>
    <t>Saudi Arabia, Kingdom of</t>
  </si>
  <si>
    <t>67.020 - Processes in the food industry</t>
  </si>
  <si>
    <t>Protection of human health or safety (TBT)</t>
  </si>
  <si>
    <t>Bahrain, Kingdom of</t>
  </si>
  <si>
    <t>United Arab Emirates</t>
  </si>
  <si>
    <t>Oman</t>
  </si>
  <si>
    <t>United States of America</t>
  </si>
  <si>
    <t>Addendum to Regular Notification</t>
  </si>
  <si>
    <t>Japan</t>
  </si>
  <si>
    <t>30 - PHARMACEUTICAL PRODUCTS</t>
  </si>
  <si>
    <t>11.120 - Pharmaceutics</t>
  </si>
  <si>
    <t>Other (TBT)</t>
  </si>
  <si>
    <t>Human health</t>
  </si>
  <si>
    <t>Revision to Regular Notification</t>
  </si>
  <si>
    <t>Kuwait, the State of</t>
  </si>
  <si>
    <t>Cost saving and productivity enhancement (TBT)</t>
  </si>
  <si>
    <t>United Kingdom</t>
  </si>
  <si>
    <t>Consumer information, labelling (TBT); Protection of human health or safety (TBT); Quality requirements (TBT); Harmonization (TBT); Reducing trade barriers and facilitating trade (TBT)</t>
  </si>
  <si>
    <t>Consumer information, labelling (TBT); Quality requirements (TBT); Harmonization (TBT); Reducing trade barriers and facilitating trade (TBT)</t>
  </si>
  <si>
    <t>Protection of the environment (TBT)</t>
  </si>
  <si>
    <t>European Union</t>
  </si>
  <si>
    <t>Consumer information, labelling (TBT); Prevention of deceptive practices and consumer protection (TBT); Quality requirements (TBT); Harmonization (TBT)</t>
  </si>
  <si>
    <t>Consumer information, labelling (TBT)</t>
  </si>
  <si>
    <t>Emissions of greenhouse gases and other harmful air pollutants; Environmental protection (ICS code(s): 13.020); Air quality (ICS code(s): 13.040); Extraction and processing of petroleum and natural gas (ICS code(s): 75.020)</t>
  </si>
  <si>
    <t>Brazil</t>
  </si>
  <si>
    <t>Human health; Human health</t>
  </si>
  <si>
    <t>Consumer information, labelling (TBT); Other (TBT)</t>
  </si>
  <si>
    <t>Ukraine</t>
  </si>
  <si>
    <t>67.220.20 - Food additives; 67.220.20 - Food additives</t>
  </si>
  <si>
    <t>Prevention of deceptive practices and consumer protection (TBT); Protection of human health or safety (TBT); Protection of the environment (TBT)</t>
  </si>
  <si>
    <t>Korea, Republic of</t>
  </si>
  <si>
    <t>Protection of human health or safety (TBT); Quality requirements (TBT)</t>
  </si>
  <si>
    <t>75.160.20 - Liquid fuels</t>
  </si>
  <si>
    <t>67.120.30 - Fish and fishery products; 67.120.30 - Fish and fishery products</t>
  </si>
  <si>
    <t>Protection of human health or safety (TBT); Protection of the environment (TBT)</t>
  </si>
  <si>
    <t>67.220.20 - Food additives</t>
  </si>
  <si>
    <t>67.100 - Milk and milk products; 67.100 - Milk and milk products</t>
  </si>
  <si>
    <t>Meat of bovine animals, frozen (HS code(s): 0202); Meat, meat products and other animal produce (ICS code(s): 67.120)</t>
  </si>
  <si>
    <t>0202 - Meat of bovine animals, frozen; 0202 - Meat of bovine animals, frozen</t>
  </si>
  <si>
    <t>67.120 - Meat, meat products and other animal produce; 67.120 - Meat, meat products and other animal produce</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</si>
  <si>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</si>
  <si>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</si>
  <si>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t>Quality requirements (TBT)</t>
  </si>
  <si>
    <t>New Zealand</t>
  </si>
  <si>
    <t>Application for the reassessment of an approval - APP204896-Application to reassess chlorthal-dimethyl containing substancesStaff assessment report- the application to reassess chlorthal-dimethyl containing substances</t>
  </si>
  <si>
    <t>Substances containing active ingredient chlorthal-dimethyl </t>
  </si>
  <si>
    <t>Harmonization (TBT); Reducing trade barriers and facilitating trade (TBT); Cost saving and productivity enhancement (TBT)</t>
  </si>
  <si>
    <t>Chinese Taipei</t>
  </si>
  <si>
    <t>Consumer information, labelling (TBT); Prevention of deceptive practices and consumer protection (TBT); Protection of human health or safety (TBT); Quality requirements (TBT); Harmonization (TBT)</t>
  </si>
  <si>
    <t>Prevention of deceptive practices and consumer protection (TBT); Protection of human health or safety (TBT); Protection of animal or plant life or health (TBT); Protection of the environment (TBT); Quality requirements (TBT)</t>
  </si>
  <si>
    <t>Prevention of deceptive practices and consumer protection (TBT); Harmonization (TBT)</t>
  </si>
  <si>
    <t>65.080 - Fertilizers; 65.080 - Fertilizers</t>
  </si>
  <si>
    <t>Mexico</t>
  </si>
  <si>
    <t>Bolivia, Plurinational State of</t>
  </si>
  <si>
    <t>Canada</t>
  </si>
  <si>
    <t>Radiocommunications (ICS 33.060)</t>
  </si>
  <si>
    <t>Prevention of deceptive practices and consumer protection (TBT); Protection of human health or safety (TBT); Quality requirements (TBT)</t>
  </si>
  <si>
    <t>Corrigendum to Regular Notification</t>
  </si>
  <si>
    <t>Hazardous air pollutants from blast furnace (BF) stoves and basic oxygen process furnaces (BOPFs); Product and company certification. Conformity assessment (ICS code(s): 03.120.20); Environmental protection (ICS code(s): 13.020); Air quality (ICS code(s): 13.040); Environmental testing (ICS code(s): 19.040); Particle size analysis. Sieving (ICS code(s): 19.120); Industrial furnaces (ICS code(s): 25.180); Iron and steel products (ICS code(s): 77.140); Equipment for the metallurgical industry (ICS code(s): 77.180)</t>
  </si>
  <si>
    <t>Protection of the environment (TBT); Quality requirements (TBT)</t>
  </si>
  <si>
    <t>Thailand</t>
  </si>
  <si>
    <t>Consumer information, labelling (TBT); Protection of the environment (TBT)</t>
  </si>
  <si>
    <t>Tanzania</t>
  </si>
  <si>
    <t>67.100.30 - Cheese</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</si>
  <si>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</si>
  <si>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t>Kyrgyz Republic</t>
  </si>
  <si>
    <t>13.220.10 - Fire-fighting</t>
  </si>
  <si>
    <t>65.120 - Animal feeding stuffs; 65.120 - Animal feeding stuffs</t>
  </si>
  <si>
    <t>Consumer information, labelling (TBT); Protection of human health or safety (TBT); Protection of animal or plant life or health (TBT)</t>
  </si>
  <si>
    <t>Animal health; Animal health</t>
  </si>
  <si>
    <t>Harmonization (TBT)</t>
  </si>
  <si>
    <t>64 - FOOTWEAR, GAITERS AND THE LIKE; PARTS OF SUCH ARTICLES; 64 - FOOTWEAR, GAITERS AND THE LIKE; PARTS OF SUCH ARTICLES</t>
  </si>
  <si>
    <t>61.060 - Footwear; 61.060 - Footwear</t>
  </si>
  <si>
    <t>Consumer information, labelling (TBT); Prevention of deceptive practices and consumer protection (TBT); Quality requirements (TBT)</t>
  </si>
  <si>
    <t>Labelling; Labelling</t>
  </si>
  <si>
    <t>Reducing trade barriers and facilitating trade (TBT)</t>
  </si>
  <si>
    <t>67.060 - Cereals, pulses and derived products; 67.060 - Cereals, pulses and derived products</t>
  </si>
  <si>
    <t>43.020 - Road vehicles in general</t>
  </si>
  <si>
    <t>4011 - New pneumatic tyres, of rubber; 4011 - New pneumatic tyres, of rubber</t>
  </si>
  <si>
    <t>83.160 - Tyres; 83.160 - Tyres</t>
  </si>
  <si>
    <t>Protection of human health or safety (TBT); Protection of animal or plant life or health (TBT); Protection of the environment (TBT)</t>
  </si>
  <si>
    <t>Consumer information, labelling (TBT); Quality requirements (TBT); Reducing trade barriers and facilitating trade (TBT)</t>
  </si>
  <si>
    <t>Prevention of deceptive practices and consumer protection (TBT); Protection of human health or safety (TBT)</t>
  </si>
  <si>
    <t>Quasi-drug</t>
  </si>
  <si>
    <t>Malaysia</t>
  </si>
  <si>
    <t>Consumer information, labelling (TBT); Protection of human health or safety (TBT)</t>
  </si>
  <si>
    <t>Consumer information, labelling (TBT); Prevention of deceptive practices and consumer protection (TBT); Protection of human health or safety (TBT); Quality requirements (TBT)</t>
  </si>
  <si>
    <t>Prevention of deceptive practices and consumer protection (TBT)</t>
  </si>
  <si>
    <t>Peru</t>
  </si>
  <si>
    <t>65.160 - Tobacco, tobacco products and related equipment</t>
  </si>
  <si>
    <t>Philippines</t>
  </si>
  <si>
    <t>Tobacco, tobacco products and related equipment (ICS code(s): 65.160)</t>
  </si>
  <si>
    <t>44 - WOOD AND ARTICLES OF WOOD; WOOD CHARCOAL</t>
  </si>
  <si>
    <t>Labelling</t>
  </si>
  <si>
    <t>8310 - Sign-plates, name-plates, address-plates and similar plates, numbers, letters and other symbols, of base metal, excluding those of heading 94.05.</t>
  </si>
  <si>
    <r>
      <rPr>
        <sz val="11"/>
        <color theme="1"/>
        <rFont val="Calibri"/>
        <family val="2"/>
        <scheme val="minor"/>
      </rPr>
      <t>https://www.sii.org.il/en/standards-search</t>
    </r>
  </si>
  <si>
    <t>210500 - Ice cream and other edible ice, whether or not containing cocoa; 210500 - Ice cream and other edible ice, whether or not containing cocoa</t>
  </si>
  <si>
    <t>Consumer information, labelling (TBT); Prevention of deceptive practices and consumer protection (TBT); Protection of human health or safety (TBT); Quality requirements (TBT); Harmonization (TBT); Reducing trade barriers and facilitating trade (TBT)</t>
  </si>
  <si>
    <t>Appliance efficiency; Quality (ICS code(s): 03.120); Environmental protection (ICS code(s): 13.020); Domestic electrical appliances in general (ICS code(s): 97.030)</t>
  </si>
  <si>
    <t>03.120 - Quality; 13.020 - Environmental protection; 97.030 - Domestic electrical appliances in general; 03.120 - Quality; 13.020 - Environmental protection; 97.030 - Domestic electrical appliances in general</t>
  </si>
  <si>
    <t>Consumer information, labelling (TBT); Protection of the environment (TBT); Quality requirements (TBT)</t>
  </si>
  <si>
    <t>97.040.20 - Cooking ranges, working tables, ovens and similar appliances</t>
  </si>
  <si>
    <t>Consumer information, labelling (TBT); Prevention of deceptive practices and consumer protection (TBT); Protection of human health or safety (TBT); Protection of the environment (TBT); Quality requirements (TBT); Harmonization (TBT); Reducing trade barriers and facilitating trade (TBT); Cost saving and productivity enhancement (TBT)</t>
  </si>
  <si>
    <t>Quality requirements (TBT); Cost saving and productivity enhancement (TBT)</t>
  </si>
  <si>
    <t>Russian Federation</t>
  </si>
  <si>
    <t>Food safety (SPS)</t>
  </si>
  <si>
    <t>Human health; Food safety</t>
  </si>
  <si>
    <t>Plant protection (SPS); Protect territory from other damage from pests (SPS)</t>
  </si>
  <si>
    <t>13 - ENVIRONMENT. HEALTH PROTECTION. SAFETY; 13 - Environment. Health protection. Safety</t>
  </si>
  <si>
    <t>Environment. Health protection. Safety (ICS code(s): 13)</t>
  </si>
  <si>
    <t>67 - Food technology</t>
  </si>
  <si>
    <t>Plant protection (SPS)</t>
  </si>
  <si>
    <t>Pests; Plant health; Plant health; Pests</t>
  </si>
  <si>
    <t>Addendum to Emergency Notification (SPS)</t>
  </si>
  <si>
    <t>Food safety; Human health</t>
  </si>
  <si>
    <t>67.040 - Food products in general; 67.040 - Food products in general</t>
  </si>
  <si>
    <t>Food safety (SPS); Animal health (SPS)</t>
  </si>
  <si>
    <t>0602 - Live plants incl. their roots, cuttings and slips; mushroom spawn (excl. bulbs, tubers, tuberous roots, corms, crowns and rhizomes, and chicory plants and roots)</t>
  </si>
  <si>
    <t>Plant health; Territory protection</t>
  </si>
  <si>
    <t>HS Code(s): 1704, 2202, 0902; ICS Code(s): 67</t>
  </si>
  <si>
    <t>Protect humans from animal/plant pest or disease (SPS)</t>
  </si>
  <si>
    <t>0602 - Live plants incl. their roots, cuttings and slips; mushroom spawn (excl. bulbs, tubers, tuberous roots, corms, crowns and rhizomes, and chicory plants and roots); 0602 - Live plants incl. their roots, cuttings and slips; mushroom spawn (excl. bulbs, tubers, tuberous roots, corms, crowns and rhizomes, and chicory plants and roots)</t>
  </si>
  <si>
    <t>120999 - 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 120999 - 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t>
  </si>
  <si>
    <t>Plant health; Adoption/publication/entry into force of reg.; Plant health</t>
  </si>
  <si>
    <t>Food safety (SPS); Animal health (SPS); Protect humans from animal/plant pest or disease (SPS)</t>
  </si>
  <si>
    <t>Human health; Animal health; Food safety; Animal diseases</t>
  </si>
  <si>
    <t>Live poultry and poultry carcasses under Animal Epidemics Act B.E. 2558 (2015)</t>
  </si>
  <si>
    <t>Animal health (SPS)</t>
  </si>
  <si>
    <t>Plant health</t>
  </si>
  <si>
    <t>Prunus spp.</t>
  </si>
  <si>
    <t>Adoption/publication/entry into force of reg.; Human health; Food safety; Food safety; Human health</t>
  </si>
  <si>
    <t>Animal health; Animal diseases</t>
  </si>
  <si>
    <t>Animal health (SPS); Protect humans from animal/plant pest or disease (SPS)</t>
  </si>
  <si>
    <t>67 - FOOD TECHNOLOGY; 67 - FOOD TECHNOLOGY</t>
  </si>
  <si>
    <t>Poultry meat, eggs and their products</t>
  </si>
  <si>
    <t>Human health; Food safety; Adoption/publication/entry into force of reg.; Food safety; Human health</t>
  </si>
  <si>
    <t>Food safety; Human health; Adoption/publication/entry into force of reg.; Food safety; Human health</t>
  </si>
  <si>
    <t>67 - FOOD TECHNOLOGY; 67 - Food technology</t>
  </si>
  <si>
    <t>Preparations of a kind used in animal feeding (HS code(s): 2309); Food technology (ICS code(s): 67)</t>
  </si>
  <si>
    <t>2309 - Preparations of a kind used in animal feeding</t>
  </si>
  <si>
    <t>Uruguay</t>
  </si>
  <si>
    <t>Foods in general</t>
  </si>
  <si>
    <t>Food safety; Human health; Maximum residue limits (MRLs)</t>
  </si>
  <si>
    <t>Food safety; Human health; Adoption/publication/entry into force of reg.; Human health; Food safety</t>
  </si>
  <si>
    <t>Plant health; Pest- or Disease- free Regions / Regionalization</t>
  </si>
  <si>
    <t>Human health; Food safety; Adoption/publication/entry into force of reg.; Human health; Food safety</t>
  </si>
  <si>
    <t>04 - DAIRY PRODUCE; BIRDS' EGGS; NATURAL HONEY; EDIBLE PRODUCTS OF ANIMAL ORIGIN, NOT ELSEWHERE SPECIFIED OR INCLUDED; 04 - DAIRY PRODUCE; BIRDS' EGGS; NATURAL HONEY; EDIBLE PRODUCTS OF ANIMAL ORIGIN, NOT ELSEWHERE SPECIFIED OR INCLUDED</t>
  </si>
  <si>
    <t>Animal health; Animal diseases; Adoption/publication/entry into force of reg.; Animal diseases; Animal health</t>
  </si>
  <si>
    <t>Maximum residue limits (MRLs); Food safety; Human health</t>
  </si>
  <si>
    <t>Morocco</t>
  </si>
  <si>
    <t>Food safety; Human health; Modification of content/scope of regulation; Human health; Food safety</t>
  </si>
  <si>
    <t>2025/9031/NO</t>
  </si>
  <si>
    <t>Propuesta de Reglamento sobre la prohibición del uso de combustibles fósiles para la combustión indirecta en la industria a partir de 2030</t>
  </si>
  <si>
    <t>16-12-2025</t>
  </si>
  <si>
    <t>17-03-2026</t>
  </si>
  <si>
    <t>Turkey</t>
  </si>
  <si>
    <t>2025/8001/TR</t>
  </si>
  <si>
    <t>Comunicado sobre la inspección de las importaciones de productos con certificados de conformidad halal</t>
  </si>
  <si>
    <t>04-12-2025</t>
  </si>
  <si>
    <t>05-03-2026</t>
  </si>
  <si>
    <t>2025/0793/AT</t>
  </si>
  <si>
    <t>Modificación de la Ley federal sobre la fabricación y comercialización de los productos del tabaco y los productos relacionados, así como sobre la publicidad de los productos del tabaco y los productos relacionados y la protección de los no fumadores</t>
  </si>
  <si>
    <t>29-12-2025</t>
  </si>
  <si>
    <t>30-03-2026</t>
  </si>
  <si>
    <t>2025/0792/BE</t>
  </si>
  <si>
    <t>Real Decreto relativo a la producción y comercialización de confituras o conservas de frutas, jaleas de frutas, «marmalade» de cítricos, crema de castañas y jarabes de frutas para untar destinados a la alimentación humana</t>
  </si>
  <si>
    <t>26-12-2025</t>
  </si>
  <si>
    <t>2025/0791/BE</t>
  </si>
  <si>
    <t>Decreto del Gobierno flamenco por el que se modifica el Reglamento flamenco sobre permisos medioambientales (VLAREME), de 28 de octubre de 2016, en lo que respecta a la aplicación de fertilizantes artificiales</t>
  </si>
  <si>
    <t>24-12-2025</t>
  </si>
  <si>
    <t>26-03-2026</t>
  </si>
  <si>
    <t>2025/0790/BE</t>
  </si>
  <si>
    <t>Anteproyecto de Decreto por el que se modifica el Decreto sobre disposiciones generales relativas a la política medioambiental y el Decreto sobre materiales en lo que respecta a la aplicación de diversos reglamentos y directivas europeos y al refuerzo de las políticas de eliminación del amianto</t>
  </si>
  <si>
    <t>2025/0789/FR</t>
  </si>
  <si>
    <t>Orden emitida en virtud del Decreto n.º 2024-461, de 22 de mayo de 2024, sobre las condiciones de funcionamiento de los drones marítimos.</t>
  </si>
  <si>
    <t>23-12-2025</t>
  </si>
  <si>
    <t>Portugal</t>
  </si>
  <si>
    <t>2025/0787/PT</t>
  </si>
  <si>
    <t>Aprueba la lista de productos sanitarios de un solo uso cuyo reprocesamiento está prohibido</t>
  </si>
  <si>
    <t>Ireland</t>
  </si>
  <si>
    <t>2025/0786/IE</t>
  </si>
  <si>
    <t>Notificación del régimen irlandés de obligaciones en materia de calor renovable</t>
  </si>
  <si>
    <t>2025/0785/HU</t>
  </si>
  <si>
    <t>Proyecto de modificación del Decreto n.º 128/2009, de 6 de octubre de 2009, del Ministerio de Agricultura y Desarrollo Rural relativo a medicamentos para uso veterinario</t>
  </si>
  <si>
    <t>2025/0784/HU</t>
  </si>
  <si>
    <t>Pliego de condiciones para pan, productos de pastelería y panadería fina sin gluten en el marco del régimen nacional de calidad de los Alimentos de Alta Calidad («KMÉ»)</t>
  </si>
  <si>
    <t>22-12-2025</t>
  </si>
  <si>
    <t>23-03-2026</t>
  </si>
  <si>
    <t>2025/0783/FI</t>
  </si>
  <si>
    <t>Propuesta del Gobierno al Parlamento de una Ley de poderes de emergencia y por la que se modifica el capítulo 46, artículo 1, del Código Penal</t>
  </si>
  <si>
    <t>2025/0782/FI</t>
  </si>
  <si>
    <t>Propuesta del Gobierno al Parlamento de una Ley por la que se modifica la Ley relativa al alcohol</t>
  </si>
  <si>
    <t>Lithuania</t>
  </si>
  <si>
    <t>2025/0781/LT</t>
  </si>
  <si>
    <t>Proyecto de Ley n.º XVP-447, apartado 3, sobre la modificación del artículo 8, apartado 5, el artículo 9, el artículo 9, apartado 3, el artículo 9, apartado 4, el artículo 9, apartado 9, el artículo 9, apartado 10, el artículo 9, apartado 11, el artículo 17 y el artículo 26, de la Ley n.º I-1143 de la República de Lituania sobre el control del tabaco, los productos del tabaco y productos relacionados</t>
  </si>
  <si>
    <t>19-12-2025</t>
  </si>
  <si>
    <t>2025/0780/BE</t>
  </si>
  <si>
    <t>Decisión por la que se prorroga la presentación de la exportación de los medicamentos Zypadhera 405 mg suspensión inyectable de liberación prolongada para inyección intramuscular (i.m.) (polvo + disolv.) vial 405 mg + 3 ml, Zypadhera 300 mg suspensión inyectable de liberación prolongada para inyección intramuscular (i.m.) (polvo + + disolv.) vial [...]</t>
  </si>
  <si>
    <t>2025/0779/SI</t>
  </si>
  <si>
    <t>Reglamento sobre los requisitos metrológicos aplicables a los equipos de recarga de vehículos eléctricos</t>
  </si>
  <si>
    <t>2025/0778/SI</t>
  </si>
  <si>
    <t>Grudnovo nabrežje 17, 1000 Ljubljana</t>
  </si>
  <si>
    <t>2025/0777/DE</t>
  </si>
  <si>
    <t>Noveno Tratado de Estado por el que se modifican los tratados de Estado en materia de legislación de los medios de comunicación</t>
  </si>
  <si>
    <t>2025/0776/FR</t>
  </si>
  <si>
    <t>Proyecto de Orden relativo a la información obligatoria que debe figurar en cualquier promoción de un programa de formación profesional financiado con fondos públicos y procedente de personas físicas o jurídicas que realicen actividades de influencia comercial a través de medios electrónicos.</t>
  </si>
  <si>
    <t>18-12-2025</t>
  </si>
  <si>
    <t>19-03-2026</t>
  </si>
  <si>
    <t>2025/0775/LT</t>
  </si>
  <si>
    <t>Orden por la que se modifica la Orden n.º DIE-202 del Director de la Autoridad de Supervisión del Juego del Ministerio de Hacienda de la República de Lituania, de 22 de mayo de 2025, por la que se aprueban los requisitos para las plataformas de juegos de azar a distancia</t>
  </si>
  <si>
    <t>2025/0774/FR</t>
  </si>
  <si>
    <t>Proyecto de Decreto por el que se aplica el artículo 5, apartado II, de la Ley n.º 2023-451, de 9 de junio de 2023, destinada a regular la influencia comercial y luchar contra los abusos de los influyentes en las redes sociales</t>
  </si>
  <si>
    <t>2025/0773/IE</t>
  </si>
  <si>
    <t>Proyecto de Ley de salud pública (vapeadores de un solo uso) de 2025</t>
  </si>
  <si>
    <t>2025/0772/FR</t>
  </si>
  <si>
    <t>Orden por la que se amplía el incentivo para los «vehículos eléctricos de pasajeros» en el marco del régimen de Certificados de Ahorro Energético</t>
  </si>
  <si>
    <t>2025/0771/BE</t>
  </si>
  <si>
    <t>Anteproyecto de Ley que contiene diversas disposiciones relativas a medicamentos y productos sanitarios.</t>
  </si>
  <si>
    <t>2025/0770/AT</t>
  </si>
  <si>
    <t>Ordenanza del Ministro Federal de Trabajo, Asuntos Sociales, Sanidad, Atención y Protección del Consumidor por la que se modifica la Ordenanza sobre higiene de las aguas de baño de 2012 (BHygV 2012) (Segunda modificación de la Ordenanza sobre higiene de las aguas de baño de 2012)</t>
  </si>
  <si>
    <t>20-03-2026</t>
  </si>
  <si>
    <t>2025/0769/FI</t>
  </si>
  <si>
    <t>Luonnos hallituksen esitykseksi laiksi hallinnon yhteisistä sähköisen asioinnin tukipalveluista annetun lain muuttamisesta</t>
  </si>
  <si>
    <t>2025/0768/BE</t>
  </si>
  <si>
    <t>Real Decreto por el que se aplica el artículo 12 nonies de la Ley, de 25 de marzo de 1964, sobre medicamentos de uso humano con vistas a establecer una herramienta de seguimiento de las existencias</t>
  </si>
  <si>
    <t>2025/0767/SE</t>
  </si>
  <si>
    <t>Reglamento del Consejo de Acreditación y Evaluación de la Conformidad de Suecia sobre la inspección de contadores de agua</t>
  </si>
  <si>
    <t>17-12-2025</t>
  </si>
  <si>
    <t>18-03-2026</t>
  </si>
  <si>
    <t>2025/0766/SE</t>
  </si>
  <si>
    <t>Reglamento del Consejo Sueco de Acreditación y Evaluación de la Conformidad sobre la inspección de contadores de energía térmica</t>
  </si>
  <si>
    <t>2025/0765/DK</t>
  </si>
  <si>
    <t>Programa de certificación para apuestas y casinos en línea de la Autoridad de juegos de azar de Dinamarca</t>
  </si>
  <si>
    <t>2025/0764/BE</t>
  </si>
  <si>
    <t>Proyecto de Real Decreto por el que se modifican partes del capítulo 7.1 del Libro 3, introducido por el Real Decreto de 8 de septiembre de 2019 por el que se establecen los libros 1, 2 y 3 del Reglamento General de equipos</t>
  </si>
  <si>
    <t>2025/0763/BE</t>
  </si>
  <si>
    <t>Proyecto de Real Decreto por el que se modifican determinadas disposiciones de las partes 4 y 6 del Libro 1 introducidos por el Real Decreto, de 8 de septiembre de 2019, por el que se establecen los Libros 1, 2 y 3 del Reglamento general de instalaciones eléctricas</t>
  </si>
  <si>
    <t>2025/0762/AT</t>
  </si>
  <si>
    <t>Directriz relativa al sello de calidad AMA para productos transformados y manufacturados – Modificación</t>
  </si>
  <si>
    <t>2025/0761/DE</t>
  </si>
  <si>
    <t>Revisión de la sección VDE-AR-N 4130/A1 - Reglamento técnico para la conexión de instalaciones de clientes a la red de muy alta tensión y su funcionamiento (NTC muy alta tensión/A1)</t>
  </si>
  <si>
    <t>2025/0760/DE</t>
  </si>
  <si>
    <t>Segunda Ley relativa al desarrollo ulterior de la cuota de reducción de los gases de efecto invernadero</t>
  </si>
  <si>
    <t>2025/0759/HU</t>
  </si>
  <si>
    <t>Proyecto de Decreto por el que se modifica el Decreto n.º 152/2009 del Ministerio de Agricultura y Desarrollo Rural, de 12 de noviembre de 2009, sobre los requisitos obligatorios del Codex Alimentarius Hungaricus en lo que respecta a su reglamentación sobre productos alimenticios ultracongelados y determinados alimentos ultracongelados semipreparados y listos para el consumo</t>
  </si>
  <si>
    <t>2025/0758/HU</t>
  </si>
  <si>
    <t>Pliego de condiciones del queso trapense en el marco del régimen nacional de los alimentos de alta calidad (KMÉ)</t>
  </si>
  <si>
    <t>2025/0757/SE</t>
  </si>
  <si>
    <t>Ordenanza relativa a la prima otorgada a los coches eléctricos</t>
  </si>
  <si>
    <t>2025/0756/HU</t>
  </si>
  <si>
    <t>Pliego de condiciones en el marco del régimen nacional de calidad de los Alimentos de Alta Calidad («KMÉ») para el queso para asar</t>
  </si>
  <si>
    <t>2025/0755/LV</t>
  </si>
  <si>
    <t>Proyecto de Reglamento del Consejo de Ministros sobre el procedimiento para la vigilancia, el control y la erradicación de la artritis-encefalitis caprina</t>
  </si>
  <si>
    <t>2025/0754/HU</t>
  </si>
  <si>
    <t>Pliego de condiciones del régimen nacional de calidad de Alimentos de Alta Calidad (KMÉ) para los panes (elaborados utilizando un método indirecto con masa madre)</t>
  </si>
  <si>
    <t>2025/0753/CZ</t>
  </si>
  <si>
    <t>Proyecto de medida de carácter general n.º 0111-OOP-C101-26, por la que se establecen los requisitos metrológicos y técnicos de los instrumentos de medida especificados, incluidos los métodos de ensayo para la homologación de tipo, la verificación y la comprobación de los instrumentos de medida especificados: «instrumentos para medidas multidimensionales»</t>
  </si>
  <si>
    <t>2025/0752/CZ</t>
  </si>
  <si>
    <t>Proyecto de medida de carácter general n.º 0111-OOP-C102-26, por la que se establecen los requisitos metrológicos y técnicos para instrumentos de medida especificados, incluidos los métodos de ensayo para la homologación de tipo, la verificación y la inspección de instrumentos de medida especificados: «medidas materializadas de longitud»</t>
  </si>
  <si>
    <t>2025/0751/DK</t>
  </si>
  <si>
    <t>Orden sobre subvenciones para conversiones a bombas de calor en residencias principales</t>
  </si>
  <si>
    <t>15-12-2025</t>
  </si>
  <si>
    <t>2025/0750/LT</t>
  </si>
  <si>
    <t>Proyecto de modificación de la Orden n.º 3D-351, de 20 de mayo de 2022, del Ministro de Agricultura de la República de Lituania «sobre la aprobación de las normas del Sistema Nacional de Calidad de los Alimentos y el reconocimiento de algunas órdenes del Ministro de Agricultura como inválidas»</t>
  </si>
  <si>
    <t>16-03-2026</t>
  </si>
  <si>
    <t>2025/0749/BE</t>
  </si>
  <si>
    <t>Real Decreto por el que se modifica el Real Decreto, de 21 de enero de 2009, por el que se establecen instrucciones para los farmacéuticos, el Real Decreto, de 14 de diciembre de 2006, sobre medicamentos de uso humano y veterinario y el Real Decreto, de 15 de noviembre de 2017, relativo al punto de contacto de la materiovigilancia</t>
  </si>
  <si>
    <t>14-12-2025</t>
  </si>
  <si>
    <t>2025/0748/PT</t>
  </si>
  <si>
    <t>Reglamento de buenas prácticas de distribución de productos cosméticos. Define los principios y normas de las buenas prácticas de distribución de los productos cosméticos.</t>
  </si>
  <si>
    <t>12-12-2025</t>
  </si>
  <si>
    <t>2025/0747/ES</t>
  </si>
  <si>
    <t>RESOLUCIÓN DE LA DIRECCIÓN GENERAL DE ORDENACIÓN DEL JUEGO, POR LA QUE SE APRUEBA EL MECANISMO DE DETECCIÓN DE COMPORTAMIENTOS DE RIESGO DE LAS PERSONAS USUARIAS</t>
  </si>
  <si>
    <t>2025/0746/ES</t>
  </si>
  <si>
    <t>PROYECTO DE REAL DECRETO POR EL QUE SE MODIFICA EL REAL DECRETO 988/2022, DE 29 DE NOVIEMBRE, POR EL QUE SE REGULA EL REGISTRO GENERAL DE LAS MEJORES TÉCNICAS DISPONIBLES EN EXPLOTACIONES Y EL SOPORTE PARA EL CÁLCULO, SEGUIMIENTO Y NOTIFICACIÓN DE LAS EMI</t>
  </si>
  <si>
    <t>2025/0745/ES</t>
  </si>
  <si>
    <t>Proyecto de Real Decreto por el que se regula el régimen jurídico de la obligación de promoción de obra audiovisual europea y de la diversidad lingüística</t>
  </si>
  <si>
    <t>2025/0744/NL</t>
  </si>
  <si>
    <t>Decreto de … [fecha]…  por el que se modifica el Decreto sobre el fomento de la producción de energía sostenible y la transición climática en relación con la mejora de la rentabilidad de las subvenciones a la energía eólica marina</t>
  </si>
  <si>
    <t>2025/0743/BE</t>
  </si>
  <si>
    <t>Proyecto de Orden del Gobierno de la Comunidad Francesa relativa a la protección de los menores frente a los programas televisivos que puedan perjudicar su desarrollo físico, mental o moral.</t>
  </si>
  <si>
    <t>11-12-2025</t>
  </si>
  <si>
    <t>12-03-2026</t>
  </si>
  <si>
    <t>2025/0742/NL</t>
  </si>
  <si>
    <t>Reglamento del Secretario de Estado de Infraestructuras y Gestión del Agua en relación con la adopción de la Lista medioambiental de 2026</t>
  </si>
  <si>
    <t>2025/0741/DE</t>
  </si>
  <si>
    <t>Directiva modelo sobre los requisitos de la autoridad de construcción para escuelas (Directiva modelo para la construcción de escuelas – MSchulbauR) – Versión a fecha de 9 de septiembre de 2025</t>
  </si>
  <si>
    <t>2025/0740/DE</t>
  </si>
  <si>
    <t>Directrices para el transporte de mercancías de gran tamaño y pesadas (RGST 2026)</t>
  </si>
  <si>
    <t>2025/0739/PL</t>
  </si>
  <si>
    <t>Proyecto de Reglamento del Ministro de Agricultura y Desarrollo Rural por el que se modifica el Reglamento sobre requisitos específicos para la calidad comercial de las patatas</t>
  </si>
  <si>
    <t>2025/0738/NL</t>
  </si>
  <si>
    <t>Modificación de la Ley de gestión medioambiental en relación con la introducción del requisito de establecer requisitos de comportamiento medioambiental en las licitaciones de contratos de ingeniería civil</t>
  </si>
  <si>
    <t>2025/0737/PT</t>
  </si>
  <si>
    <t>Proyecto de Orden por la que se establecen los criterios de fin de la condición de residuo para los materiales fertilizantes que cumplan las especificaciones establecidas en la Ordenanza n.º 79/2022 de 3 de febrero</t>
  </si>
  <si>
    <t>10-12-2025</t>
  </si>
  <si>
    <t>11-03-2026</t>
  </si>
  <si>
    <t>2025/0736/BE</t>
  </si>
  <si>
    <t>Ontwerp van koninklijk besluit tot vaststelling van de nadere regels inzake biobrandstoffen uit gelijktijdig verwerkte biomassa en tot wijziging van het koninklijk besluit van 14 december 2023 tot vaststelling van de nadere regels inzake de werking van he</t>
  </si>
  <si>
    <t>2025/0735/HU</t>
  </si>
  <si>
    <t>Modificación del Decreto gubernamental n.º 707/2021, de 15 de diciembre, sobre las actividades cubiertas por el sistema nacional de inspección y notificación de la industria de la construcción y sobre el sistema de seguimiento y notificación de la industria de la construcción</t>
  </si>
  <si>
    <t>09-12-2025</t>
  </si>
  <si>
    <t>10-03-2026</t>
  </si>
  <si>
    <t>2025/0734/SE</t>
  </si>
  <si>
    <t>Ordenanza sobre ayudas estatales para mejorar la continuidad del suministro en el sistema eléctrico</t>
  </si>
  <si>
    <t>2025/0733/DE</t>
  </si>
  <si>
    <t>Ordenanza modelo sobre la inspección de instalaciones técnicas en virtud del Reglamento de construcción – MPrüfVO – (Ordenanza modelo de inspección) – a partir del 21 de octubre de 2025</t>
  </si>
  <si>
    <t>2025/0732/DE</t>
  </si>
  <si>
    <t>Principios para la comprobación de instalaciones técnicas de conformidad con el Reglamento modelo de ensayos por parte de inspectores registrados reconocidos en virtud de la legislación en materia de construcción (Principios modelo de ensayos) Versión 21/10/2025</t>
  </si>
  <si>
    <t>2025/0731/DE</t>
  </si>
  <si>
    <t>Ordenanza modelo sobre ensayos de instalaciones técnicas en virtud de la Ley de la normativa de la construcción – MPrüfVO – (Ordenanza sobre modelos de ensayos) – a partir del 21 de octubre de 2025 –</t>
  </si>
  <si>
    <t>08-12-2025</t>
  </si>
  <si>
    <t>09-03-2026</t>
  </si>
  <si>
    <t>2025/0730/NL</t>
  </si>
  <si>
    <t>Reglamento del Ministro de Clima y Energía, de [fecha], n.º WJZ/[...], por el que se modifica el Reglamento de Ejecución por el que se aplica el subsidio de inversión en energía de 2001 (adopción de la Lista de energía de 2026)</t>
  </si>
  <si>
    <t>05-12-2025</t>
  </si>
  <si>
    <t>2025/0729/SI</t>
  </si>
  <si>
    <t>Ley sobre el vino</t>
  </si>
  <si>
    <t>2025/0728/SE</t>
  </si>
  <si>
    <t>Modificación del Reglamento de la Agencia de Salud Pública de Suecia y asesoramiento general sobre las ventas en las explotaciones agrícolas, HSLF-FS 2025: 14</t>
  </si>
  <si>
    <t>2025/0727/DE</t>
  </si>
  <si>
    <t>ZTV-W Condiciones Técnicas Contractuales Adicionales – Ingeniería Hidráulica para Paisajismo, Tipo de Servicio 207, Edición de noviembre de 2025</t>
  </si>
  <si>
    <t>2025/0726/NL</t>
  </si>
  <si>
    <t>Reglamento del Secretario de Estado de Agricultura, Pesca, Seguridad Alimentaria y Naturaleza por el que se modifica el Reglamento de Ejecución de la Pesca en relación con los requisitos reglamentarios de un sistema de control de la pesca del camarón en aguas costeras</t>
  </si>
  <si>
    <t>2025/0725/FI</t>
  </si>
  <si>
    <t>Proyecto de Reglamento de radiofrecuencias 4 AG/2026M de la Agencia de Transportes y Comunicaciones de Finlandia y Plan de radiofrecuencias asociado (cuadro de asignación de frecuencias) para el rango de radiofrecuencias entre 100 Hz y 400 GHz, que también incluye especificaciones para la interfaz radioeléctrica</t>
  </si>
  <si>
    <t>2025/0724/DK</t>
  </si>
  <si>
    <t>Orden sobre la importación, la venta y el uso de sustancias y mezclas altamente tóxicas y tóxicas, etc., sobre el almacenamiento y la notificación del robo de determinadas sustancias y mezclas y sobre la prohibición de las declaraciones engañosas en la comercialización de sustancias y mezclas</t>
  </si>
  <si>
    <t>03-12-2025</t>
  </si>
  <si>
    <t>04-03-2026</t>
  </si>
  <si>
    <t>2025/0723/SI</t>
  </si>
  <si>
    <t>TSPI PG.07.451 y PG.07.452: 2026 Ejecución de impermeabilización de estructuras de puentes de hormigón</t>
  </si>
  <si>
    <t>2025/0722/FR</t>
  </si>
  <si>
    <t>Decreto por el que se refuerza la regulación de las armas blancas</t>
  </si>
  <si>
    <t>2025/0721/FR</t>
  </si>
  <si>
    <t>2025/0720/DE</t>
  </si>
  <si>
    <t>Farmacopea Alemana de 2026 - DAB 2026</t>
  </si>
  <si>
    <t>2025/0719/HU</t>
  </si>
  <si>
    <t>Proyecto de Decreto por el que se modifica el Decreto n.º 152/2009 del Ministerio de Agricultura y Desarrollo Rural, de 12 de noviembre, sobre los requisitos obligatorios del Codex Alimentarius Hungaricus en lo que respecta a su reglamento sobre encurtidos</t>
  </si>
  <si>
    <t>02-12-2025</t>
  </si>
  <si>
    <t>03-03-2026</t>
  </si>
  <si>
    <t>2025/0718/CZ</t>
  </si>
  <si>
    <t>DECRETO de ... por el que se modifica el Decreto n.º 376/2016 sobre elementos de doble uso en el área nuclear</t>
  </si>
  <si>
    <t>2025/0717/HU</t>
  </si>
  <si>
    <t>A Magyar Élelmiszerkönyv kötelező előírásairól szóló 152/2009. (XI. 12.) FVM rendelet savanyúságokról szóló előírása tekintetében történő módosításáról szóló rendelet tervezete</t>
  </si>
  <si>
    <t>2025/0716/BE</t>
  </si>
  <si>
    <t>Modificación del Decreto ministerial, de 19 de marzo de 2004, por el que se establece la lista de los sistemas de estabulación de animales de granja de bajas emisiones de amoníaco por el que se aplican el artículo 1.1.2 y el artículo</t>
  </si>
  <si>
    <t>2025/0715/DE</t>
  </si>
  <si>
    <t>Tercer Reglamento por el que se modifica el Reglamento sobre el etiquetado del consumo de energía para turismos</t>
  </si>
  <si>
    <t>2025/0714/SE</t>
  </si>
  <si>
    <t>Ordenanza por la que se modifica la Ordenanza (2019:525) sobre ayudas estatales para la instalación de puntos de recarga para vehículos eléctricos</t>
  </si>
  <si>
    <t>SASO 2885:2025 - “Electrical Clothes Washing Machines - Energy and Water Performance Requirements and Labelling” </t>
  </si>
  <si>
    <t>This notification concerns new draft revision of Saudi Standard SASO 2885, titled:“Electrical Clothes Washing Machines – Energy and Water Performance Requirements and Labelling.”This draft incorporates revisions made in response to comments received on the previously notified version of the standard.The standard specifies the Minimum Energy Performance Requirements (MEPS) as well as the testing, calculation, and labelling procedures for electric mains-operated washing machines and washer-dryers with capacities up to 25 kg, including built-in units, multi-drum washing machines, and washer-dryers. The scope also includes appliances that are mains-operated but can additionally be powered by batteries.The amendments introduced in this draft include:• Editorial updates such as deletion, modification, or clarification of certain terms.• Adjustments to washing efficiency values and acceptable water consumption limits.• Updating references to calculation formulas and tables, including table 5A (wEEI) to be EEI and   formula B.12 ( AEC to be AECwd).• Alignment of clauses and performance parameters with updated technical requirements.This draft is intended to replace the previously notified version .</t>
  </si>
  <si>
    <t>Laundry appliances (ICS code(s): 97.060)</t>
  </si>
  <si>
    <t>97.060 - Laundry appliances</t>
  </si>
  <si>
    <t>This is a draft of Updated version of standard number SASO 2885:2018 "Electrical Clothes Washing Machines - Energy and Water Performance Requirements and Labelling".; Consumer information, labelling; Cost saving and productivity enhancement</t>
  </si>
  <si>
    <r>
      <rPr>
        <sz val="11"/>
        <color theme="1"/>
        <rFont val="Calibri"/>
        <family val="2"/>
        <scheme val="minor"/>
      </rPr>
      <t>https://members.wto.org/crnattachments/2025/TBT/SAU/25_08254_00_e.pdf</t>
    </r>
  </si>
  <si>
    <t>Yes</t>
  </si>
  <si>
    <t>No</t>
  </si>
  <si>
    <t>SASO 2885:2018 "Electrical Clothes Washing Machines - Energy and Water Performance Requirements and Labelling".</t>
  </si>
  <si>
    <t>Order Amending Schedule IV to the Controlled Drugs and Substances Act (Carisoprodol) (17 pages in English, 19 pages in French)Regulations Amending the Benzodiazepines and Other Targeted Substances Regulations (Carisoprodol) (3 pages in English and French)</t>
  </si>
  <si>
    <t>The purpose of this notification is to let members know that on November 19, 2025, Canada made permanent controls for carisoprodolhttps://www.canada.ca/en/health-canada/news/2025/11/government-of-canada-acts-to-permanently-control-sedative-drug-linked-to-illegal-drug-markets.html) by adding carisoprodol to Schedule IV of the Controlled Drugs and Substances Act and to the Schedules to the Benzodiazepines and Other Targeted Substances Regulations. The permanent controls come into force on December 19, 2025 (carisoprodol is already temporarily controlled in Canada under a Ministerial Orderhttps://gazette.gc.ca/rp-pr/p2/2025/2025-03-12/html/sor-dors64-eng.html)). With these amendments, any person not authorized to conduct regulated activities with carisoprodol will be subject to offences and penalties.</t>
  </si>
  <si>
    <t>Carisoprodol (HS code: 2924199090)</t>
  </si>
  <si>
    <t>292419 - Acyclic amides, incl. acyclic carbamates, and their derivatives, and salts thereof (excl. meprobamate [INN], fluoroacetamide [ISO], monocrotophos [ISO] and phosphamidon [ISO])</t>
  </si>
  <si>
    <t>Protection of Public Health and Public SafetyThe objective of the permanent controls is to protect public health and safety by strictly controlling activities with carisoprodol on a longer-term basis under the Controlled Drugs and Substances Act. The controls allow law and border enforcement to continue to take action against any illegal importation, distribution, and use of carisoprodol. Carisoprodol is internationally controlled under the United Nations’ Convention on Psychotropic Substances, 1971. The amendments allow Canada to continue to meet its international obligations as a party to the Convention. The amendments also ensure strict federal oversight of legitimate activities with the drug and serve as a precautionary measure to prevent carisoprodol from being diverted to illicit markets, thereby protecting public health and safety.</t>
  </si>
  <si>
    <r>
      <rPr>
        <sz val="11"/>
        <color theme="1"/>
        <rFont val="Calibri"/>
        <family val="2"/>
        <scheme val="minor"/>
      </rPr>
      <t xml:space="preserve">https://gazette.gc.ca/rp-pr/p2/2025/2025-11-19/html/sor-dors221-eng.html 
https://gazette.gc.ca/rp-pr/p2/2025/2025-11-19/html/sor-dors222-eng.html 
</t>
    </r>
  </si>
  <si>
    <t>Notice of intent to control fentanyl precursor chemicals and carisoprodol under the Controlled Drugs and Substances Acthttps://canadagazette.gc.ca/rp-pr/p1/2025/2025-02-14-x1/html/extra1-eng.html(available in English and French)Order Amending Schedule V to the Controlled Drugs and Substances Act (Fentanyl Precursors and Carisoprodol): SOR/2025-64https://canadagazette.gc.ca/rp-pr/p2/2025/2025-03-12/html/sor-dors64-eng.html, (available in English and French)</t>
  </si>
  <si>
    <t>DKS 425:2025 Dried prawns and shrimps — Specification</t>
  </si>
  <si>
    <t>This draft Kenya Standard specifies the requirements and the methods of test for dried prawns or shrimps.</t>
  </si>
  <si>
    <t>Fish and fishery products (ICS code(s): 67.120.30)</t>
  </si>
  <si>
    <t>67.120.30 - Fish and fishery products</t>
  </si>
  <si>
    <t>Consumer information, labelling (TBT); Quality requirements (TBT)</t>
  </si>
  <si>
    <r>
      <rPr>
        <sz val="11"/>
        <color theme="1"/>
        <rFont val="Calibri"/>
        <family val="2"/>
        <scheme val="minor"/>
      </rPr>
      <t>https://members.wto.org/crnattachments/2025/TBT/KEN/25_08220_00_e.pdf</t>
    </r>
  </si>
  <si>
    <t>AOAC 937.09, Salt (Chlorine and sodium chloride) in sea food AOAC 972.23, Lead in fish ― Atomic Absorption spectrophotometric method AOAC 973.34, Cadmium in food ― Atomic absorption Spectrophotometric method AOAC 983.20, Mercury (methyl) in fish and shellfish ― Gas chromatographic method CXG 50, General guidelines on sampling EAS 35, Fortified edible salt ― Specification EAS 38, Labelling of pre-packaged foods ― General requirements ISO 4833-1, Microbiology of the food chain — Horizontal method for the enumeration of microorganisms ― Part 1: Colony count at 30 °C by the pour plate technique ISO 4832-2, Microbiology of food and animal feeding stuffs — Horizontal method for the enumeration of coliforms — Colony-count technique ISO 5985, Animal feeding stuffs ― Determination of ash insoluble in hydrochloric acid ISO 6579-1, Microbiology of the food chain — Horizontal method for the detection, enumeration and serotyping of Salmonella ― Part 1: Detection of Salmonella spp. ISO 6888-1, Microbiology of the food chain — Horizontal method for the enumeration of coagulase-positive staphylococci (Staphylococcus aureus and other species) — Part 1: Method using Baird-Parker agar medium ISO 16050, Foodstuffs — Determination of aflatoxin B1, and the total content of aflatoxins B1, B2, G1 and G2 in cereals, nuts and derived products — High-performance liquid chromatographic method ISO 16649-2, Microbiology of food and animal feeding stuffs — Horizontal method for the enumeration of beta_x0002_glucuronidase-positive Escherichia coli ― Part 2: Colony-count technique at 44 degrees C using 5-bromo-4- chloro-3-indolyl beta-D-glucuronide ISO/TS 21872, Microbiology of the food chain — Horizontal method for the determination of Vibrio spp. ― Part 2: Enumeration of total and potentially enteropathogenic Vibrio parahaemolyticus in seafood using nucleic acid hybridization</t>
  </si>
  <si>
    <t>DKS 1564:2025 Handling, processing, storage and distribution of molluscan shellfish ― Code of practice</t>
  </si>
  <si>
    <t>This draft Kenya Standard prescribes the hygienic and quality requirements for handling, processing, storage, and distribution of molluscs intended for direct human consumption or further processing.</t>
  </si>
  <si>
    <r>
      <rPr>
        <sz val="11"/>
        <color theme="1"/>
        <rFont val="Calibri"/>
        <family val="2"/>
        <scheme val="minor"/>
      </rPr>
      <t>https://members.wto.org/crnattachments/2025/TBT/KEN/25_08221_00_e.pdf</t>
    </r>
  </si>
  <si>
    <t>CXG 50, General guidelines on sampling EAS 62-1 Fish handling and processing ―Code of practice EAS 12, Potable Water ― Specification</t>
  </si>
  <si>
    <t>DARS 2096:2025 Textiles —Sport nets —Specification</t>
  </si>
  <si>
    <t>This Draft African Standard describes the requirements, test methods and sampling, for nets, for various sport activities.</t>
  </si>
  <si>
    <t>Textile fabrics (ICS code(s): 59.080.30)</t>
  </si>
  <si>
    <t>59.080.30 - Textile fabrics</t>
  </si>
  <si>
    <r>
      <rPr>
        <sz val="11"/>
        <color theme="1"/>
        <rFont val="Calibri"/>
        <family val="2"/>
        <scheme val="minor"/>
      </rPr>
      <t>https://members.wto.org/crnattachments/2025/TBT/KEN/25_08223_00_e.pdf</t>
    </r>
  </si>
  <si>
    <t>ISO 139, Textiles — Standard atmospheres for conditioning and testing.ISO 22198:2006 - Textiles - Fabrics - Determination of width and length.ISO 9554:2019 Fibre Ropes General Specification.ISO 13934-1, Textiles-Tensile Properties of fabrics- part -1, Determination of maximum force and elongation at maximum force using strip method.ISO 13934-2, Textiles-Tensile Properties of fabrics- part -2, Determination of maximum force and elongation at maximum force using grap method.ISO 2060, Textiles — Yarn from packages — Determination of linear density (mass per unit length) by the Skein method.ISO 3758, Textiles — Care labelling code using symbols.ISO 3759, Textiles — Preparation, marking and measuring of fabric specimens and garments in tests for determination of dimensional change.ISO 3801, Textiles — Woven fabrics — Determination of mass per unit length and mass per unit area.ISO 8388, Knitted fabrics — Types — Vocabulary.ISO 8499, Knitted fabrics — Description of defects — Vocabulary.</t>
  </si>
  <si>
    <t xml:space="preserve">Draft Circular stipulating the energy-labelling requirements for energy-using vehicles and equipment under the management authority of the Ministry of Construction _x000D_
</t>
  </si>
  <si>
    <t xml:space="preserve">This draft Circular provides guidance for the implementation of Clause 17, Article 1 of Law No. 77/2025/QH15, which amends and supplements Article 39 of the Law on Economical and Efficient Use of Energy No. 50/2010/QH12._x000D_
This Circular shall not apply to:_x000D_
a) Vehicles manufactured, assembled, or imported under the management authority of the Ministry of National Defence or the Ministry of Public Security;_x000D_
b) Vehicles temporarily imported for re-export; in transit, transshipment; or belonging to diplomatic and consular missions;_x000D_
c) Vehicles imported  for on-commercial purposes;_x000D_
d) Vehicles imported under special regulations of the Prime Minister;_x000D_
đ) Used vehicles imported into Vietnam;_x000D_
e) Vehicles manufactured or assembled using components from vehicles that have already been energy-labelled;_x000D_
g) Vehicles manufactured or assembled for export._x000D_
This draft Circular applies to organizations and individuals involved in the manufacture, assembly, importation, distribution, and trading of vehicles under the management authority of the Ministry of Construction, including through e-commerce platforms._x000D_
</t>
  </si>
  <si>
    <t>The Law amending and supplementing a number of articles of the Law on Economical and Efficient Use of Energy No. 77/2025/QH15 was passed by the National Assembly on June 18, 2025, will take effect from January 1, 2026. Accordingly, the responsibility for promulgating the list of vehicles, equipment and construction materials that must have energy labels and the implementation roadmap prescribed by the Prime Minister will be decentralized to the Ministry of Industry and Trade and the Ministry of Construction to implement in the form of guiding Circulars, specifically in Clause 17, Article 1 of the Law amending Clause 3, Article 39. Therefore, the effective date of these guiding documents shall be January 1, 2026, ensuring consistency with the effective date of amended Law.</t>
  </si>
  <si>
    <r>
      <rPr>
        <sz val="11"/>
        <color theme="1"/>
        <rFont val="Calibri"/>
        <family val="2"/>
        <scheme val="minor"/>
      </rPr>
      <t>https://members.wto.org/crnattachments/2025/TBT/VNM/25_08239_00_x.pdf</t>
    </r>
  </si>
  <si>
    <t>Law on Economical and Efficient Use of Energy No. 50/2010/QH12 dated 17 June 2010;the Law No. 28/2018/QH14 dated 15 June 2018 amending and supplementing certain provisions of eleven laws related to planning; and the Law amending and supplementing certain provisions of the Law on Economical and Efficient Use of Energy No. 77/2025/QH15 dated 18 June 2025, as amended and supplemented by Law No. 28/2018/QH14;</t>
  </si>
  <si>
    <t>DKS 1754-1:2025 Methods of test for fish and fishery products ― Part 1. Collection and storage of samples for analysis</t>
  </si>
  <si>
    <t>This draft Kenya Standard prescribes guidance for collecting and storing samples for analysis for fish and fishery products.</t>
  </si>
  <si>
    <r>
      <rPr>
        <sz val="11"/>
        <color theme="1"/>
        <rFont val="Calibri"/>
        <family val="2"/>
        <scheme val="minor"/>
      </rPr>
      <t>https://members.wto.org/crnattachments/2025/TBT/KEN/25_08218_00_e.pdf</t>
    </r>
  </si>
  <si>
    <t>CXG 50, General guidelines on sampling</t>
  </si>
  <si>
    <t>Czech Republic</t>
  </si>
  <si>
    <t xml:space="preserve">Draft decree amending Decree No 374/2016 on the accountancy and control of nuclear materials and reporting of information on them_x000D_
_x000D_
</t>
  </si>
  <si>
    <t>The present amendment to the Decree contains only the necessary individual changes to the original text that refine and simplify selected processes in the field of accountancy and control of nuclear materials on the basis of problems identified in application practice. The essence of regulation in this area is maintained. The main objective of the draft is to respond to the amendment to the Act, which made certain changes in the area of accountancy and control of nuclear materials. At the legislative level, the obligations of persons operating or intending to operate so-called safeguard facilities have also been clarified. The changes concerned requirements for safeguard facility projects, specifically compliance with technical requirements for independent power supply and lighting, and for structures and modifications thereto (see § 166(6) of the Act). These legal requirements are to be specified at the implementation level by the notified draft decree. The new legislation also reflects the planned construction of new nuclear installations and the design or development of small modular reactors (SMRs).</t>
  </si>
  <si>
    <t>Nuclear materialsICS:  27.120.99 other standards related to nuclear energy</t>
  </si>
  <si>
    <t>27 - Energy and heat transfer engineering</t>
  </si>
  <si>
    <t>National security requirements (TBT)</t>
  </si>
  <si>
    <t>The draft decree amending Decree No 374/2016 on the accountancy and control of nuclear materials and reporting of information on them is being submitted in connection with the amendment to Act No 263/2016, the Atomic Act (hereinafter the ‘Act’), i.e. Act No 83/2025 amending Act No 263/2016, the Atomic Act, as amended. The draft decree responds to the changes introduced by this amendment in the area of accountancy and control of nuclear materials, in particular the changes in § 166 of the Act. The proposed amendment reflects changes in the area of non-proliferation of nuclear weapons, in particular the clarification of the obligations of persons operating or intending to operate so-called safeguard facilities. These changes are based on an evaluation of current practices in the implementation of safeguard facility inspections and on the requirement for more effective international inspection by the International Atomic Energy Agency. At the same time, the draft decree adapts the newly adopted legislation at the European Union (Euratom) level. The aim of the draft amendment is to improve the already proven system of accountancy and control of nuclear materials in accordance with the obligations laid down by law, as well as to reflect the obligations or recommendations arising from the relevant international documents._x000D_
Basic legislation - Act No 263/2016 - attached as part of notification 2024/0259/CZ. The versions uploaded to the TRIS database are effective until 31.12.2025 and from 1. 1. 2026._x000D_
Decree No 374/2016, which is being changed by the amendment, was notified under number 2016/0298/CZ.</t>
  </si>
  <si>
    <r>
      <rPr>
        <sz val="11"/>
        <color theme="1"/>
        <rFont val="Calibri"/>
        <family val="2"/>
        <scheme val="minor"/>
      </rPr>
      <t>https://members.wto.org/crnattachments/2025/TBT/CZE/25_08231_00_e.pdf
https://members.wto.org/crnattachments/2025/TBT/CZE/25_08231_00_x.pdf</t>
    </r>
  </si>
  <si>
    <t>Basic legislation - Act No 263/2016, Decree No 374/2016</t>
  </si>
  <si>
    <t>DKS 3042:2025 Primal and retail cuts – Requirements Part 1 – Beef </t>
  </si>
  <si>
    <t>This Kenya Standard specifies requirements, methods of sampling and test for Beef primal and retail cuts intended for human consumption.</t>
  </si>
  <si>
    <t>Meat and meat products (ICS code(s): 67.120.10)</t>
  </si>
  <si>
    <t>67.120.10 - Meat and meat products</t>
  </si>
  <si>
    <t>Prevention of deceptive practices and consumer protection (TBT); Protection of human health or safety (TBT); Quality requirements (TBT); Reducing trade barriers and facilitating trade (TBT); Cost saving and productivity enhancement (TBT)</t>
  </si>
  <si>
    <r>
      <rPr>
        <sz val="11"/>
        <color theme="1"/>
        <rFont val="Calibri"/>
        <family val="2"/>
        <scheme val="minor"/>
      </rPr>
      <t>https://members.wto.org/crnattachments/2025/TBT/KEN/25_08215_00_e.pdf</t>
    </r>
  </si>
  <si>
    <t>UNECE standard for Bovine meat, carcasses and cutsCodex Alimentarius Commission (CAC), Meat and Meat products Volume 10 1994.The Food, Drugs and Chemical Substances Act, Cap. 254 of the Laws of Kenya.Meat Control Act, Cap. 356 of the Laws of KenyaPublic Health Act, Cap. 242 of the Laws of KenyaInternational Commission on Microbiological for Foods - Micro-organisms in Foods, Book 8.</t>
  </si>
  <si>
    <t>NON-APPROVAL DECISIONS TO BE TAKEN FOR UNSUPPORTED ACTIVE SUBSTANCES IN GREAT BRITAIN</t>
  </si>
  <si>
    <t>The draft document confirms the non-approval decision for a series of active substances in biocidal products, pursuant to Regulation (EU) No 528/2012 on Biocidal Products (as assimilated into the law of Great Britain) (GB BPR). </t>
  </si>
  <si>
    <t>Biocidal Products </t>
  </si>
  <si>
    <t>Before approval under the GB BPR (528/2012), active substances must be evaluated for safety and efficacy, with supporting data and fees provided by applicants. When support is withdrawn, HSE must invite others to take over. For 16 active substance/product type combinations, no new support was received. Following the deadline, HSE issued e-bulletins seeking feedback on proposed non-approval decisions. No responses were received, and HSE found no concerns for the GB market. As required by law, HSE will recommend non-approval to the Secretary of State, with consent from Scottish and Welsh Ministers.A non-approval decision means that an active substance/Product Type combination is no longer permitted to be supplied or used in biocidal products in GB.  Biocidal products containing these active substances must be removed from the GB market after 12 months and they may not be used after 18 months from the decision. It is important to ensure that substances that are no longer supported are removed from the approved active substance list. These decisions maintain fairness, safety and legal clarity for the GB market.</t>
  </si>
  <si>
    <r>
      <rPr>
        <sz val="11"/>
        <color theme="1"/>
        <rFont val="Calibri"/>
        <family val="2"/>
        <scheme val="minor"/>
      </rPr>
      <t>https://members.wto.org/crnattachments/2025/TBT/GBR/25_08230_00_e.pdf</t>
    </r>
  </si>
  <si>
    <t>Assimilated Regulation (EU) No 528/2012 on making available on the market and use of biocidal products: (GB BPR)Regulation (EU) No 528/2012 of the European Parliament and of the Council of 22 May 2012 concerning the making available on the market and use of biocidal products (Text with EEA relevance) (legislation.gov.uk)Assimilated Commission Delegated Regulation (EU) No 1062/2014 of 4 August 2014 on the work programme for the systematic examination of all existing active substances contained in biocidal products referred to in Regulation (EU) No 528/2012 of the European Parliament and of the Council (The GB Review Regulation)Commission Delegated Regulation (EU) No 1062/2014 of 4 August 2014 on the work programme for the systematic examination of all existing active substances contained in biocidal products referred to in Regulation (EU) No 528/2012 of the European Parliament and of the Council (Text with EEA relevance) (legislation.gov.uk)</t>
  </si>
  <si>
    <t>DKS 3042:2025 Primal and retail cuts – Requirements Part 3 – Porcine</t>
  </si>
  <si>
    <t>This Kenya Standard specifies requirements, methods of sampling and test for Porcine primal and retail cuts intended for human consumption.</t>
  </si>
  <si>
    <r>
      <rPr>
        <sz val="11"/>
        <color theme="1"/>
        <rFont val="Calibri"/>
        <family val="2"/>
        <scheme val="minor"/>
      </rPr>
      <t>https://members.wto.org/crnattachments/2025/TBT/KEN/25_08217_00_e.pdf</t>
    </r>
  </si>
  <si>
    <t>CAC/GL 50, General guidelines on samplingCAC/MRL 2, Maximum residue limits for veterinary drugs in foodCAC/RCP 58, Code of hygienic practice for meatEAS 12, Potable water — Specification EAS 38, Labelling of pre-packaged foods — requirements EAS 39, Hygiene in the food and drink manufacturing industry — Code of practice EAS 955, Hygienic requirements for the production of packaged meat products ISO 6579, Microbiology of food and animal feeding stuffs — Horizontal method for the detection of Salmonella spp. ISO 6888-1, Microbiology of food and animal feeding stuffs — Horizontal method for the enumeration of coagulase-positive staphylococci (Staphylococcus aureus and other species) — Part 1: Technique using Baird-Parker agar mediumISO 16654, Microbiology of food and animal feeding stuffs — Horizontal method for the detection of Escherichia coli 0157ISO/TS 17728:2015, Microbiology of the food chain — Sampling techniques for microbiological analysis of food and feed samples</t>
  </si>
  <si>
    <t>RENEWAL DECISION TO BE TAKEN FOR CREOSOTE AS PRODUCT TYPE 8 WOOD PRESERVATIVE IN GREAT BRITAIN; </t>
  </si>
  <si>
    <t>This decision will be taken by the Secretary of State to renew the approval of creosote as an active substance for use in biocidal products of product-type 8 until 31 March 2033 for the following uses:​railway sleepers transmission poles fencing (safety critical uses, namely those requiring compliance with BS8417 service factor D) surface treatment of wood for the above uses when modified at the point of installation</t>
  </si>
  <si>
    <t>3807 - Wood tar; wood tar oils; wood creosote; wood naphtha; vegetable pitch; brewers' pitch and similar preparations based on rosin, resin acids or on vegetable pitch.</t>
  </si>
  <si>
    <t>HSE’s evaluation concluded that, although sufficiently effective, creosote is a carcinogen, reprotoxin, is persistent, bioaccumulative and toxic, and all intended uses result in unacceptable risks for human health and, in most use cases, the environment. As a result, creosote meets the exclusion criteria in Article 5(1) of Regulation (EU) No 528/2012 on Biocidal Products (as assimilated into the law of Great Britain) (GB BPR), and the approval may only be renewed if any of the conditions in Article 5(2) are met. Additionally, creosote is a candidate for substitution under Article 10(1).Under Article 10(3) HSE consulted on candidates for substitution and gathered information on the availability of suitable and sufficient alternatives. HSE’s analysis of the information received through the consultation concluded that creosote fulfils the conditions for derogation in Article 5(2)(c) of GB BPR, namely that not approving the active substance would have a disproportionate negative impact on society when compared with the risk to human health, animal health or the environment arising from the use of the substance.</t>
  </si>
  <si>
    <r>
      <rPr>
        <sz val="11"/>
        <color theme="1"/>
        <rFont val="Calibri"/>
        <family val="2"/>
        <scheme val="minor"/>
      </rPr>
      <t>https://members.wto.org/crnattachments/2025/TBT/GBR/25_08229_00_e.pdf</t>
    </r>
  </si>
  <si>
    <t>Assimilated Regulation (EU) No 528/2012 on making available on the market and use of biocidal products: (GB BPR)Regulation (EU) No 528/2012 of the European Parliament and of the Council of 22 May 2012 concerning the making available on the market and use of biocidal products (Text with EEA relevance) (legislation.gov.uk)Assimilated Commission Delegated Regulation (EU) No 1062/2014 of 4 August 2014 on the work programme for the systematic examination of all existing active substances contained in biocidal products referred to in Regulation (EU) No 528/2012 of the European Parliament and of the Council (The GB Review Regulation)Commission Delegated Regulation (EU) No 1062/2014 of 4 August 2014 on the work programme for the systematic examination of all existing active substances contained in biocidal products referred to in Regulation (EU) No 528/2012 of the European Parliament and of the Council (Text with EEA relevance) (legislation.gov.uk)Biocides regulation, supply and use - HSEMinisterial decisions taken under the Great Britain Biocidal Products Regulation (GB BPR)</t>
  </si>
  <si>
    <t>DKS 3042:2025 Primal and retail cuts – Requirements Part 2 – Caprine and Ovine </t>
  </si>
  <si>
    <t>This Kenya Standard specifies requirements, methods of sampling and test for Caprine and Ovine primal and retail cuts intended for human consumption.</t>
  </si>
  <si>
    <r>
      <rPr>
        <sz val="11"/>
        <color theme="1"/>
        <rFont val="Calibri"/>
        <family val="2"/>
        <scheme val="minor"/>
      </rPr>
      <t>https://members.wto.org/crnattachments/2025/TBT/KEN/25_08216_00_e.pdf</t>
    </r>
  </si>
  <si>
    <t>CAC/GL 50, General guidelines on samplingCAC/MRL 2, Maximum residue limits for veterinary drugs in foodCAC/RCP 58Code of hygienic practice for meatEAS 12, Potable water — Specification EAS 38, Labelling of pre-packaged foods — requirements EAS 39, Hygiene in the food and drink manufacturing industry — Code of practice EAS 955, Hygienic requirements for the production of packaged meat products ISO 6579, Microbiology of food and animal feeding stuffs — Horizontal method for the detection of Salmonella spp. ISO 6888-1, Microbiology of food and animal feeding stuffs — Horizontal method for the enumeration of coagulase-positive staphylococci (Staphylococcus aureus and other species) — Part 1: Technique using Baird-Parker agar mediumISO 16654, Microbiology of food and animal feeding stuffs — Horizontal method for the detection of Escherichia coli 0157ISO/TS 17728:2015, Microbiology of the food chain — Sampling techniques for microbiological analysis of food and feed samples</t>
  </si>
  <si>
    <t>DKS 12321: 2025 Packaging — Non-metallic tensional strapping― Specification</t>
  </si>
  <si>
    <t>This draft Kenya Standard specifies dimensions and physical properties for non-metallic strapping used to secure, to close, to unitize or to strengthen packages applied by hand tools or automatic machines.NOTE   For particular applications or specific requirements, other dimensions can be supplied by agreement between customer and supplier.</t>
  </si>
  <si>
    <t>Packaging materials and accessories (ICS code(s): 55.040)</t>
  </si>
  <si>
    <t>55.040 - Packaging materials and accessories</t>
  </si>
  <si>
    <r>
      <rPr>
        <sz val="11"/>
        <color theme="1"/>
        <rFont val="Calibri"/>
        <family val="2"/>
        <scheme val="minor"/>
      </rPr>
      <t>https://members.wto.org/crnattachments/2025/TBT/KEN/25_08222_00_e.pdf</t>
    </r>
  </si>
  <si>
    <t>ISO 1421, Rubber or plastics-coated fabrics — Determination of tensile strength and elongation at breakISO 2233:1999, Packaging — Complete, filled transport packages — Conditioning for testing.</t>
  </si>
  <si>
    <t>Public Consultation No. 12, 29 October 2025 </t>
  </si>
  <si>
    <t>Contributions for Updating the Operational Procedure for Marking the Anatel Homologation Identification on Telecommunications Products, approved by Act No. 4088, 31 July 2020.</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</si>
  <si>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</si>
  <si>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</si>
  <si>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</si>
  <si>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t>Not specified  (TBT)</t>
  </si>
  <si>
    <t>Collecting inputs to support the assessment of the feasibility of revising the Operational Procedure for Marking the Anatel Homologation Identification on Telecommunications Products.</t>
  </si>
  <si>
    <r>
      <rPr>
        <sz val="11"/>
        <color theme="1"/>
        <rFont val="Calibri"/>
        <family val="2"/>
        <scheme val="minor"/>
      </rPr>
      <t>https://members.wto.org/crnattachments/2025/TBT/BRA/25_08214_00_x.pdf</t>
    </r>
  </si>
  <si>
    <t>SEI process number 53500.091936/2025-23 (access process documents</t>
  </si>
  <si>
    <t>DARS 1593:2025 Textiles — Cotton canvas — Specification</t>
  </si>
  <si>
    <t>This Draft African Standard specifies the requirements, sampling and test methods for cotton canvas.This Standard is applicable to cotton canvas used in the manufacture of shoe uppers, raincoats, tarpaulins, tents, stretchers, back rest for hospitals, luggage bags, mail bags, laminating material, base fabric for PVC coated fabrics, soiled linen and bag for hospital.</t>
  </si>
  <si>
    <t>Textile fibres (ICS code(s): 59.060)</t>
  </si>
  <si>
    <t>59.060 - Textile fibres</t>
  </si>
  <si>
    <r>
      <rPr>
        <sz val="11"/>
        <color theme="1"/>
        <rFont val="Calibri"/>
        <family val="2"/>
        <scheme val="minor"/>
      </rPr>
      <t>https://members.wto.org/crnattachments/2025/TBT/KEN/25_08224_00_e.pdf</t>
    </r>
  </si>
  <si>
    <t>ISO 3801, Textiles — Woven fabrics — Determination of mass per unit length and mass per unit area ISO 13934-1, Textiles — Tensile properties of fabrics — Part 1: Determination of maximum force and elongation at maximum force using the strip methodISO 22198, Textiles — Fabrics — Determination of width and lengthISO 13934-1:2013, Textiles — Tensile properties of fabrics — Part 1: Determination of maximum force and elongation at maximum force using the strip methodISO 5077:2007, Textiles — Determination of dimensional change in washing and dryingISO 15496:2018, Textiles — Measurement of water vapour permeability of textiles for the purpose of quality controlISO 3071:2020, Textiles — Determination of pH of aqueous extractISO 105-B02:2014, Textiles — Tests for colour fastness — Part B02: Colour fastness to artificial light: Xenon arc fading lamp testISO 105-B03:2017, Textiles — Tests for colour fastness — Part B03: Colour fastness to weathering: Outdoor exposureISO 105-C10:2006, Textiles — Tests for colour fastness — Part C10: Colour fastness to washing with soap or soap and sodaISO 1833-11, Textiles — Quantitative Chemical Analysis Part 11: Mixtures of certain cellulose fibres with certain other fibres (method using sulfuric acid)ISO 15025, Protective clothing — Protection against flame — Method of test for limited flame spreadISO 811, Textiles — Determination of resistance to water penetration — Hydrostatic pressure test</t>
  </si>
  <si>
    <t>DKS 1565:2025 Frozen cuttlefish and squids — Specification</t>
  </si>
  <si>
    <t>This draft Kenya Standard specifies the requirements, sampling and test methods for frozen cuttlefish and squids.</t>
  </si>
  <si>
    <r>
      <rPr>
        <sz val="11"/>
        <color theme="1"/>
        <rFont val="Calibri"/>
        <family val="2"/>
        <scheme val="minor"/>
      </rPr>
      <t>https://members.wto.org/crnattachments/2025/TBT/KEN/25_08219_00_e.pdf</t>
    </r>
  </si>
  <si>
    <t>AOAC 972.23, Lead in fish ― Atomic Absorption spectrophotometric method AOAC 973.34, Cadmium in food ― Atomic absorption Spectrophotometric method AOAC 983.20, Mercury (methyl) in fish and shellfish ― Gas chromatographic method CXG 50, General guidelines on sampling CXS 192, General standard for food additives EAS 39, General principles of food hygiene ― Code of practice ISO 4833-1, Microbiology of the food chain — Horizontal method for the enumeration of microorganisms ― Part 1: Colony count at 30 °C by the pour plate technique ISO 4832-2, Microbiology of food and animal feeding stuffs — Horizontal method for the enumeration of coliforms — Colony-count technique ISO 6579-1, Microbiology of the food chain — Horizontal method for the detection, enumeration and serotyping of Salmonella ― Part 1: Detection of Salmonella spp. ISO 6888 (all parts), Microbiology of the food chain — Horizontal method for the enumeration of coagulase_x0002_positive staphylococci (Staphylococcus aureus and other species)ISO/TS 21872, Microbiology of the food chain — Horizontal method for the determination of Vibrio spp. ― Part 2: Enumeration of total and potentially enteropathogenic Vibrio parahaemolyticus in seafood using nucleic acid hybridization</t>
  </si>
  <si>
    <t>Proposed revision of Ministerial Ordinance on the Specifications and Standards of Feeds and Feed Additives</t>
  </si>
  <si>
    <t>The revision of the specifications and standards of feeds and feed additives for phytase No. 2(8) as a feed additive, notified in G/TBT/N/JPN/880 (dated 29 September 2025), will come into force on 1 December 2025.</t>
  </si>
  <si>
    <t>Phytase as a feed additive</t>
  </si>
  <si>
    <t>Proposed risk-based approach for the authorization of infant food for a special dietary purpose, (25 pages in English and 27 pages in French)</t>
  </si>
  <si>
    <t>Health Canada is moving forward with efforts to modernize its regulations for foods for a special dietary use and infant foods. As part of this process, on November 26, 2025, the Department launched a 60-day pre-consultation about a proposed risk-based approach to authorizing infant formula and fortified medical foods for infants.This consultation is a follow up to two previous pre-consultations on:Regulatory Modernization of Foods for Special Dietary Use and Infant Foods: Divisions 24 and 25 of the Food and Drug Regulations, held from November 28, 2023, to February 26, 2024. Compositional requirements for infant foods and foods currently regulated as foods for special dietary use from October 23, 2024, to January 22, 2025.The proposed approach would introduce a three-tiered authorization framework, scaling regulatory oversight according to risk. Tier 1: Post-market notification for lower-risk products Tier 2: Pre-market authorization with expedited review for moderate-risk products Tier 3: Pre-market authorization with comprehensive review for higher-risk products To make its reviews more efficient, Health Canada would also leverage information and decisions from comparable foreign regulatory authorities. The consultation will close to new input on January 25, 2026.</t>
  </si>
  <si>
    <t>Infant formula for:healthy term infantsinfants with medical conditions such as:Pre-term infant formulas Metabolic infant formulas Amino acid-based infant formulas  Extensively hydrolyzed protein infant formulas  Infant formulas with no added carbohydrates  Infant formulas intended for infants with failure to thrive Fortified medical foods for infants including:human milk fortifiersfortified modulars semi-solid foods/mixes for ages 6 months and up for the dietary management of medical conditions </t>
  </si>
  <si>
    <t>Health Canada is launching this consultation to seek stakeholder input on a proposed risk-based framework for authorizing infant formula and fortified medical foods for infants.The rationale for this initiative stems from stakeholder input received during the 2023 consultation, which highlighted the need for regulatory oversight that reflects product risk and alignment with international trading partners. It also aligns with the Government of Canada’s recent commitment to modernize outdated regulations and reduce red tape.This proposed approach aims to improve product access, diversify the market, reduce red tape, and mitigate future risk of shortages, while maintaining Health Canada’s rigorous safety standards.Stakeholder feedback to this proposal will help inform the development of draft regulations which will be published in the Canada Gazette, Part I for comment.</t>
  </si>
  <si>
    <t>Not Applicable</t>
  </si>
  <si>
    <t>Partial Amendment of the Ordinance for Enforcement of the Radio Act, etc. </t>
  </si>
  <si>
    <t>Japan will amend the Ordinance for Enforcement of the Radio Act, etc. to introduce technical requirements for radio equipment used in user terminals that are part of a non-geostationary satellite communication system in the Ka-band, operating in orbit at an altitude of approximately 600 km.</t>
  </si>
  <si>
    <t>Radio equipment of radio station for a non-geostationary satellite communication system in the Ka-band, which operates in orbit at an altitude of approximately 600 km.</t>
  </si>
  <si>
    <t>The deployment of a non-geostationary satellite communication system in the Ka-band, which operates in orbit at an altitude of approximately 600 km, aims to meet diverse communication needs across a wide range of users. This includes providing high-speed internet and broadband services, supporting mobile network backhaul, and serving as a backup communication line during emergencies such as natural disasters.</t>
  </si>
  <si>
    <r>
      <rPr>
        <sz val="11"/>
        <color theme="1"/>
        <rFont val="Calibri"/>
        <family val="2"/>
        <scheme val="minor"/>
      </rPr>
      <t>https://members.wto.org/crnattachments/2025/TBT/JPN/25_08228_00_e.pdf</t>
    </r>
  </si>
  <si>
    <t>・The basic law is the Radio Act (Act No.131 of May 2, 1950). https://www.japaneselawtranslation.go.jp/en/laws/view/3205The amendment will be published in “KAMPO”(Official Government Gazette) when adopted.(available in Japanese)</t>
  </si>
  <si>
    <t>Draft amendments to the Decision of the Board of the Eurasian Economic Commission No. 100 of August 11, 2020 </t>
  </si>
  <si>
    <t>It is proposed to amend the Pharmacopoeia of the Eurasian Economic Union: to supplement it with general pharmacopoeial monographs on herbal medicinal products and biological_x000D_
medicinal products, and to adopt new versions of a number of general pharmacopoeial monographs harmonized with the texts of the Pharmacopoeial Discussion Group (PDG).</t>
  </si>
  <si>
    <t>3003, 3004 (Pharmaceuticals)</t>
  </si>
  <si>
    <t>3004 - Medicaments consisting of mixed or unmixed products for therapeutic or prophylactic uses, put up in measured doses "incl. those for transdermal administration" or in forms or packings for retail sale (excl. goods of heading 3002, 3005 or 3006); 3003 - Medicaments consisting of two or more constituents mixed together for therapeutic or prophylactic uses, not in measured doses or put up for retail sale (excl. goods of heading 3002, 3005 or 3006)</t>
  </si>
  <si>
    <t>Protection of life and health of the patients (as the end users of medicinal products)._x000D_
Protection of healthcare institutions in general (as the primary user of medicinal products);_x000D_
Protection of the interests of medicinal products' manufacturers.</t>
  </si>
  <si>
    <r>
      <rPr>
        <sz val="11"/>
        <color theme="1"/>
        <rFont val="Calibri"/>
        <family val="2"/>
        <scheme val="minor"/>
      </rPr>
      <t>https://regulation.eaeunion.org/orv/3264/</t>
    </r>
  </si>
  <si>
    <t>The Draft am endm ents to the Decision of the Board of the Eurasian Economic Commission No. 100 of August 11, 2020_x000D_
https://regulation.eaeunion.org/orv/3264/The Decision of the Board of the Eurasian Economic Commission No. 100 of August 11, 2020_x000D_
https://docs.eaeunion.org/documents/247/5266/</t>
  </si>
  <si>
    <t>CD-ARS 1023: 2025, Live grading for rabbits, guinea pigs and other small mammals —specification , First edition </t>
  </si>
  <si>
    <t>This Committee Draft African Standard specifies requirements for live grading of rabbits, guinea pigs and all other small mammals.Note: This Draft Tanzania Standard was also notified under SPS committee.</t>
  </si>
  <si>
    <t>LIVE ANIMALS (HS code(s): 01); Animal husbandry and breeding (ICS code(s): 65.020.30)</t>
  </si>
  <si>
    <t>01 - LIVE ANIMALS</t>
  </si>
  <si>
    <t>65.020.30 - Animal husbandry and breeding</t>
  </si>
  <si>
    <t>Animal health</t>
  </si>
  <si>
    <r>
      <rPr>
        <sz val="11"/>
        <color theme="1"/>
        <rFont val="Calibri"/>
        <family val="2"/>
        <scheme val="minor"/>
      </rPr>
      <t>https://members.wto.org/crnattachments/2025/TBT/TZA/25_08244_00_e.pdf</t>
    </r>
  </si>
  <si>
    <t>There are no normative references in this document</t>
  </si>
  <si>
    <t>CD-ARS 1241:2025,Laying battery cages for chicken — Specification, First edition </t>
  </si>
  <si>
    <t>This Committee Draft African Standard specifies minimum requirements for chicken laying battery cages._x000D_
This standard covers the types, materials, construction, test methods and other requirements of laying battery cages..</t>
  </si>
  <si>
    <t>-Poultry-keeping machinery; poultry incubators and brooders: (HS code(s): 84362); Livestock buildings, installations and equipment (ICS code(s): 65.040.10)</t>
  </si>
  <si>
    <t>84362 - - Poultry-keeping machinery; poultry incubators and brooders:</t>
  </si>
  <si>
    <t>65.040.10 - Livestock buildings, installations and equipment</t>
  </si>
  <si>
    <r>
      <rPr>
        <sz val="11"/>
        <color theme="1"/>
        <rFont val="Calibri"/>
        <family val="2"/>
        <scheme val="minor"/>
      </rPr>
      <t>https://members.wto.org/crnattachments/2025/TBT/TZA/25_08245_00_e.pdf</t>
    </r>
  </si>
  <si>
    <t>DEAS 869:2025, Wrapping paper — Specification, Second Edition</t>
  </si>
  <si>
    <t>This Draft East African Standard specifies requirements, sampling and test methods for wrapping paper. This document is not applicable to pharmaceutical, food packaging, glassine and dispensing paper.</t>
  </si>
  <si>
    <t>Paper, paperboard, cellulose wadding and webs of cellulose fibres, in strips or rolls of a width  36 cm in the unfolded state, or cut to shape other than rectangular or square, and articles of paper pulp, paper, cellulose wadding or webs of cellulose fibres, n.e.s. (HS code(s): 482390); Paper products in general (ICS code(s): 85.080.01); Wrapping paper</t>
  </si>
  <si>
    <t>482390 - 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t>
  </si>
  <si>
    <t>85.080.01 - Paper products in general</t>
  </si>
  <si>
    <r>
      <rPr>
        <sz val="11"/>
        <color theme="1"/>
        <rFont val="Calibri"/>
        <family val="2"/>
        <scheme val="minor"/>
      </rPr>
      <t>https://members.wto.org/crnattachments/2025/TBT/UGA/25_08280_00_e.pdf</t>
    </r>
  </si>
  <si>
    <t>EAS 869: 2017, Wrapping paper — SpecificationISO 186, Paper and board — Sampling to determine average quality ISO 187, Paper, board and pulps — Standard atmosphere for conditioning and testing and procedure for monitoring the atmosphere and conditioning of samples ISO 287 Paper and board — Determination of moisture content of a lot — Oven-drying method ISO 535, Paper and board — Determination of water absorptiveness — Cobb method ISO 536, Paper and board — Determination of grammage ISO 1974, Paper — Determination of tearing resistance — Elmendorf method ISO 2758, Paper — Determination of bursting strength ISO 6588-1, Paper, board and pulps — Determination of pH of aqueous extracts — Part 1: Cold extraction</t>
  </si>
  <si>
    <t>DEAS 356: 2023, Textiles — Requirements for inspection and acceptance of used textile products, Third Edition</t>
  </si>
  <si>
    <t>The aim of this addendum is to update WTO Members that the Draft East African Standard, DEAS 356: 2023, Textiles — Requirements for inspection and acceptance of used textile products, Third Edition notified in G/TBT/N/BDI/346, G/TBT/N/KEN/1414, G/TBT/N/RWA/853, G/TBT/N/TZA/936, G/TBT/N/UGA/1762, G/TBT/N/BDI/346/Add.1, G/TBT/N/KEN/1414/Add.1, /TBT/N/RWA/853/Add.1, G/TBT/N/TZA/936/Add.1 and G/TBT/N/UGA/1762/Add.1  was adopted by Uganda on 30 September 2025 as a Uganda Standard, US EAS 356: 2024 Textiles -Requirements for inspection and acceptance of used textile products (Third edition). The Standard can be purchased online through the link: https://webstore.unbs.go.ug/</t>
  </si>
  <si>
    <t>OTHER MADE-UP TEXTILE ARTICLES; SETS; WORN CLOTHING AND WORN TEXTILE ARTICLES; RAGS (HS code(s): 63); Textiles in general (ICS code(s): 59.080.01)</t>
  </si>
  <si>
    <t>63 - OTHER MADE-UP TEXTILE ARTICLES; SETS; WORN CLOTHING AND WORN TEXTILE ARTICLES; RAGS; 63 - OTHER MADE-UP TEXTILE ARTICLES; SETS; WORN CLOTHING AND WORN TEXTILE ARTICLES; RAGS</t>
  </si>
  <si>
    <t>59.080.01 - Textiles in general; 59.080.01 - Textiles in general</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</si>
  <si>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Harmonization (TBT); Harmonization (TBT)</t>
  </si>
  <si>
    <t>DEAS 1212: 2024 Industrial Diesel Oil (IDO) — Specification </t>
  </si>
  <si>
    <t>The aim of this addendum is to update WTO Members that the Draft East African Standard, DEAS 1212: 2024 Industrial Diesel Oil (IDO) — Specification notified in G/TBT/N/BDI/482, G/TBT/N/KEN/1630, G/TBT/N/RWA/1029, G/TBT/N/TZA/1139 and G/TBT/N/UGA/1940 was adopted by Uganda on 30 September 2025 as a Uganda Standard, US EAS 1212: 2025 Industrial Diesel Oil (IDO) - Specification (First edition). The Standard can be purchased online through the link: https://webstore.unbs.go.ug/</t>
  </si>
  <si>
    <t>Lubricants, industrial oils and related products (ICS code(s): 75.100)</t>
  </si>
  <si>
    <t>75.100 - Lubricants, industrial oils and related products; 75.100 - Lubricants, industrial oils and related products</t>
  </si>
  <si>
    <t>Consumer information, labelling (TBT); Consumer information, labelling (TBT); Prevention of deceptive practices and consumer protection (TBT); Prevention of deceptive practices and consumer protection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</si>
  <si>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DEAS 177: 2024 Automotive gas oil (Automotive diesel) — Specification </t>
  </si>
  <si>
    <t>The aim of this addendum is to update WTO Members that the Draft East African Standard, DEAS 177: 2024 Automotive gas oil (Automotive diesel) — Specification notified in G/TBT/N/BDI/480, G/TBT/N/KEN/1628, G/TBT/N/RWA/1027, G/TBT/N/TZA/1137 and G/TBT/N/UGA/1938 was adopted by Uganda on 30 September 2025 as a Uganda Standard, US EAS 177: 2025 Automotive Gas Oil (Automotive diesel) — Specification (Fourth edition). The Standard can be purchased online through the link: https://webstore.unbs.go.ug/</t>
  </si>
  <si>
    <t>DEAS 1119-2: 2022, Skin applied mosquito repellent — Specification — Part 2: Sprays and roll-ons, First Edition</t>
  </si>
  <si>
    <t>The aim of this addendum is to update WTO Members that the Draft East African Standard, DEAS 1119-2: 2022, Skin applied mosquito repellent — Specification — Part 2: Sprays and roll-ons, First Edition notified in G/TBT/N/BDI/305, G/TBT/N/KEN/1347, G/TBT/N/RWA/746, G/TBT/N/TZA/869, G/TBT/N/UGA/1714, G/TBT/N/BDI/305/Add.1, G/TBT/N/KEN/1347/Add.1, G/TBT/N/KEN/1347/Add.2, G/TBT/N/RWA/746/Add.1, G/TBT/N/TZA/869/Add.1 and G/TBT/N/UGA/1714/Add.1   was adopted by Uganda on 30 September 2025 as a Uganda Standard, US EAS 1119-2: 2024 Skin applied mosquito repellent -Specification -Part 2: -Sprays and roll-ons (First edition). The Standard can be purchased online through the link: https://webstore.unbs.go.ug/</t>
  </si>
  <si>
    <t>Insecticides, put up in forms or packings for retail sale or as preparations or articles (excl. goods of subheadings 3808.52 to 3808.69) (HS code(s): 380891); Insecticides (ICS code(s): 65.100.10)</t>
  </si>
  <si>
    <t>380891 - Insecticides, put up in forms or packings for retail sale or as preparations or articles (excl. goods of subheadings 3808.52 to 3808.69); 380891 - Insecticides, put up in forms or packings for retail sale or as preparations or articles (excl. goods of subheadings 3808.52 to 3808.69)</t>
  </si>
  <si>
    <t>65.100.10 - Insecticides; 65.100.10 - Insecticides</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</si>
  <si>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the environment (TBT); Protection of the environment (TBT); Quality requirements (TBT); Quality requirements (TBT); Harmonization (TBT); Harmonization (TBT); Reducing trade barriers and facilitating trade (TBT); Reducing trade barriers and facilitating trade (TBT)</t>
  </si>
  <si>
    <t xml:space="preserve">DEAS 1120-1: 2022, Mosquito repellent — Performance test guidelines — Part 1: Skin applied, First Edition_x000D_
</t>
  </si>
  <si>
    <t>The aim of this addendum is to update WTO Members that the Draft East African Standard, DEAS 1120-1: 2022, Mosquito repellent — Performance test guidelines — Part 1: Skin applied, First Edition notified in G/TBT/N/BDI/304, G/TBT/N/KEN/1346, G/TBT/N/RWA/745, G/TBT/N/TZA/868, G/TBT/N/UGA/1713, G/TBT/N/BDI/304/Add.1, G/TBT/N/KEN/1346/Add.1, G/TBT/N/KEN/1346/Add.2, G/TBT/N/RWA/745/Add.1, G/TBT/N/TZA/868/Add.1 and G/TBT/N/UGA/1713/Add.1 was adopted by Uganda on 30 September 2025 as a Uganda Standard, US EAS 1120-1: 2024 Mosquito repellent -Performance test guidelines -Part 1: Skin applied (First edition). The Standard can be purchased online through the link: https://webstore.unbs.go.ug/</t>
  </si>
  <si>
    <t>Prevention of deceptive practices and consumer protection (TBT); Prevention of deceptive practices and consumer protection (TBT); Quality requirements (TBT); Quality requirements (TBT)</t>
  </si>
  <si>
    <t>DEAS 864: 2023, Photocopy paper — Specification, Second Edition</t>
  </si>
  <si>
    <t>The aim of this addendum is to update WTO Members that the Draft East African Standard, DEAS 864: 2023, Photocopy paper — Specification, Second Edition notified in G/TBT/N/BDI/341, G/TBT/N/KEN/1404, G/TBT/N/RWA/848, G/TBT/N/TZA/927, G/TBT/N/UGA/1756, G/TBT/N/BDI/341/Add.1, G/TBT/N/BDI/341/Add.2, G/TBT/N/KEN/1404/Add.1, G/TBT/N/KEN/1404/Add.2, G/TBT/N/RWA/848/Add.1, G/TBT/N/RWA/848/Add.2, G/TBT/N/TZA/927/Add.1, G/TBT/N/TZA/927/Add.2, G/TBT/N/UGA/1756/Add.1 and G/TBT/N/UGA/1756/Add.2   was adopted by Uganda on 30 September 2025 as a Uganda Standard, US EAS 864: 2024 Photocopy paper -Specification (Second Edition). The Standard can be purchased online through the link: https://webstore.unbs.go.ug/</t>
  </si>
  <si>
    <t xml:space="preserve">Uncoated paper and paperboard, of a kind used for writing, printing or other graphic purposes, and non-perforated punchcards and punch-tape paper, in square or rectangular sheets with one side </t>
  </si>
  <si>
    <t>480256 - 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 480256 - 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t>
  </si>
  <si>
    <t>85.080.10 - Office paper</t>
  </si>
  <si>
    <t>DEAS 1115-3:2023, Mattresses - Specification – Part 3: Reconstituted flexible polyurethane foam, First Edition</t>
  </si>
  <si>
    <t>The aim of this addendum is to update WTO Members that the Draft East African Standard, DEAS 1115-3:2023, Mattresses - Specification – Part 3: Reconstituted flexible polyurethane foam, First Edition notified in G/TBT/N/BDI/409, G/TBT/N/KEN/1505, G/TBT/N/RWA/934, G/TBT/N/TZA/1037 and G/TBT/N/UGA/1844 was adopted by Uganda on 30 September 2025 as a Uganda Standard, US EAS 1115-3: 2024 Mattresses -Specification -Part 3: Reconstituted polyurethane foam (First edition). The Standard can be purchased online through the link: https://webstore.unbs.go.ug/</t>
  </si>
  <si>
    <t>- Mattresses: (HS code(s): 94042); Furniture (ICS code(s): 97.140)</t>
  </si>
  <si>
    <t>94042 - - Mattresses:; 94042 - - Mattresses:</t>
  </si>
  <si>
    <t>97.140 - Furniture; 97.140 - Furniture</t>
  </si>
  <si>
    <t>Consumer information, labelling (TBT); Consumer information, labelling (TBT); Protection of human health or safety (TBT); Protection of human health or safety (TBT); Quality requirements (TBT); Quality requirements (TBT); Harmonization (TBT); Harmonization (TBT); Reducing trade barriers and facilitating trade (TBT); Reducing trade barriers and facilitating trade (TBT)</t>
  </si>
  <si>
    <t>DEAS 865, 2025, Corrugated fibre board boxes — Specification, Second Edition</t>
  </si>
  <si>
    <t>This Draft East African Standard specifies requirements, sampling and test methods for corrugated fibreboard boxes. </t>
  </si>
  <si>
    <t>Cartons, boxes and cases, of corrugated paper or paperboard (HS code(s): 481910); Cardboard (ICS code(s): 85.080.30); Corrugated fibreboard</t>
  </si>
  <si>
    <t>481910 - Cartons, boxes and cases, of corrugated paper or paperboard</t>
  </si>
  <si>
    <t>85.080.30 - Cardboard</t>
  </si>
  <si>
    <r>
      <rPr>
        <sz val="11"/>
        <color theme="1"/>
        <rFont val="Calibri"/>
        <family val="2"/>
        <scheme val="minor"/>
      </rPr>
      <t>https://members.wto.org/crnattachments/2025/TBT/UGA/25_08305_00_e.pdf</t>
    </r>
  </si>
  <si>
    <t>EAS 865, 2017, Corrugated fibre board boxes for general packaging — SpecificationASTM E162, Standard Test Method for Surface Flammability of Materials Using a Radiant Heat Energy SourceISO 186, Paper and board — Sampling to determine average qualityISO 187, Paper, board and pulps — Standard atmosphere for conditioning and testing and procedure for monitoring the atmosphere and conditioning of samplesISO 535, Paper and board — Determination of water absorptiveness — Cobb methodISO 536, Paper and board — Determination of grammageISO 2759, Board — Determination of bursting strengthISO 3035, Corrugated fibreboard — Determination of flat crush resistanceISO 3036, Board — Determination of puncture resistance using a pendulum deviceISO 3037, Corrugated fibreboard — Determination of edgewise crush resistance (non-waxed edge method)ISO 21067, Packaging — Vocabulary</t>
  </si>
  <si>
    <t>DEAS 850: 2023 Matt solvent-borne paint for interior and exterior use –  Specification </t>
  </si>
  <si>
    <t>The aim of this addendum is to update WTO Members that the Draft East African Standard, DEAS 850: 2023 Matt solvent-borne paint for interior and exterior use – Specification notified in G/TBT/N/BDI/325, G/TBT/N/KEN/1387, G/TBT/N/RWA/832, G/TBT/N/TZA/911, G/TBT/N/UGA/1740, G/TBT/N/BDI/325/Add.1, G/TBT/N/BDI/325/Add.2, G/TBT/N/KEN/1387/Add.1, G/TBT/N/KEN/1387/Add.2, G/TBT/N/RWA/832/Add.1, G/TBT/N/RWA/832/Add.2, G/TBT/N/TZA/911/Add.1, G/TBT/N/TZA/911/Add.2, G/TBT/N/UGA/1740/Add.1 and G/TBT/N/UGA/1740/Add.2 was adopted by Uganda on 30 September 2025 as a Uganda Standard, US EAS 850: 2023 Matt solvent-borne paint for interior and exterior use – Specification (Second edition). The Standard can be purchased online through the link: https://webstore.unbs.go.ug/</t>
  </si>
  <si>
    <t>Paints and varnishes (ICS code(s): 87.040)</t>
  </si>
  <si>
    <t>87.040 - Paints and varnishes; 87.040 - Paints and varnishes</t>
  </si>
  <si>
    <t>Consumer information, labelling (TBT); Prevention of deceptive practices and consumer protection (TBT); Quality requirements (TBT); Harmonization (TBT); Reducing trade barriers and facilitating trade (TBT); Cost saving and productivity enhancement (TBT)</t>
  </si>
  <si>
    <t>DEAS 1119-1: 2022, Skin applied mosquito repellent — Specification — Part 1: Lotions, creams, gels and ointments, First Edition</t>
  </si>
  <si>
    <t>The aim of this addendum is to update WTO Members that the Draft East African Standard, DEAS 1119-1: 2022, Skin applied mosquito repellent — Specification — Part 1: Lotions, creams, gels and ointments, First Edition notified in G/TBT/N/BDI/306, G/TBT/N/KEN/1348, G/TBT/N/RWA/747, G/TBT/N/TZA/870, G/TBT/N/UGA/1715, G/TBT/N/BDI/306/Add.1, G/TBT/N/KEN/1348/Add.1, G/TBT/N/KEN/1348/Add.2, G/TBT/N/RWA/747/Add.1, G/TBT/N/TZA/870/Add.1 and G/TBT/N/UGA/1715/Add.1  was adopted by Uganda on 30 September 2025 as a Uganda Standard, US EAS 1119-1: 2024 Skin applied mosquito repellent -Specification -Part 1: Lotions, creams, gels and ointments (First edition). The Standard can be purchased online through the link: https://webstore.unbs.go.ug/</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</si>
  <si>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</si>
  <si>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t>DEAS 1152: 2023, Rubber teat (nipple) for baby feeding bottle — Specification , First Edition</t>
  </si>
  <si>
    <t>The aim of this addendum is to update WTO Members that the Draft East African Standard, DEAS 1152: 2023, Rubber teat (nipple) for baby feeding bottle — Specification , First Edition notified in G/TBT/N/BDI/363, G/TBT/N/KEN/1443, G/TBT/N/RWA/874, G/TBT/N/TZA/977, G/TBT/N/UGA/1780,   G/TBT/N/BDI/363/Add.1, G/TBT/N/BDI/363/Add.2, G/TBT/N/KEN/1443/Add.1, G/TBT/N/KEN/1443/Add.2, G/TBT/N/RWA/874/Add.1, G/TBT/N/RWA/874/Add.2, G/TBT/N/TZA/977/Add.1, G/TBT/N/TZA/977/Add.2, G/TBT/N/UGA/1780/Add.1 and G/TBT/N/UGA/1780/Add.2 was adopted by Uganda on 30 September 2025 as a Uganda Standard, US EAS 1152: 2024 Rubber teat (nipple) for baby feeding bottle -Specification (First edition). The Standard can be purchased online through the link: https://webstore.unbs.go.ug/</t>
  </si>
  <si>
    <t>Hygienic or pharmaceutical articles, incl. teats, of vulcanised rubber (excl. hard rubber), with or without fittings of hard rubber, n.e.s. (excl. sheath contraceptives and articles of apparel and clothing accessories, incl. gloves, for all purposes) (HS code(s): 401490); Other rubber and plastics products (ICS code(s): 83.140.99); Rubber teat; nipple; baby feeding bottle</t>
  </si>
  <si>
    <t>401490 - Hygienic or pharmaceutical articles, incl. teats, of vulcanised rubber (excl. hard rubber), with or without fittings of hard rubber, n.e.s. (excl. sheath contraceptives and articles of apparel and clothing accessories, incl. gloves, for all purposes); 401490 - Hygienic or pharmaceutical articles, incl. teats, of vulcanised rubber (excl. hard rubber), with or without fittings of hard rubber, n.e.s. (excl. sheath contraceptives and articles of apparel and clothing accessories, incl. gloves, for all purposes)</t>
  </si>
  <si>
    <t>83.140.99 - Other rubber and plastics products; 83.140.99 - Other rubber and plastics products</t>
  </si>
  <si>
    <t>Agency Information Collection Activities; Extension of 
Collection; Safety Standard for Cigarette Lighters</t>
  </si>
  <si>
    <t>As required by the Paperwork Reduction Act of 1995 (PRA), the 
Consumer Product Safety Commission (CPSC or Commission) announces that 
the Commission has submitted to the Office of Management and Budget 
(OMB) a request for extension of approval of information collection 
requirements associated with the Safety Standard for Cigarette 
Lighters. OMB previously approved the collection of information under 
control number 3041-0116. OMB's most recent extension of approval will 
expire on 30 November 2025. On 22 September 2025, CPSC published a &gt;notice in the Federal Register to announce the agency's intention to 
seek extension of approval of the collection of information (notified as G/TBT/N/USA/107/Add.7). The 
Commission received two, out of scope, public comments. Therefore, by 
publication of this notice, the Commission announces that CPSC has 
submitted to OMB a request for extension of approval of that collection 
of information.&gt;Submit comments on the collection of information by 29 December 
2025.90 Federal Register (FR) 55090, 1 December 2025:_x000D_
https://www.govinfo.gov/content/pkg/FR-2025-12-01/html/2025-21588.htm_x000D_
https://www.govinfo.gov/content/pkg/FR-2025-12-01/pdf/2025-21588.pdfThis action and previous actions notified under the symbol G/TBT/N/USA/107 are identified by Docket Number CPSC-2009-0044. The Docket Folder is available on Regulations.gov at https://www.regulations.gov/docket/CPSC-2009-0044/document and provides access to primary and supporting documents as well as comments received. Documents are also accessible from Regulations.gov by searching the Docket Number. WTO Members and their stakeholders are asked to submit comments to the USA TBT Enquiry Point by or before 4pmEastern Time on 29 December 2025. Comments received by the USA TBT Enquiry Point from WTO Members and their stakeholders will be shared with the regulator and will also be submitted to the Docket on Regulations.gov if received within the comment period.</t>
  </si>
  <si>
    <t>Cigarette lighters  (HS:   96;  ICS:  97)</t>
  </si>
  <si>
    <t>96 - MISCELLANEOUS MANUFACTURED ARTICLES; 96 - MISCELLANEOUS MANUFACTURED ARTICLES</t>
  </si>
  <si>
    <t>97 - DOMESTIC AND COMMERCIAL EQUIPMENT. ENTERTAINMENT. SPORTS; 97 - DOMESTIC AND COMMERCIAL EQUIPMENT. ENTERTAINMENT. SPORTS</t>
  </si>
  <si>
    <r>
      <rPr>
        <sz val="11"/>
        <color theme="1"/>
        <rFont val="Calibri"/>
        <family val="2"/>
        <scheme val="minor"/>
      </rPr>
      <t>https://members.wto.org/crnattachments/2025/TBT/USA/25_08264_00_e.pdf</t>
    </r>
  </si>
  <si>
    <t>DEAS 858:2025, Base paper for carbon paper — Specification, Second Edition</t>
  </si>
  <si>
    <t>This Draft East African Standard specifies requirements, sampling and test methods for base paper for carbon paper with their respective grades.</t>
  </si>
  <si>
    <t>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 (HS code(s): 4809); Paper products in general (ICS code(s): 85.080.01)</t>
  </si>
  <si>
    <t>4809 - 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t>
  </si>
  <si>
    <r>
      <rPr>
        <sz val="11"/>
        <color theme="1"/>
        <rFont val="Calibri"/>
        <family val="2"/>
        <scheme val="minor"/>
      </rPr>
      <t>https://members.wto.org/crnattachments/2025/TBT/UGA/25_08300_00_e.pdf</t>
    </r>
  </si>
  <si>
    <t>EAS 858, 2017, Base paper for carbon paper — SpecificationISO 186, Paper and board — Sampling to determine average quality ISO 187, Paper, board and pulps — Standard atmosphere for conditioning and testing and procedure for monitoring the atmosphere and conditioning of samples ISO 536, Paper — Determination of grammage ISO 1762, Paper, board, pulps and cellulose nanomaterials — Determination of residue (ash content) on ignition at 525 °C ISO 1924-3, Paper and board — Determination of tensile properties — Part 3: Constant rate of elongation method (100 mm/min) ISO 2758, Paper — Determination of bursting strength ISO 8791-2, Paper and board — Determination of roughness/smoothness (air leak methods) — Part 2: Bendtsen method</t>
  </si>
  <si>
    <t>DEAS 867:2025, Waxed paper for bread wrap — Specification, Second Edition</t>
  </si>
  <si>
    <t>This Draft East African standard specifies requirements, sampling and test methods for waxed paper for bread wrap.</t>
  </si>
  <si>
    <t>Paper and paperboard, coated, impregnated or covered with wax, paraffin wax, stearin, oil or glycerol, in rolls or in square or rectangular sheets, of any size (excl. goods of heading 4803, 4809 and 4818) (HS code(s): 481160); Paper products in general (ICS code(s): 85.080.01); Waxed paper for bread wrap</t>
  </si>
  <si>
    <t>481160 - Paper and paperboard, coated, impregnated or covered with wax, paraffin wax, stearin, oil or glycerol, in rolls or in square or rectangular sheets, of any size (excl. goods of heading 4803, 4809 and 4818)</t>
  </si>
  <si>
    <r>
      <rPr>
        <sz val="11"/>
        <color theme="1"/>
        <rFont val="Calibri"/>
        <family val="2"/>
        <scheme val="minor"/>
      </rPr>
      <t>https://members.wto.org/crnattachments/2025/TBT/UGA/25_08285_00_e.pdf</t>
    </r>
  </si>
  <si>
    <t>EAS 867: 2017, Waxed paper for bread wrap — SpecificationEAS 860, Base paper for waxed bread wrap — Specification EAS 933, Paper and board intended to come into contact with foodstuffs — Determination of formaldehyde in an aqueous extract ISO 186, Paper and board — Sampling to determine average quality ISO 187, Paper, board and pulps — Standard atmosphere for conditioning and testing and procedure for monitoring the atmosphere and conditioning of samples ISO 287, Paper and board — Determination of moisture content of a lot — Oven-drying method ISO 536, Paper and board — Determination of grammage ISO 2758, Paper — Determination of bursting strength ISO 13914, Soil, treated biowaste and sludge — Determination of dioxins and furans and dioxin-like polychlorinated biphenyls by gas chromatography with high resolution mass selective detection (HR GC-MS) ISO 21067, Packaging — Vocabulary</t>
  </si>
  <si>
    <t>DEAS 1115-1:2022, Mattresses — Specification – Part 1: Flexible Polyurethane foams, First Edition</t>
  </si>
  <si>
    <t>The aim of this addendum is to update WTO Members that the Draft East African Standard, DEAS 1115-1:2022, Mattresses — Specification – Part 1: Flexible Polyurethane foams, First Edition notified in G/TBT/N/BDI/297, G/TBT/N/KEN/1332, G/TBT/N/RWA/739, G/TBT/N/TZA/857, G/TBT/N/UGA/1706 and G/TBT/N/KEN/1332/Add.1 was adopted by Uganda on 30 September 2025 as a Uganda Standard, US EAS 1115-1: 2024 Mattresses -Specification -Part 1: Flexible polyurethane foam (First edition). The Standard can be purchased online through the link: https://webstore.unbs.go.ug/</t>
  </si>
  <si>
    <t>- Mattresses : (HS code(s): 94042); Furniture (ICS code(s): 97.140)</t>
  </si>
  <si>
    <t>94042 - - Mattresses :; 94042 - - Mattresses :</t>
  </si>
  <si>
    <t>Consumer information, labelling (TBT); Consumer information, labelling (TBT); Quality requirements (TBT); Quality requirements (TBT); Reducing trade barriers and facilitating trade (TBT); Reducing trade barriers and facilitating trade (TBT)</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</si>
  <si>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Harmonization (TBT); Harmonization (TBT); Reducing trade barriers and facilitating trade (TBT); Reducing trade barriers and facilitating trade (TBT)</t>
  </si>
  <si>
    <t>DEAS 158: 2024 Automotive Gasoline (Premium Motor Spirit) — Specification</t>
  </si>
  <si>
    <t>The aim of this addendum is to update WTO Members that the Draft East African Standard, DEAS 158: 2024 Automotive Gasoline (Premium Motor Spirit) — Specification notified in G/TBT/N/BDI/479, G/TBT/N/KEN/1627, G/TBT/N/RWA/1026, G/TBT/N/TZA/1136 and G/TBT/N/UGA/1937 was adopted by Uganda on 30 September 2025 as a Uganda Standard, US EAS 158: 2025 Automotive gasoline (Premium Motor Spirit) – Specification (Fourth edition). The Standard can be purchased online through the link: https://webstore.unbs.go.ug/</t>
  </si>
  <si>
    <t>Consumer information, labelling (TBT); Consumer information, labelling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</si>
  <si>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EAC DEAS 1146: 2023 Lubricating grease — Specification</t>
  </si>
  <si>
    <t>The aim of this addendum is to update WTO Members that the Draft East African Standard, EAC DEAS 1146: 2023 Lubricating grease — Specification notified in G/TBT/N/BDI/358, G/TBT/N/KEN/1438, G/TBT/N/RWA/869, G/TBT/N/TZA/972, G/TBT/N/UGA/1774, G/TBT/N/BDI/358/Add.1, G/TBT/N/BDI/358/Add.2, G/TBT/N/KEN/1438/Add.1, G/TBT/N/KEN/1438/Add.2, G/TBT/N/RWA/869/Add.1, G/TBT/N/RWA/869/Add.2, G/TBT/N/TZA/972/Add.1, G/TBT/N/TZA/972/Add.2, G/TBT/N/UGA/1774/Add.1 and G/TBT/N/UGA/1774/Add.2  was adopted by Uganda on 30 September 2025 as a Uganda Standard, US EAS 1146: 2024 Lubricating grease -Specification. The Standard can be purchased online through the link: https://webstore.unbs.go.ug/</t>
  </si>
  <si>
    <t>Liquid fuels (ICS code(s): 75.160.20)</t>
  </si>
  <si>
    <t>3403 - Lubricant preparations, incl. cutting-oil preparations, bolt or nut release preparations, anti-rust or anti-corrosion preparations and mould-release preparations based on lubricants; textile lubricant preparations and preparations of a kind used for the oil or grease treatment of textile materials, leather, furskins or other materials (excl. preparations containing, as basic constituents, &gt;= 70% petroleum oil or bituminous mineral oil by weight); 3403 - Lubricant preparations, incl. cutting-oil preparations, bolt or nut release preparations, anti-rust or anti-corrosion preparations and mould-release preparations based on lubricants; textile lubricant preparations and preparations of a kind used for the oil or grease treatment of textile materials, leather, furskins or other materials (excl. preparations containing, as basic constituents, &gt;= 70% petroleum oil or bituminous mineral oil by weight)</t>
  </si>
  <si>
    <t>75.100 - Lubricants, industrial oils and related products; 75.100 - Lubricants, industrial oils and related products; 75.160.20 - Liquid fuels; 75.160.20 - Liquid fuels</t>
  </si>
  <si>
    <t>DEAS 1172: 2023, Wastewater discharged on land and into water bodies — Specification</t>
  </si>
  <si>
    <t>The aim of this addendum is to update WTO Members that the Draft East African Standard, DEAS 1172: 2023, Wastewater discharged on land and into water bodies— Specification notified in G/TBT/N/BDI/397, G/TBT/N/KEN/1492, G/TBT/N/RWA/921, G/TBT/N/TZA/1025 and G/TBT/N/UGA/1832  was adopted by Uganda on 30 September 2025 as a Uganda Standard, US EAS 1172: 2024 Wastewater discharged on land and into water bodies -Specification (First edition). The Standard can be purchased online through the link: https://webstore.unbs.go.ug/</t>
  </si>
  <si>
    <t>Sewage water (ICS code(s): 13.060.30)</t>
  </si>
  <si>
    <t>13.060.30 - Sewage water; 13.060.30 - Sewage water</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</si>
  <si>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animal or plant life or health (TBT); Protection of animal or plant life or health (TBT); Protection of the environment (TBT); Protection of the environment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</si>
  <si>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DEAS 1142: 2023, Liquid glass cleaner — Specification, First Edition</t>
  </si>
  <si>
    <t>The aim of this addendum is to update WTO Members that the Draft East African Standard, DEAS 1142: 2023, Liquid glass cleaner — Specification, First Edition notified in G/TBT/N/BDI/355, G/TBT/N/KEN/1427, G/TBT/N/RWA/863, G/TBT/N/TZA/969, G/TBT/N/UGA/1771,  G/TBT/N/BDI/355/Add.1, G/TBT/N/BDI/355/Add.2, G/TBT/N/KEN/1427/Add.1, G/TBT/N/KEN/1427/Add.2, G/TBT/N/RWA/863/Add.1, G/TBT/N/RWA/863/Add.2, G/TBT/N/TZA/969/Add.1, G/TBT/N/TZA/969/Add.2, G/TBT/N/UGA/1771/Add.1 and G/TBT/N/UGA/1771/Add.2 was adopted by Uganda on 30 September 2025 as a Uganda Standard, US EAS 1142: 2024 Liquid glass cleaner -Specification (First edition). The Standard can be purchased online through the link: https://webstore.unbs.go.ug/</t>
  </si>
  <si>
    <t>Glass or metal polishes, whether or not in the form of paper, wadding, felt, nonwovens, cellular plastics or cellular rubber, impregnated, coated or covered with such preparations (HS code(s): 340590); Surface active agents (ICS code(s): 71.100.40)</t>
  </si>
  <si>
    <t>340590 - Glass or metal polishes, whether or not in the form of paper, wadding, felt, nonwovens, cellular plastics or cellular rubber, impregnated, coated or covered with such preparations; 340590 - Glass or metal polishes, whether or not in the form of paper, wadding, felt, nonwovens, cellular plastics or cellular rubber, impregnated, coated or covered with such preparations</t>
  </si>
  <si>
    <t>71.100.40 - Surface active agents; 71.100.40 - Surface active agents</t>
  </si>
  <si>
    <t>DEAS 863: 2023, Paper and board — Cut-size paper — Specification, Second Edition</t>
  </si>
  <si>
    <t>The aim of this addendum is to update WTO Members that the Draft East African Standard, DEAS 863: 2023, Paper and board — Cut-size paper — Specification, Second Edition notified in G/TBT/N/BDI/340, G/TBT/N/KEN/1403, G/TBT/N/RWA/847, G/TBT/N/TZA/926, G/TBT/N/UGA/1755, G/TBT/N/BDI/340/Add.1, G/TBT/N/BDI/340/Add.2, G/TBT/N/KEN/1403/Add.1, G/TBT/N/KEN/1403/Add.2, G/TBT/N/RWA/847/Add.1, G/TBT/N/RWA/847/Add.2, G/TBT/N/TZA/926/Add.1, G/TBT/N/TZA/926/Add.2, G/TBT/N/UGA/1755/Add.1 and G/TBT/N/UGA/1755/Add.2  was adopted by Uganda on 30 September 2025 as a Uganda Standard, US EAS 863: 2024 Paper and board -Cut-size paper -Specification (Second edition). The Standard can be purchased online through the link: https://webstore.unbs.go.ug/</t>
  </si>
  <si>
    <t xml:space="preserve">Uncoated paper and paperboard, of a kind used for writing, printing or other graphic purposes, and non-perforated punch-cards and punch tape paper, in square or rectangular sheets with one side &gt; 435 mm or with one side  297 mm in the unfolded state,, not containing fibres obtained by a mechanical or chemi-mechanical process or of which </t>
  </si>
  <si>
    <t>480257 - Uncoated paper and paperboard, of a kind used for writing, printing or other graphic purposes, and non-perforated punch-cards and punch 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 480257 - Uncoated paper and paperboard, of a kind used for writing, printing or other graphic purposes, and non-perforated punch-cards and punch 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t>
  </si>
  <si>
    <t>85.080.01 - Paper products in general; 85.080.01 - Paper products in general</t>
  </si>
  <si>
    <t>Consumer information, labelling (TBT); Consumer information, labelling (TBT); Quality requirements (TBT); Quality requirements (TBT); Harmonization (TBT); Harmonization (TBT); Reducing trade barriers and facilitating trade (TBT); Reducing trade barriers and facilitating trade (TBT)</t>
  </si>
  <si>
    <t>DEAS 852: 2023 Air-dried roofing paint  –  Specification</t>
  </si>
  <si>
    <t>The aim of this addendum is to update WTO Members that the Draft East African Standard, DEAS 852: 2023 Air-dried roofing paint – Specification notified in G/TBT/N/BDI/326, G/TBT/N/KEN/1388, G/TBT/N/RWA/833, G/TBT/N/TZA/912, G/TBT/N/UGA/1741, G/TBT/N/BDI/326/Add.1, G/TBT/N/BDI/326/Add.2, G/TBT/N/KEN/1388/Add.1, G/TBT/N/KEN/1388/Add.2, G/TBT/N/RWA/833/Add.1, G/TBT/N/RWA/833/Add.2, G/TBT/N/TZA/912/Add.1, G/TBT/N/TZA/912/Add.2, G/TBT/N/UGA/1741/Add.1 and G/TBT/N/UGA/1741/Add.2  was adopted by Uganda on 30 September 2025 as a Uganda Standard, US EAS 852: 2023 Solvent-borne air-dried roofing paint – Specification (Second edition). The Standard can be purchased online through the link: https://webstore.unbs.go.ug/</t>
  </si>
  <si>
    <t>Testing Methods for Detecting and Identifying Asbestos in Talc-
Containing Cosmetic Products; Withdrawal</t>
  </si>
  <si>
    <t>The Food and Drug Administration (FDA, Agency, or we) is announcing the withdrawal of the proposed rule entitled ''Testing Methods for Detecting and Identifying Asbestos in Talc-Containing Cosmetic Products,'' (notified as G/TBT/N/USA/2174) which published in the Federal Register of 27 December 2024. FDA is taking this action in response to comments received during the comment period for the proposed rule that warrant further consideration and assessment prior to issuing final regulations to establish and require standardized testing methods for detecting and identifying asbestos in talc-containing cosmetic products pursuant to the Modernization of Cosmetics Regulation Act of 2022The proposed rule published 27 December 2024 (89 FR 105490) is withdrawn as of 28 November 2025.90 Federal Register (FR) 54603, 28 November 2025; Title 21 Code of Federal Regulations (CFR) Part 730:_x000D_
https://www.govinfo.gov/content/pkg/FR-2025-11-28/html/2025-21407.htm_x000D_
https://www.govinfo.gov/content/pkg/FR-2025-11-28/pdf/2025-21407.pdfThis withdrawal and the proposed rule notified as G/TBT/N/USA/2174 are identified by Docket Number FDA-2023-N-4225. The Docket Folder is available on Regulations.gov at https://www.regulations.gov/docket/FDA-2023-N-4225/document and provides access to primary and supporting documents as well as comments received. Documents are also accessible from Regulations.gov by searching the Docket Number.</t>
  </si>
  <si>
    <t>Cosmetic products containing talc; Quality (ICS code(s): 03.120); Test conditions and procedures in general (ICS code(s): 19.020); Cosmetics. Toiletries (ICS code(s): 71.100.70)</t>
  </si>
  <si>
    <t>03.120 - Quality; 03.120 - Quality; 19.020 - Test conditions and procedures in general; 71.100.70 - Cosmetics. Toiletries</t>
  </si>
  <si>
    <t>Exposure Draft—Vehicle Standard (Australian Design Rule 114/00 - Carbon Dioxide Emissions Measurement)Draft Explanatory Statement for the Vehicle Standard (Australian Design Rule 114/00 - Carbon Dioxide Emissions Measurement)Methods of converting the type-approval CO2 emission values of light vehicles for Australia’s New Vehicle Efficiency Standard, Prepared by The International Council on Clean Transportation</t>
  </si>
  <si>
    <t>The Australian Government is proposing a new vehicle standard to enable the application of the New Vehicle Efficiency Standard Act to specified vehicles with a gross vehicle mass over 3,500kg and less than 3,855kg.This notification outlines the Australian Government’s intention to adopt a new Vehicle Standard (Australian Design Rule (ADR) 114/00 - Carbon Dioxide Emissions Measurement) to mandate carbon dioxide (CO2) emissions testing requirements for specified vehicles with a gross vehicle mass (GVM or maximum laden vehicle mass) between 3,500kg and 3,855kg from 1 January 2027. This proposed rulemaking will align Australia’s CO2 testing requirements with equivalent US standards for light duty vehicles, which apply to vehicles with a gross vehicle weight rating up to 8,500 pounds.This new vehicle standard is proposed as an initial step to enable vehicles with a GVM up to 4,500kg that are marketed to be driven by consumers (such as full-sized sport utility vehicles and pick-ups) to be subject to the requirements of the New Vehicle Efficiency Standard Act 2024 (the NVES Act). This was foreshadowed by the Australian Government in the 'Cleaner, Cheaper to Run Cars: The Australian New Vehicle Efficiency Standard' Impact Analysis', which was notified in March 2024 (G/TBT/N/AUS/166 refers).The NVES Act sets sales weighted average carbon dioxide emissions targets for vehicle manufacturers supplying vehicles covered by the NVES Act with a GVM rating up to 4,500kg to Australia from 2025. The NVES Act commenced on 1 January 2025, with assessment of compliance commencing for all NVES Act covered vehicles supplied from 1 July 2025.The NVES Act uses the carbon dioxide numbers entered for each covered vehicle on the Australian Government's Register of Approved Vehicles (RAV) to determine whether a manufacturer complies with the NVES. The carbon dioxide emissions number reported on the RAV is determined in accordance with the relevant Australian Design Rule for measuring carbon dioxide emissions.The Australian Government adopted the New Vehicle Efficiency Standard Determination 2024 on 27 November 2024 to exempt vehicles that do not have a CO2 test procedure mandated by an ADR (such as vehicles with a GVM above 3,500kg) from assessment of compliance under the NVES Act, until the calendar year after a CO2 emissions test has been mandated by an ADR.Now that an appropriate test has been identified, the Australian Government proposes that vehicles with a GVM over 3,500kg and less than 3,855kg be required to obtain a CO2 emissions test from 1 January 2027. A further rulemaking is proposed to amend the New Vehicle Efficiency Standard Determination 2024 to include these vehicles in the NVES framework from 1 July 2027. Further consultation will be undertaken in 2026-2027 to determine a CO2 test procedure for specified vehicles between 3,855kg and 4,500kg, to enable their inclusion in the NVES from 2030.The proposed standard adopts a conversion procedure to enable vehicles tested to WLTP or US test procedures to comply with the NVES ActAs the CO2 emissions targets mandated by the New Vehicle Efficiency Act 2024 (the NVES Act)are based on the test adopted in UN Regulation No. 101 (commonly known as the New European Driving Cycle or NEDC), Appendix B of the draft ADR 114/00 specifies a procedure to enable vehicles tested to the WLTP or 40 CFR 600 to calculate an equivalent carbon dioxide emissions value for reporting on the Register of Approved Vehicles (RAV) for the purposes of the New Vehicle Efficiency Standard. This conversion procedure was developed by the Australian Government with the assistance of the International Council on Clean Transportation in consultation with an 'Emissions Testing Technical Working Group' comprising representatives from vehicle manufacturers and other stakeholders with an interest in the New Vehicle Efficiency Standard. A copy of the supporting analysis for this conversion procedure is attached to this notification.If a manufacturer does not wish to use this procedure, the proposed ADR 114/00 will also allow vehicles to be tested in accordance with UN Regulation No. 101 to determine the CO2 emission number reported on the RAV to comply with the NVES Act.</t>
  </si>
  <si>
    <t>Motor vehicles for the transport of &gt;= 10 persons, incl. driver (HS code(s): 8702); Road vehicles in general (ICS code(s): 43.020)</t>
  </si>
  <si>
    <t>8702 - Motor vehicles for the transport of &gt;= 10 persons, incl. driver</t>
  </si>
  <si>
    <t>The transport sector currently accounts for 21 per cent of Australia's domestic greenhouse gas (GHG) emissions, with light passenger and commercial vehicles accounting for the majority of these emissions. The proposed measure is intended to support the achievement of Australia's updated Nationally Determined Contribution under Article 4 of the Paris Agreement.</t>
  </si>
  <si>
    <r>
      <rPr>
        <sz val="11"/>
        <color theme="1"/>
        <rFont val="Calibri"/>
        <family val="2"/>
        <scheme val="minor"/>
      </rPr>
      <t>https://members.wto.org/crnattachments/2025/TBT/AUS/25_08270_00_e.pdf
https://members.wto.org/crnattachments/2025/TBT/AUS/25_08270_01_e.pdf
https://members.wto.org/crnattachments/2025/TBT/AUS/25_08270_02_e.pdf</t>
    </r>
  </si>
  <si>
    <t>New Vehicle Efficiency Standard Determination 2024New Vehicle Efficiency Standard Act 2024 </t>
  </si>
  <si>
    <t>Draft Implementing Guidelines of the PELP for Electric Irons for Household or Similar Use 2025, 1st edition</t>
  </si>
  <si>
    <t>Pursuant to Sections 5 and 9 of Department Circular No. 2020-06-0015, as amended, entitled “Prescribinng the Guidelines of the Philippine Energy Labeling Program (PELP) for Compliance of Importers, Manufacturers, Distributors and Dealers of Electrical Appliances and Other Energy-Consuming Products (ECP)”, the Implementing Guidelines for Electric Irons for household or similar use, including the Particular Product Requirements (PPR) and Code of Practice (COPE) for Electric Irons for household or similar use, are hereby issued for the information and guidance of all those concerned and for compliance by all manufacturers, importers, distributors, dealers, retailers, and other key stakeholders.</t>
  </si>
  <si>
    <t>Domestic and commercial equipment. Entertainment. Sports (ICS code(s): 97)</t>
  </si>
  <si>
    <r>
      <rPr>
        <sz val="11"/>
        <color theme="1"/>
        <rFont val="Calibri"/>
        <family val="2"/>
        <scheme val="minor"/>
      </rPr>
      <t>https://members.wto.org/crnattachments/2025/TBT/PHL/25_08271_00_e.pdf</t>
    </r>
  </si>
  <si>
    <t>Department Circular No. 2020-06-0015 “Prescribinng the Guidelines of the Philippine Energy Labeling Program (PELP) for Compliance of Importers, Manufacturers, Distributors and Dealers of Electrical Appliances and Other Energy-Consuming Products (ECP)”</t>
  </si>
  <si>
    <t>DEAS 860:2025, Base paper for waxed bread wrap — Specification, Second Edition</t>
  </si>
  <si>
    <t>This Draft East African Standard specifies requirements, sampling and test methods for base paper for waxed bread wrap.</t>
  </si>
  <si>
    <t>Paper, paperboard, cellulose wadding and webs of soft cellulose, coated, impregnated, covered, surface-coloured, surface-decorated or printed, in rolls or in square or rectangular sheets, of any size (excl. goods of heading 4803, 4809, 4810 and 4818, and of subheading 4811.10 to 4811.60) (HS code(s): 481190); Paper products in general (ICS code(s): 85.080.01)</t>
  </si>
  <si>
    <t>481190 - Paper, paperboard, cellulose wadding and webs of soft cellulose, coated, impregnated, covered, surface-coloured, surface-decorated or printed, in rolls or in square or rectangular sheets, of any size (excl. goods of heading 4803, 4809, 4810 and 4818, and of subheading 4811.10 to 4811.60)</t>
  </si>
  <si>
    <r>
      <rPr>
        <sz val="11"/>
        <color theme="1"/>
        <rFont val="Calibri"/>
        <family val="2"/>
        <scheme val="minor"/>
      </rPr>
      <t>https://members.wto.org/crnattachments/2025/TBT/UGA/25_08290_00_e.pdf</t>
    </r>
  </si>
  <si>
    <t>EAS 860: 2017, Base paper for waxed bread wrap — SpecificationISO 186, Paper and board — Sampling to determine average quality ISO 536, Paper and board — Determination of grammage ISO 1974, Paper — Determination of tearing resistance — Elmendorf method ISO 2758, Paper — Determination of bursting strength ISO 2470-2, Paper, board and pulps — Measurement of diffuse reflectance factor — Part 2: Outdoor daylight conditions (D65 brightness) ISO 5637, Paper and board — Determination of water absorption after immersion in water ISO 6588-1, Paper, board and pulps — Determination of pH aqueous extracts — Part 1: Cold extraction ISO 21067, Packaging — Vocabulary</t>
  </si>
  <si>
    <t>DEAS 96-1: 2023, Sanitary towels — Specification — Part 1: Disposable, Fourth Edition</t>
  </si>
  <si>
    <t>The aim of this addendum is to update WTO Members that the Draft East African Standard, DEAS 96-1: 2023, Sanitary towels — Specification — Part 1: Disposable, Fourth Edition notified in G/TBT/N/BDI/343, G/TBT/N/KEN/1411, G/TBT/N/RWA/850, G/TBT/N/TZA/933, G/TBT/N/UGA/1759,  G/TBT/N/BDI/343/Add.1, G/TBT/N/KEN/1411/Add.1, G/TBT/N/RWA/850/Add.1, G/TBT/N/TZA/933/Add.1 and G/TBT/N/UGA/1759/Add.1 was adopted by Uganda on 30 September 2025 as a Uganda Standard, US EAS 96: 2024 Disposable sanitary towels -Specification (Third edition). The Standard can be purchased online through the link: https://webstore.unbs.go.ug/</t>
  </si>
  <si>
    <t>Sanitary towels (pads) and tampons, napkins and napkin liners for babies, and similar articles, of any material (HS code(s): 9619); Textile fabrics (ICS code(s): 59.080.30)</t>
  </si>
  <si>
    <t>9619 - Sanitary towels (pads) and tampons, napkins and napkin liners for babies, and similar articles, of any material; 9619 - Sanitary towels (pads) and tampons, napkins and napkin liners for babies, and similar articles, of any material</t>
  </si>
  <si>
    <t>59.080.30 - Textile fabrics; 59.080.30 - Textile fabrics</t>
  </si>
  <si>
    <t>DEAS 159: 2023 Engine oils — Specification </t>
  </si>
  <si>
    <t>The aim of this addendum is to update WTO Members that the Draft East African Standard, DEAS 159: 2023 Engine oils — Specification notified in G/TBT/N/BDI/356, G/TBT/N/KEN/1436, G/TBT/N/RWA/867, G/TBT/N/TZA/970, G/TBT/N/UGA/1772, G/TBT/N/BDI/356/Add.1, G/TBT/N/BDI/356/Add.2, G/TBT/N/KEN/1436/Add.1, G/TBT/N/KEN/1436/Add.2, G/TBT/N/RWA/867/Add.1, G/TBT/N/RWA/867/Add.2, G/TBT/N/TZA/970/Add.1, G/TBT/N/TZA/970/Add.2, G/TBT/N/UGA/1772/Add.1 and G/TBT/N/UGA/1772/Add.2 was adopted by Uganda on 30 September 2025 as a Uganda Standard, US EAS 159: 2024 Automotive engine oils -Specification (First edition). The Standard can be purchased online through the link: https://webstore.unbs.go.ug/</t>
  </si>
  <si>
    <t>75.160.20 - Liquid fuels; 75.160.20 - Liquid fuels</t>
  </si>
  <si>
    <t>DEAS 853-2: 2023 Auto refinishing paint  –  Specification Part 2: Nitrocellulose resin based </t>
  </si>
  <si>
    <t>The aim of this addendum is to update WTO Members that the Draft East African Standard, DEAS 853-2: 2023 Auto refinishing paint – Specification Part 2: Nitrocellulose resin based in G/TBT/N/BDI/327, G/TBT/N/KEN/1389, G/TBT/N/RWA/834, G/TBT/N/TZA/913 and G/TBT/N/UGA/1742 was adopted by Uganda on 30 September 2025 as a Uganda Standard, US EAS 853-2: 2023 Auto refinishing paint -Specification -Part 2: Nitrocellulose resin based (Second edition). The Standard can be purchased online through the link: https://webstore.unbs.go.ug/</t>
  </si>
  <si>
    <t>480256 - 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t>
  </si>
  <si>
    <t>85.080.10 - Office paper; 85.080.10 - Office paper</t>
  </si>
  <si>
    <t>DEAS 859:2025, Paper bags — Specification, Second Edition</t>
  </si>
  <si>
    <t>This Draft East African Standard specifies requirements, sampling and test methods for paper bags intended primarily for packaging and/or carrying items.</t>
  </si>
  <si>
    <t>Sacks and bags, incl. cones, of paper, paperboard, cellulose wadding or webs of cellulose fibres (excl. those having a base of a width of &gt;= 40 cm, and record sleeves) (HS code(s): 481940); Paper products in general (ICS code(s): 85.080.01); Paper bags</t>
  </si>
  <si>
    <t>481940 - Sacks and bags, incl. cones, of paper, paperboard, cellulose wadding or webs of cellulose fibres (excl. those having a base of a width of &gt;= 40 cm, and record sleeves)</t>
  </si>
  <si>
    <r>
      <rPr>
        <sz val="11"/>
        <color theme="1"/>
        <rFont val="Calibri"/>
        <family val="2"/>
        <scheme val="minor"/>
      </rPr>
      <t>https://members.wto.org/crnattachments/2025/TBT/UGA/25_08295_00_e.pdf</t>
    </r>
  </si>
  <si>
    <t>EAS 859, 2017, Paper bags — SpecificationISO 186, Paper and board — Sampling to determine average quality ISO 187, Paper, board and pulps — Standard atmosphere for conditioning and testing and procedure for monitoring the atmosphere and conditioning of samples ISO 535, Paper and board — Determination of water absorptiveness — Cobb method ISO 536, Paper and board — Determination of grammage ISO 1974, Paper — Determination of tearing resistance — Elmendorf method ISO 2758, Paper — Determination of bursting strength</t>
  </si>
  <si>
    <t>DEAS 1140: 2023, Acrylic yarn — Specification, First Edition</t>
  </si>
  <si>
    <t>The aim of this addendum is to update WTO Members that the Draft East African Standard, DEAS 1140: 2023, Acrylic yarn — Specification, First Edition notified in G/TBT/N/BDI/345, G/TBT/N/KEN/1413, G/TBT/N/RWA/852, G/TBT/N/TZA/935, G/TBT/N/UGA/1761, G/TBT/N/BDI/345/Add.1, G/TBT/N/KEN/1413/Add.1, G/TBT/N/RWA/852/Add.1, G/TBT/N/TZA/935/Add.1 and G/TBT/N/UGA/1761/Add.1  was adopted by Uganda on 30 September 2025 as a Uganda Standard, US EAS 1140: 2024 Acrylic yarn -Specification (First edition). The Standard can be purchased online through the link: https://webstore.unbs.go.ug/</t>
  </si>
  <si>
    <t>Multiple "folded" or cabled yarn containing &gt;= 85% acrylic or modacrylic staple fibres by weight (excl. sewing thread and yarn put up for retail sale) (HS code(s): 550932); Textiles in general (ICS code(s): 59.080.01)</t>
  </si>
  <si>
    <t>550932 - Multiple "folded" or cabled yarn containing &gt;= 85% acrylic or modacrylic staple fibres by weight (excl. sewing thread and yarn put up for retail sale); 550932 - Multiple "folded" or cabled yarn containing &gt;= 85% acrylic or modacrylic staple fibres by weight (excl. sewing thread and yarn put up for retail sale)</t>
  </si>
  <si>
    <t>DEAS 854: 2023 Thinner for nitrocellulose resin-based paint and lacquers  –  Specification</t>
  </si>
  <si>
    <t>The aim of this addendum is to update WTO Members that the Draft East African Standard, DEAS 854: 2023 Thinner for nitrocellulose resin-based paint and lacquers – Specification in G/TBT/N/BDI/328, G/TBT/N/KEN/1390, G/TBT/N/RWA/835, G/TBT/N/TZA/914, G/TBT/N/UGA/1743,   G/TBT/N/BDI/328/Add.1, G/TBT/N/BDI/328/Add.2, G/TBT/N/KEN/1390/Add.1, G/TBT/N/KEN/1390/Add.2, G/TBT/N/RWA/835/Add.1, G/TBT/N/RWA/835/Add.2, G/TBT/N/TZA/914/Add.1, G/TBT/N/TZA/914/Add.2, G/TBT/N/UGA/1743/Add.1 and G/TBT/N/UGA/1743/Add.2 was adopted by Uganda on 30 September 2025 as a Uganda Standard, US EAS 854: 2023 Thinner for nitrocellulose resin-based paints and lacquers -Specification (Second edition). The Standard can be purchased online through the link: https://webstore.unbs.go.ug/</t>
  </si>
  <si>
    <t>DEAS 1115-4:2023, Mattresses — Specification – Part 4: Polyethylene foam, First Edition</t>
  </si>
  <si>
    <t>The aim of this addendum is to update WTO Members that the Draft East African Standard, DEAS 1115-4:2023, Mattresses — Specification – Part 4: Polyethylene foam, First Edition notified in G/TBT/N/BDI/410, G/TBT/N/KEN/1506, G/TBT/N/RWA/935, G/TBT/N/TZA/1038 and G/TBT/N/UGA/1845 was adopted by Uganda on 30 September 2025 as a Uganda Standard, US EAS 1115-4: 2024 Mattresses -Specification -Part 4: Polyethylene foam (First edition). The Standard can be purchased online through the link: https://webstore.unbs.go.ug/</t>
  </si>
  <si>
    <t>DEAS 1143: 2023, Household fabric softeners — Specification, First Edition</t>
  </si>
  <si>
    <t>The aim of this addendum is to update WTO Members that the Draft East African Standard, DEAS 1143: 2023, Household fabric softeners — Specification, First Edition notified in G/TBT/N/BDI/353, G/TBT/N/KEN/1425, G/TBT/N/RWA/861, G/TBT/N/TZA/967, G/TBT/N/UGA/1769, G/TBT/N/BDI/353/Add.1, G/TBT/N/BDI/353/Add.2, G/TBT/N/KEN/1425/Add.1, G/TBT/N/KEN/1425/Add.2, G/TBT/N/RWA/861/Add.1, G/TBT/N/RWA/861/Add.2, G/TBT/N/TZA/967/Add.1, G/TBT/N/TZA/967/Add.2, G/TBT/N/UGA/1769/Add.1 and G/TBT/N/UGA/1769/Add.2 was adopted by Uganda on 30 September 2025 as a Uganda Standard, US EAS 1143: 2024 Household fabric softeners -Specification (First edition). The Standard can be purchased online through the link: https://webstore.unbs.go.ug/</t>
  </si>
  <si>
    <t>SOAP, ORGANIC SURFACE-ACTIVE AGENTS, WASHING PREPARATIONS, LUBRICATING PREPARATIONS, ARTIFICIAL WAXES, PREPARED WAXES, POLISHING OR SCOURING PREPARATIONS, CANDLES AND SIMILAR ARTICLES, MODELLING PASTES, ‘DENTAL WAXES’ AND DENTAL PREPARATIONS WITH A BASIS OF PLASTER (HS code(s): 34); Surface active agents (ICS code(s): 71.100.40)</t>
  </si>
  <si>
    <t>34 - SOAP, ORGANIC SURFACE-ACTIVE AGENTS, WASHING PREPARATIONS, LUBRICATING PREPARATIONS, ARTIFICIAL WAXES, PREPARED WAXES, POLISHING OR SCOURING PREPARATIONS, CANDLES AND SIMILAR ARTICLES, MODELLING PASTES, ‘DENTAL WAXES’ AND DENTAL PREPARATIONS WITH A BASIS OF PLASTER; 34 - SOAP, ORGANIC SURFACE-ACTIVE AGENTS, WASHING PREPARATIONS, LUBRICATING PREPARATIONS, ARTIFICIAL WAXES, PREPARED WAXES, POLISHING OR SCOURING PREPARATIONS, CANDLES AND SIMILAR ARTICLES, MODELLING PASTES, ‘DENTAL WAXES’ AND DENTAL PREPARATIONS WITH A BASIS OF PLASTER</t>
  </si>
  <si>
    <t>Prevention of deceptive practices and consumer protection (TBT); Quality requirements (TBT)</t>
  </si>
  <si>
    <t>DEAS 1145: 2023 Automotive manual transmission gear oils Extreme Pressure (EP) — Specification </t>
  </si>
  <si>
    <t>The aim of this addendum is to update WTO Members that the Draft East African Standard, DEAS 1145: 2023 Automotive manual transmission gear oils Extreme Pressure (EP) — Specification notified in G/TBT/N/BDI/357, G/TBT/N/KEN/1437, G/TBT/N/RWA/868, G/TBT/N/TZA/971, G/TBT/N/UGA/1773, G/TBT/N/BDI/357/Add.1, G/TBT/N/KEN/1437/Add.1, G/TBT/N/RWA/868/Add.1, G/TBT/N/TZA/971/Add.1 and G/TBT/N/UGA/1773/Add.1 was adopted by Uganda on 30 September 2025 as a Uganda Standard, US EAS 1145: 2024 Automotive manual transmission oils -Specification (First edition). The Standard can be purchased online through the link: https://webstore.unbs.go.ug/</t>
  </si>
  <si>
    <t>Consumer information, labelling (TBT); Quality requirements (TBT); Harmonization (TBT); Reducing trade barriers and facilitating trade (TBT); Cost saving and productivity enhancement (TBT)</t>
  </si>
  <si>
    <t>APRUEBA EXIGENCIAS DE MODIFICACIÓN DE RÓTULO Y FOLLETOS DE INFORMACIÓN AL PACIENTE Y AL PROFESIONAL PARA PRODUCTOS FARMACÉUTICOS CON EFECTOS SOBRE LA CAPACIDAD DE CONDUCIR VEHÍCULOS Y OPERAR MAQUINARIAS.</t>
  </si>
  <si>
    <t>The notified resolution responds to a critical and immediate public health imperative. As is widely known, road accidents in Chile claim, on average, 2,000 lives a year. The technical work carried out together with the National Traffic Safety Commission (CONASET) highlighted the urgent need to draw attention to the effects of certain medicines on the ability to drive, given that the use of substances and fatigue are important factors in fatal road accidents.The regulations adhere to the classification and list of active ingredients of the Spanish Agency for Medicines and Medical Devices (AEMPS) and the findings of the European Driving Under the Influence of Drugs, Alcohol and Medicines (DRUID) project. By aligning the regulations with an already validated European standard, we seek to harmonize our requirements with high-standard regulations, thereby reducing technical uncertainty for those covered by those regulations.G/TBT/N/CHL/763- 2 - Applicants seeking to register pharmaceutical products in the health register shall be required, when entering their specifications, to comply with the following guidelines:(a) To revise, evaluate, report and declare whether the product subject to the health registration procedure, regardless of its classification, qualifies as a pharmaceutical product that may affect the ability to drive.To this end, the reference list issued by AEMPS shall serve as a comparator. This list is available free of charge from the AEMPS website: https://www.aemps.gob.es/ciudadania/medicamentos-y-conduccion/.(b) Once the first step has been completed, if the medicament to be registered is on the reference list, the pictogram shown in the attached Resolution must be incorporated into the draft labelling for secondary packaging.The driving pictogram, which consists of a red equilateral triangle with the apex pointing upwards and a black vehicle on a white background inside the triangle, with the legend "Atención Conducción: Ver folleto" ("Caution when driving: See leaflet") underneath, must be incorporated into one or more of the faces (main or sides) of the secondary packaging.(c) In addition, if the product to be registered is one of those on the reference list, information concerning the effects of the medicament on the ability to drive a vehicle and operate machinery must be included in the information leaflets for the patient and the medical professional.</t>
  </si>
  <si>
    <t>Productos Farmacéuticos</t>
  </si>
  <si>
    <r>
      <rPr>
        <sz val="11"/>
        <color theme="1"/>
        <rFont val="Calibri"/>
        <family val="2"/>
        <scheme val="minor"/>
      </rPr>
      <t>https://members.wto.org/crnattachments/2025/TBT/CHL/25_08266_00_s.pdf</t>
    </r>
  </si>
  <si>
    <t>• Real Decreto 1345/2007, por el que se regula el procedimiento de autorización, registro y condiciones de dispensación de los medicamentos de uso humano fabricados industrialmente, Ministry of Health and Consumer Affairs of Spain.• Ministry of Health Supreme Decree No. 3 of 2010</t>
  </si>
  <si>
    <t>Draft Implementing Guidelines of the PELP for Household Microwave Ovens 2025, 1st edition</t>
  </si>
  <si>
    <t>Pursuant to Sections 5 and 9 of Department Circular No. 2020-06-0015, as amended, entitled “Prescribinng the Guidelines of the Philippine Energy Labeling Program (PELP) for Compliance of Importers, Manufacturers, Distributors and Dealers of Electrical Appliances and Other Energy-Consuming Products (ECP)”, the Implementing Guidelines for Household Microwave Ovens, including the Particular Product Requirements (PPR) and Code of Practice (COPE) are hereby issued for the information and guidance of all those concerned and for compliance by all manufacturers, importers, distributors, dealers, retailers, and other key stakeholders.</t>
  </si>
  <si>
    <t>Cooking ranges, working tables, ovens and similar appliances (ICS code(s): 97.040.20)</t>
  </si>
  <si>
    <r>
      <rPr>
        <sz val="11"/>
        <color theme="1"/>
        <rFont val="Calibri"/>
        <family val="2"/>
        <scheme val="minor"/>
      </rPr>
      <t>https://members.wto.org/crnattachments/2025/TBT/PHL/25_08273_00_e.pdf</t>
    </r>
  </si>
  <si>
    <t>DEAS 1115-2:2022, Mattresses — Specification – Part 2: Spring mattress, First Edition</t>
  </si>
  <si>
    <t>The aim of this addendum is to update WTO Members that the Draft East African Standard, DEAS 1115-2:2022, Mattresses — Specification – Part 2: Spring mattress, First Edition notified in G/TBT/N/BDI/298, G/TBT/N/KEN/1333, G/TBT/N/RWA/740, G/TBT/N/TZA/858, G/TBT/N/UGA/1707, G/TBT/N/BDI/298/Add.1, G/TBT/N/BDI/298/Add.2, G/TBT/N/KEN/1333/Add.1, G/TBT/N/KEN/1333/Add.2, G/TBT/N/RWA/740/Add.1, G/TBT/N/RWA/740/Add.2, G/TBT/N/TZA/858/Add.1, G/TBT/N/TZA/858/Add.2, G/TBT/N/UGA/1707/Add.1 and G/TBT/N/UGA/1707/Add.2  was adopted by Uganda on 30 September 2025 as a Uganda Standard, US EAS 1115-2: 2024 Mattresses -Specification -Part 2: Spring mattresses (First edition). The Standard can be purchased online through the link: https://webstore.unbs.go.ug/</t>
  </si>
  <si>
    <t>- Mattresses : (HS code(s): 94042)</t>
  </si>
  <si>
    <t>DEAS 1144: 2023, Baby toilet soap — Specification, First Edition</t>
  </si>
  <si>
    <t>The aim of this addendum is to update WTO Members that the Draft East African Standard, DEAS 1144: 2023, Baby toilet soap — Specification, First Edition notified in G/TBT/N/BDI/354, G/TBT/N/KEN/1426, G/TBT/N/RWA/862, G/TBT/N/TZA/968, G/TBT/N/UGA/1770, G/TBT/N/BDI/354/Add.1, G/TBT/N/BDI/354/Add.2, G/TBT/N/KEN/1426/Add.1, G/TBT/N/KEN/1426/Add.2, G/TBT/N/RWA/862/Add.1, G/TBT/N/RWA/862/Add.2, G/TBT/N/TZA/968/Add.1, G/TBT/N/TZA/968/Add.2, G/TBT/N/UGA/1770/Add.1 and G/TBT/N/UGA/1770/Add.2  was adopted by Uganda on 30 September 2025 as a Uganda Standard, US EAS 1144: 2024 Baby toilet soap -Specification (First edition). The Standard can be purchased online through the link: https://webstore.unbs.go.ug/</t>
  </si>
  <si>
    <t>DEAS 983: 2025, Carbon paper — Specification, Second Edition</t>
  </si>
  <si>
    <t>This Draft East African Standard specifies requirements, sampling and test methods for carbon paper. It covers carbon paper for typewriting and handwriting with their respective grades.</t>
  </si>
  <si>
    <t>Transfer papers, incl. coated or impregnated paper for duplicator stencils or offset plates, whether or not printed, in rolls of a width &gt; 36 cm or in square or rectangular sheets with one side &gt; 36 cm and the other side &gt; 15 cm in the unfolded state (excl. self-copy paper) (HS code(s): 480990); Paper products in general (ICS code(s): 85.080.01); Carbon paper</t>
  </si>
  <si>
    <t>480990 - Transfer papers, incl. coated or impregnated paper for duplicator stencils or offset plates, whether or not printed, in rolls of a width &gt; 36 cm or in square or rectangular sheets with one side &gt; 36 cm and the other side &gt; 15 cm in the unfolded state (excl. self-copy paper)</t>
  </si>
  <si>
    <r>
      <rPr>
        <sz val="11"/>
        <color theme="1"/>
        <rFont val="Calibri"/>
        <family val="2"/>
        <scheme val="minor"/>
      </rPr>
      <t>https://members.wto.org/crnattachments/2025/TBT/UGA/25_08275_00_e.pdf</t>
    </r>
  </si>
  <si>
    <t>ISO 186, Paper and board — Sampling to determine average quality ISO 187, Paper board and pulps — Standard atmosphere for conditioning and testing and procedure for monitoring the atmosphere and conditioning of samples ISO 216, Writing paper and certain classes of printed matter — Trimmed sizes — A and B series, and indication of machine direction ISO 536, Paper and board — Determination of grammage</t>
  </si>
  <si>
    <t>DEAS 1150: 2023, Plastic monobloc chair — Specification, First Edition</t>
  </si>
  <si>
    <t>The aim of this addendum is to update WTO Members that the Draft East African Standard, DEAS 1150: 2023, Plastic monobloc chair — Specification, First Edition notified in G/TBT/N/BDI/365, G/TBT/N/KEN/1445, G/TBT/N/RWA/876, G/TBT/N/TZA/979, G/TBT/N/UGA/1782, G/TBT/N/BDI/365/Add.1, G/TBT/N/BDI/365/Add.2, G/TBT/N/KEN/1445/Add.1, G/TBT/N/KEN/1445/Add.2, G/TBT/N/RWA/876/Add.1, G/TBT/N/RWA/876/Add.2, G/TBT/N/TZA/979/Add.1, G/TBT/N/TZA/979/Add.2, G/TBT/N/UGA/1782/Add.1 and G/TBT/N/UGA/1782/Add.2  was adopted by Uganda on 30 September 2025 as a Uganda Standard, US EAS 1150: 2024 Plastic monobloc chairs -Specification (First edition). The Standard can be purchased online through the link: https://webstore.unbs.go.ug/</t>
  </si>
  <si>
    <t>PLASTICS AND ARTICLES THEREOF (HS code(s): 39); Other rubber and plastics products (ICS code(s): 83.140.99); Plastic monobloc chair</t>
  </si>
  <si>
    <t>39 - PLASTICS AND ARTICLES THEREOF; 39 - PLASTICS AND ARTICLES THEREOF</t>
  </si>
  <si>
    <t>DEAS 1211: 2024 Illuminating Kerosene — Specification</t>
  </si>
  <si>
    <t>The aim of this addendum is to update WTO Members that the Draft East African Standard, DEAS 1211: 2024 Illuminating Kerosene — Specification notified in G/TBT/N/BDI/481, G/TBT/N/KEN/1629, G/TBT/N/RWA/1028, G/TBT/N/TZA/1138 and G/TBT/N/UGA/1939 was adopted by Uganda on 30 September 2025 as a Uganda Standard, US EAS 1211: 2025 Illuminating kerosene - Specification. The Standard can be purchased online through the link: https://webstore.unbs.go.ug/</t>
  </si>
  <si>
    <t>Proposal for Legal Inspection Requirements for Changing Units for Domestic Use </t>
  </si>
  <si>
    <t>Changing units for domestic use may contain plasticizers, heavy metals, and formamide contamination, which can pose endocrine-disrupting and carcinogenic risks upon exposure. In addition, BSMI’s market surveillance has shown that 60% of randomly purchased units failed the physical performance tests. In response to public concerns over the safety risks posed by changing units for domestic use, including the potential for choking and strangulation that may endanger infants and children, the Bureau of Standards, Metrology and Inspection (BSMI) intends to include these products within the scope of mandatory inspection to ensure their safety and quality.</t>
  </si>
  <si>
    <t>Changing Units for Domestic Use.(HS code(s): 9403)</t>
  </si>
  <si>
    <r>
      <rPr>
        <sz val="11"/>
        <color theme="1"/>
        <rFont val="Calibri"/>
        <family val="2"/>
        <scheme val="minor"/>
      </rPr>
      <t>https://members.wto.org/crnattachments/2025/TBT/TPKM/25_08274_00_e.pdf
https://members.wto.org/crnattachments/2025/TBT/TPKM/25_08274_00_x.pdf</t>
    </r>
  </si>
  <si>
    <t>Government Gazette, Vol. 031, No. 223, dated 26 November 2025.https://gazette.nat.gov.tw/egFront/e_detail.do?metaid=161769The Commodity Inspection Act</t>
  </si>
  <si>
    <t>CONSULTA SOBRE PROPUESTA DE MODIFICACIÓN DEL REGLAMENTO SANITARIO DE LOS ALIMENTOS Título II de los Alimentos, Párrafo II De la rotulación y publicidad, Artículo 118</t>
  </si>
  <si>
    <t>The notified document sets out the proposed amendment to the Sanitary Regulations for Food Products, Title II Food Products, Paragraph II Labelling and Advertising, Article 118, which seeks to update and organize this Article and bring it into line with others under the section on Special Diets in the Regulations.Following the validation of Decree No. 977/96, Resolutions No. 393/02 and No. 394/02 were issued, which regulate these matters in detail and include specifications on how energy, fibre, proteins, vitamins and minerals must be set out on the label.</t>
  </si>
  <si>
    <t>Alimentos</t>
  </si>
  <si>
    <r>
      <rPr>
        <sz val="11"/>
        <color theme="1"/>
        <rFont val="Calibri"/>
        <family val="2"/>
        <scheme val="minor"/>
      </rPr>
      <t>https://members.wto.org/crnattachments/2025/TBT/CHL/25_08267_00_s.pdf</t>
    </r>
  </si>
  <si>
    <t>G/TBT/N/CHL/764- 2 - Reglamento Sanitario de los Alimentos, Decreto N°977/96, Ministry of Health</t>
  </si>
  <si>
    <t>Safer Products Restrictions and Reporting</t>
  </si>
  <si>
    <t>On 20 November 2025, the State of Washington Department of Ecology adopted amendments to Safer Products Restrictions and ReportingChapter 173-337 WAC). This rule adopts restrictions and reporting requirements related to the intentional addition of per- and polyfluoroalkyl substances (PFAS) in the following product categories.The adopted rule restricts the intentional addition of PFAS in:Apparel and accessories.Automotive washes.Cleaning products.The adopted rule requires manufacturers to report the intentional addition of PFAS in:Apparel intended for extreme and extended use.Footwear.Gear for recreation and travel.Automotive waxes.Cookware and kitchen supplies.Firefighting personal protective equipment (PPE).Floor waxes and polishes.Hard surface sealers.Ski waxes.PFAS are a class of toxic chemicals that are used for various functions in consumer products, such as adding water resistance in apparel or to aid in soil or stain removal in cleaning products. Although those qualities have made them widely used in a range of products, many of these chemicals have also been shown to build up in people, animals, and the environment over time. They’re often called “forever chemicals” because many don’t completely break down in the environment.People can be exposed to PFAS when they use products containing PFAS. Consumer products can also release PFAS into dust or the air. Many PFAS are linked to cancer as well as reproductive and developmental harm in humans. They are also linked to toxicity in fish and wildlife.The restrictions and reporting requirements in the adopted rule:Affect manufacturers, distributors, and retailers of the 12 product categories that operate in Washington State.Apply to covered consumer products sold online and in physical stores.Key dates20 November 2025: Rule adopted.21 December 2025: Rule takes effect.1 January 2026: Manufacturers must identify and track consumer products with new reporting requirements in this rule.1 January 2027: New restrictions in this rule take effect.31 January 2027: Reports are due and every year thereafter by 31 January.Further information can be found on the Safer Products for Washington webpage at https://ecology.wa.gov/waste-toxics/reducing-toxic-chemicals/washingtons-toxics-in-products-laws/safer-products. Translated content is readily available in Spanish, Chinese, Vietnamese, and Korean.   Washington’s Department of Ecology can provide written information in other languages and offers in person or telephone interpretation services. The Language Access team can be contacted by e-mail: language@ecy.wa.gov</t>
  </si>
  <si>
    <t>Toxic chemicals in consumer products; Environmental protection (ICS code(s): 13.020); Domestic safety (ICS code(s): 13.120); Products of the textile industry (ICS code(s): 59.080); Leather products (ICS code(s): 59.140.35); Production in the chemical industry (ICS code(s): 71.020); Products of the chemical industry (ICS code(s): 71.100); Furniture (ICS code(s): 97.140); Non-textile floor coverings (ICS code(s): 97.150)</t>
  </si>
  <si>
    <t>13.020 - Environmental protection; 13.020 - Environmental protection; 13.120 - Domestic safety; 59.080 - Products of the textile industry; 59.140.35 - Leather products; 71.020 - Production in the chemical industry; 71.100 - Products of the chemical industry; 97.140 - Furniture; 97.150 - Floor coverings</t>
  </si>
  <si>
    <r>
      <rPr>
        <sz val="11"/>
        <color theme="1"/>
        <rFont val="Calibri"/>
        <family val="2"/>
        <scheme val="minor"/>
      </rPr>
      <t>https://members.wto.org/crnattachments/2025/TBT/USA/final_measure/25_08467_00_e.pdf
https://app.leg.wa.gov/WAC/default.aspx?cite=173-337</t>
    </r>
  </si>
  <si>
    <t>Agency Information Collection Activities; Extension of 
Collection; Safety Standard for Walk-Behind Power Lawn Mowers</t>
  </si>
  <si>
    <t>As required by the Paperwork Reduction Act of 1995 (PRA), the 
Consumer Product Safety Commission (CPSC or Commission) announces that 
the Commission has submitted to the Office of Management and Budget 
(OMB) a request for extension of approval of information collection 
requirements associated with the Safety Standard for Walk-Behind Power 
Lawn Mowers. OMB previously approved the collection of information 
under control number 3041-0091. OMB's most recent extension of approval 
will expire on 30 November 2025. On 23 September 2025, CPSC published 
a notice in the Federal Register to announce the agency's intention to 
seek extension of approval of the collection of information (notified as G/TBT/N/USA/1472/Add.1). The 
Commission received four public comments. Therefore, by publication of 
this notice, the Commission announces that CPSC has submitted to OMB a 
request for extension of approval of that collection of information.&gt;Submit comments on the collection of information by 29 December 
2025.90 Federal Register (FR) 55089, 1 December 2025:_x000D_
https://www.govinfo.gov/content/pkg/FR-2025-12-01/html/2025-21595.htm_x000D_
https://www.govinfo.gov/content/pkg/FR-2025-12-01/pdf/2025-21595.pdf_x000D_
This notice of information collection; request for comment is identified by Docket Number CPSC-2012-0058. The Docket Folder is available on Regulations.gov at https://www.regulations.gov/docket/CPSC-2012-0058/document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29 December 2025 will be shared with CPSC and will also be submitted to the Docket on Regulations.gov if received within the comment period.Previous actions notified under the symbol G/TBT/N/USA/1472 are identified by Docket Numbers CPSC-2012-0058 and CPSC-2019-0007 and provide access to primary and supporting documents as well as comments received. Documents are also accessible from Regulations.gov by searching the Docket Number.</t>
  </si>
  <si>
    <t>Walk-behind power lawn mowers</t>
  </si>
  <si>
    <t>13.120 - Domestic safety; 13.120 - Domestic safety; 65.060 - Agricultural machines, implements and equipment; 65.060 - Agricultural machines, implements and equipment</t>
  </si>
  <si>
    <t>Consumer information, labelling (TBT); Protection of human health or safety (TBT); Harmonization (TBT)</t>
  </si>
  <si>
    <r>
      <rPr>
        <sz val="11"/>
        <color theme="1"/>
        <rFont val="Calibri"/>
        <family val="2"/>
        <scheme val="minor"/>
      </rPr>
      <t>https://members.wto.org/crnattachments/2025/TBT/USA/25_08265_00_e.pdf</t>
    </r>
  </si>
  <si>
    <t>WaterMark Certification Scheme - AS 4775. Emergency shower, eye and eye/face wash equipment and drench hoses</t>
  </si>
  <si>
    <t>Draft Australian Standard 4775 - Emergency eyewash, shower equipment and facilities, provided by Standards Australia as a licensed copy for WTO TBT consultation purposes.  </t>
  </si>
  <si>
    <t>Emergency shower, eye and eye/face wash equipment and drench hoses.Baths, shower-baths, sinks and washbasins, of plastics (HS code(s): 392210); Appliances for pipes, boiler shells, tanks, vats or the like (excl. pressure-reducing valves, valves for the control of pneumatic power transmission, check "non-return" valves and safety or relief valves) (HS code(s): 848180)</t>
  </si>
  <si>
    <t>392210 - Baths, shower-baths, sinks and washbasins, of plastics; 848180 - Appliances for pipes, boiler shells, tanks, vats or the like (excl. pressure-reducing valves, valves for the control of pneumatic power transmission, check "non-return" valves and safety or relief valves); 392210 - Baths, shower-baths, sinks and washbasins, of plastics; 848180 - Appliances for pipes, boiler shells, tanks, vats or the like (excl. pressure-reducing valves, valves for the control of pneumatic power transmission, check "non-return" valves and safety or relief valves)</t>
  </si>
  <si>
    <t>23.060 - Valves; 23.060 - Valves; 91.140.70 - Sanitary installations; 91.140.70 - Sanitary installations</t>
  </si>
  <si>
    <t>The objectives of the Scheme are to establish the requirements for product certification and authorisation under Part A5 of the PCA and:_x000D_
a) to provide a process to authorise products to enable their use in plumbing and drainage installations as covered by the PCA, and_x000D_
b) to ensure that plumbing and drainage products are fit for the purpose for which they are intended and that their use in a plumbing and drainage installation throughout its serviceable life is suitable and does not create significant risks or any likely outcome of:_x000D_
(i) personal illness, loss, injury or death;_x000D_
(ii) on-site environmental degradation;_x000D_
(iii) contamination of the water resource;_x000D_
(iv) adverse impact on infrastructure (private or public);_x000D_
(v) contamination of water supplies from the point of connection to the points of discharge; or_x000D_
(vi) wastage of resources (water and energy).</t>
  </si>
  <si>
    <r>
      <rPr>
        <sz val="11"/>
        <color theme="1"/>
        <rFont val="Calibri"/>
        <family val="2"/>
        <scheme val="minor"/>
      </rPr>
      <t>https://members.wto.org/crnattachments/2025/TBT/AUS/25_08269_00_e.pdf</t>
    </r>
  </si>
  <si>
    <t>NCh 2440:2023  Asfaltos para pavimentos- Clasificación y requisitos</t>
  </si>
  <si>
    <t>The notified Standard establishes the classification of asphalts for pavements and includes the symbols used to designate each of these materials. It also establishes the requirements to be met by the different types of asphalt intended for the construction and maintenance of pavements.This Standard applies to, inter alia, asphalts used in the construction and maintenance of roadways, roadsides, cycle lanes, pavements, parking areas, container yards, industrial yards, sports courts, railroads, areas intended for livestock, runways, platforms and aircraft parking areas in airports and heliports.It does not apply to asphalt materials intended for uses other than pavements.</t>
  </si>
  <si>
    <t>Asfaltos para pavimentos</t>
  </si>
  <si>
    <t>-NCh2331, Asfaltos - Vocabulario-NCh2334, Asfaltos - Determinación de la viscosidad SayboltG/TBT/N/CHL/765- 2 - -NCh2336, Asfaltos - Determinación de la viscosidad mediante viscosímetros capilares de vacío-NCh2337, Asfaltos - Determinación del punto de ablandamiento mediante el aparato de anillo y bola-NCh2338, Asfaltos - Determinación de los puntos de inflamación y combustión - Método de la copa abierta Cleveland-NCh2340, Asfaltos - Ensayo de Penetración-NCh2341, Asfaltos - Determinación de la solubilidad en solventes orgánicos-NCh2342, Asfaltos - Ensayo de ductilidad-NCh2343, Asfaltos - Ensayo de la mancha-NCh2346, Asfaltos - Ensayo de película delgada rotatoria-NCh2348, Emulsione asfálticas - Métodos de Ensayo-NCh3740, Determinación de las propiedades reológicas del ligante asfáltico mediante un reómetro de corte dinámico (DSR)-AASHTO R28, Standard Practice for Accelerated Aging of Asphalt Binder Using a Pressurized Aging Vessel (PAV)-AASHTO T59, Standard Method of Test for Emulsified Asphalts-AASHTO T313, Standard Method of Test for Determining the Flexural Creep Stiffness of Asphalt Binder Using the Bending Beam Rheometer (BBR)-AASHTO T316, Standard Method of Test for Viscosity Determination of Asphalt Binder Using Rotational Viscometer-AASHTO T350, Standard Method of Test for Multiple Stress Creep Recovery (MSCR) Test of Asphalt Binder Using a Dynamic Shear Rheometer (DSR)-ASTM D139, Standard Test Method for Float Test for Bituminous Materials-ASTM D5892, Standard Specification for Type IV Polymer-Modified Asphalt Cement for Use in Pavement Construction-ASTM D1298, Standard Test Method for Density, Relative Density, or API Gravity of Crude Petroleum and Liquid Petroleum Products by Hydrometer Method-ASTM D6084, Standard Test Method for Elastic Recovery of Asphalt Materials by Ductilometer-NLT 182. Punto de fragilidad Fraass de los materiales bituminosos-NLT 329, Recuperación elástica por torsión de betunes asfálticos modificados</t>
  </si>
  <si>
    <t>Agency Information Collection Activities; Extension of 
Collection; Comment Request; Safety Standard for Clothing Storage Units</t>
  </si>
  <si>
    <t>As required by the Paperwork Reduction Act of 1995 (PRA), the Consumer Product Safety Commission (CPSC or Commission) requests comments on a proposed extension of approval of information collection requirements associated with the Safety Standard for Clothing Storage Units. The Office of Management and Budget (OMB) previously approved the collection of information under control number 3041-0191. OMB's approval will expire on 30 December 2025. The Commission will consider all comments received in response to this notice before requesting an extension of this collection of information from OMB.Submit comments on the collection of information by 27 January 2026.90 Federal Register (FR) 54644, 28 November 2025:_x000D_
https://www.govinfo.gov/content/pkg/FR-2025-11-28/html/2025-21511.htm_x000D_
https://www.govinfo.gov/content/pkg/FR-2025-11-28/pdf/2025-21511.pdfThis notice of information collection; request for comment is identified by Docket Number CPSC-2017-0044. The Docket Folder is available on Regulations.gov at https://www.regulations.gov/docket/CPSC-2017-0044/document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27 January 2026 will be shared with CPSC and will also be submitted to the Docket on Regulations.gov if received within the comment period.Previous actions notified under the symbol G/TBT/N/USA/1323 are identified by Docket Numbers CPSC-2017-0044 and CPSC-2023-0015 and provide access to primary and supporting documents as well as comments received. Documents are also accessible from Regulations.gov by searching the Docket Number.</t>
  </si>
  <si>
    <t>Clothing storage units</t>
  </si>
  <si>
    <r>
      <rPr>
        <sz val="11"/>
        <color theme="1"/>
        <rFont val="Calibri"/>
        <family val="2"/>
        <scheme val="minor"/>
      </rPr>
      <t>https://members.wto.org/crnattachments/2025/TBT/USA/25_08468_00_e.pdf</t>
    </r>
  </si>
  <si>
    <t>AFDC5 (3989) DTZS, Alcohol/Brewer’s Yeast- Specification, First edition </t>
  </si>
  <si>
    <t>This draft Tanzania Standard specifies requirements, sampling and test methods for alcohol/brewer’s yeast (Saccharomyces spp ) intended for brewing and production of other alcoholic products. Note: This Draft Tanzania Standard was also notified under SPS committee.</t>
  </si>
  <si>
    <t>Yeasts, active or inactive; other dead single-cell micro-organisms, prepared baking powders (excl. single-cell micro-organisms packaged as medicaments) (HS code(s): 2102); Food microbiology (ICS code(s): 07.100.30)</t>
  </si>
  <si>
    <t>2102 - Yeasts, active or inactive; other dead single-cell micro-organisms, prepared baking powders (excl. single-cell micro-organisms packaged as medicaments)</t>
  </si>
  <si>
    <t>07.100.30 - Food microbiology</t>
  </si>
  <si>
    <r>
      <rPr>
        <sz val="11"/>
        <color theme="1"/>
        <rFont val="Calibri"/>
        <family val="2"/>
        <scheme val="minor"/>
      </rPr>
      <t>https://members.wto.org/crnattachments/2025/TBT/TZA/25_08435_00_e.pdf</t>
    </r>
  </si>
  <si>
    <t>TZS 109, Hygiene in the food and drink manufacturing industry — Code of practiceTZS 122-2, Microbiology of food and animal feed - Horizontal method for the detection, enumeration and serotyping of Salmonella - Part 2: Enumeration by a miniaturized most probable number techniqueTZS 125-1, Microbiology of the food chain - Horizontal method for the enumeration of coagulase-positive staphylococci (Staphylococcus aureus and other species) - Part 1: Method using Baird-Parker agar mediumTZS 538, Labeling of pre-packaged food – RequirementsTZS 729, Microbiology of food and animal feeding stuffs -Horizontal method for the enumeration of coliforms - Colony count techniqueTZS 731, Microbiology of food and feeding-stuffs - Horizontal method for the detection and enumeration of presumptive Escherichia Coli - Most Probable Number TechniqueTZS 963-1, Starch and derived products – Heavy metals content – Part 1 – Determination of arsenic content by atomic absorption spectrometryTZS 963-3, Starch and derived products – Heavy metals content – Part 3 – Determination of lead content by atomic absorption spectrometry with electro-thermal atomizationTZS 1509, Milk based infant formula – Determination of thiamine content by fluorometric methodTZS 1567-3, Determination of vitamins in flours- Part 3: Determination of riboflavin (vitamin B2) content in fortified flours - high performance liquid chromatography methodTZS 1993, Infant formula and adult nutritionals — Methods of tests — Determination of vitamin B3 (Niacin) by high performance liquid chromatography (HPLC)TZS 2932, Food and feed products — General guidelines for the determination of nitrogen by the Kjeldah methodTZS 4718, Cereals and cereal products - Determination of moisture content - Part 1: Reference method</t>
  </si>
  <si>
    <t>Draft Implementing Guidelines of the PELP for Electric Kettles and Jugs 2025, 1st edition</t>
  </si>
  <si>
    <t>Pursuant to Sections 5 and 9 of Department Circular No. 2020-06-0015, as amended, entitled “Prescribinng the Guidelines of the Philippine Energy Labeling Program (PELP) for Compliance of Importers, Manufacturers, Distributors and Dealers of Electrical Appliances and Other Energy-Consuming Products (ECP)”, the Implementing Guidelines for Electric Kettles and Jugs, including the Particular Product Requirements (PPR) and Code of Practice (COPE) for Electric Kettles and Jugs, are hereby issued for the information and guidance of all those concerned and for compliance by all manufacturers, importers, distributors, dealers, retailers, and other key stakeholders.</t>
  </si>
  <si>
    <t>Domestic electrical appliances in general (ICS code(s): 97.030)</t>
  </si>
  <si>
    <t>97.030 - Domestic electrical appliances in general</t>
  </si>
  <si>
    <r>
      <rPr>
        <sz val="11"/>
        <color theme="1"/>
        <rFont val="Calibri"/>
        <family val="2"/>
        <scheme val="minor"/>
      </rPr>
      <t>https://members.wto.org/crnattachments/2025/TBT/PHL/25_08272_00_e.pdf</t>
    </r>
  </si>
  <si>
    <t>Department Circular No. 2020-06-0015 “Prescribinng the Guidelines of the Philippine Energy Labeling Program (PELP) for Compliance of Importers, Manufacturers, Distributors and Dealers of Electrical Appliances and Other Energy-Consuming Products (ECP)</t>
  </si>
  <si>
    <t>The draft National Technical Regulation for fluid milk products </t>
  </si>
  <si>
    <t>This draft national technical regulation stipulates the limits of physical and chemical indicators, safety and management requirements for liquid milk products, including: - Pasteurized/sterilized fresh whole milk; - Pasteurized/sterilized fresh milk; - Pasteurized/sterilized partly-skimmed/skimmed milk; - Reconstituted/recombined milk; composite milk; - Evaporated milk; - Sweetened condensed milk;- Blends of evaporated skimmed milk and vegetable fat; - Blends of sweetened condensed skimmed milk and vegetable fat.This draft national technical regulation does not apply to formula milk products for children up to 36 months of age, formula milk for special medical purposes for infants and functional foods.This draft national technical regulation applies to organizations and individuals engaged in prodution, trading and importation of fluid milk products in Viet Nam, as well as other relevant entities.</t>
  </si>
  <si>
    <t>Dairy products - Liquid milk products (HS. 0401.10.10).</t>
  </si>
  <si>
    <t>0401 - Milk and cream, not concentrated nor containing added sugar or other sweetening matter</t>
  </si>
  <si>
    <r>
      <rPr>
        <sz val="11"/>
        <color theme="1"/>
        <rFont val="Calibri"/>
        <family val="2"/>
        <scheme val="minor"/>
      </rPr>
      <t>https://members.wto.org/crnattachments/2025/TBT/VNM/25_08459_00_x.pdf
https://moit.gov.vn/tin-tuc/thong-bao/du-thao-quy-chuan-ky-thuat-quoc-gia-doi-voi-san-pham-sua-dang-long.html</t>
    </r>
  </si>
  <si>
    <t>- Law No. 55/2010/QH12 Law on Food Safety Law - Law No. 70/2025/QH15 Law on Standards and Technical Regulations.</t>
  </si>
  <si>
    <t>Draft National technical regulation on motor used for electric motorcycles, mopeds </t>
  </si>
  <si>
    <t>This draft National Technical Regulation stipulates technical requirements for inspection, testing, and certification of technical safety and environmental protection quality applicable to the production, assembly, and import of new electric motors used for electric motorcycles and electric mopeds.This draft National Technical Regulation applies to: Domestic manufacturing and assembly establishments; Organizations and individuals importing electric motors; Organizations and individuals involved in the management, inspection, testing, and certification of technical safety and environmental protection quality of electric motors.</t>
  </si>
  <si>
    <t>Motor used for electric motorcycles, mopeds</t>
  </si>
  <si>
    <t>Protection of human health or safety (TBT); Protection of the environment (TBT); Quality requirements (TBT)</t>
  </si>
  <si>
    <r>
      <rPr>
        <sz val="11"/>
        <color theme="1"/>
        <rFont val="Calibri"/>
        <family val="2"/>
        <scheme val="minor"/>
      </rPr>
      <t>https://members.wto.org/crnattachments/2025/TBT/VNM/25_08458_00_x.pdf</t>
    </r>
  </si>
  <si>
    <t>- The Law on Road Traffic Order and Safety No. 36/2024/QH15 dated 27 June 2024;- The Law on Standards and Technical Regulations dated 29 June 2006;- Decree No. 127/2007/ND-CP dated 01 August 2007 and Decree No. 78/2018/ND-CP dated 16 May 2018 of the Government amending and supplementing a number of articles of Decree No. 127/2007/ND-CP detailing the implementation of a number of articles of the Law on Standards and Technical Regulations;- Circular No. 48/2024/TT-BGTVT promulgating National Technical Regulations on technical safety and environmental protection quality, energy consumption of motor vehicles, special-use vehicles, motor vehicle parts, and child restraint systems;- Circular No. 12/2022/TT-BGTVT dated June 30, 2022 regulating the List of potentially unsafe products and goods under the state management responsibility of the Ministry of Transport.</t>
  </si>
  <si>
    <t xml:space="preserve">The draft National Technical Regulation for alcoholic beverages _x000D_
</t>
  </si>
  <si>
    <t>This draft national technical regulation provides the maximum level of Food Safety indicators and management requirements for food alcohol used to produce alcoholic beverages and alcoholic beverage products.This draft national technical regulation applies to organizations and individuals engaged in the production, trading, and importation of alcoholic beverage products in Viet Nam as well as other relevant organizations and individuals.</t>
  </si>
  <si>
    <t>alcoholic beverages</t>
  </si>
  <si>
    <t>67.160.10 - Alcoholic beverages</t>
  </si>
  <si>
    <r>
      <rPr>
        <sz val="11"/>
        <color theme="1"/>
        <rFont val="Calibri"/>
        <family val="2"/>
        <scheme val="minor"/>
      </rPr>
      <t>https://members.wto.org/crnattachments/2025/TBT/VNM/25_08460_00_x.pdf
Link to notified document(s) and/or contact details for agency or authority which can provide copies upon request:
https://moit.gov.vn/du-thao-van-ban/du-thao-quy-chuan-ky-thuat-quoc-gia-doi-voi-san-pham-do-uong-co-con.html</t>
    </r>
  </si>
  <si>
    <t>Law on Food Safety No. 55/2010/QH12</t>
  </si>
  <si>
    <t>The Energy Smart Appliances (ESA) Regulations 2026 </t>
  </si>
  <si>
    <t>This is a formal notice of the UK’s intention to lay regulations under the Energy Act 2023 (s.239-244). The regulations introduce a smart mandate for relevant electrical heating appliances. The regulations will also revoke The Electric Vehicles (Smart Charge Point) regulations 2021 and incorporate, with some planned amendments, existing electric vehicle smart charge points requirements (including the smart mandate). The regulations also impose minimum functionality, cyber, and grid stability requirements on in-scope energy smart appliances (EVSCPs, electrical heating appliances, and smart battery energy storage systems). This includes complying with all the requirements imposed on Class B active electrical energy meters for use for trade by The Measuring Instrument Regulations 2016 which includes a conformity assessment procedure. The policy objective of mandating MIR Class B compliance is to ensure better value for consumers by ensuring they can use their ESAs to participate in the highest value forms of CLF, increasing the uptake of CLF and thus helping achieve the Government’s clean power by 2030 ambition.The regulations will be laid in Parliament in Q2 2026 and most provisions will enter into force in January 2028 to give industry sufficient time to adapt. Some EVSCP provisions, on incremental technical and functionality changes to The Electric Vehicles (Smart Charge Points) Regulations 2021 requirements, will enter into force after 6 months. The requirements in the regulations will be placed on manufacturers and importers when they first place an in-scope ESA on the GB market after 1 January 2028.</t>
  </si>
  <si>
    <t xml:space="preserve">8418.61 - Heat pumps other than air conditioning machines of heading 84.1585.04 Electrical transformers, static converters (for example, rectifiers) and inductors85.06 - Primary cells and batteries85.07 - Electric accumulators, including separators therefor, whether or not rectangular (including square).8516.10 - Electric instantaneous or storage water heaters and immersion heaters 8516.21 - Storage heating radiators 8516.29 - Electric space heating apparatus and electric soil heating apparatus – Other87.03 - Motor cars and other motor vehicles principally designed for the transport of </t>
  </si>
  <si>
    <t>8507 - Electric accumulators, incl. separators therefor, whether or not square or rectangular; parts thereof (excl. spent and those of unhardened rubber or textiles); 8506 - Primary cells and primary batteries, electrical; parts thereof (excl. spent); 8504 - Electrical transformers, static converters, e.g. rectifiers, and inductors; parts thereof; 841861 - Heat pumps (excl. air conditioning machines of heading 8415); 8415 - Air conditioning machines comprising a motor-driven fan and elements for changing the temperature and humidity, incl. those machines in which the humidity cannot be separately regulated; parts thereof; 851610 - Electric instantaneous or storage water heaters and immersion heaters; 851621 - Electric storage heating radiators, for space-heating; 851629 - Electric space-heating and soil-heating apparatus (excl. storage heating radiators)</t>
  </si>
  <si>
    <t>The objective of these regulations is to facilitate the uptake of consumer-led flexibility (CLF) in the GB energy market. Placing a smart mandate on electrical heating appliances makes it easier for consumers to participate in CLF, because smart devices can be configured to automatically operate during periods of low demand – reducing consumer bills, and also reducing aggregate electricity use at peak demand times. This will minimise the amount of generation and associated network required to meet peak demand. Broader uptake of CLF can help the UK transition to clean power and protect the environment – it is estimated that 10-12 GW of CLF capacity is possible (excluding electric storage heaters) by 2030. Consumers will never be forced to use devices in smart mode.The cyber security and grid stability requirements will mitigate the potential risks of CLF and help protect the energy grid infrastructure from cyber-attacks and large changes in electricity load, thereby building broader consumer confidence in the sector.</t>
  </si>
  <si>
    <r>
      <rPr>
        <sz val="11"/>
        <color theme="1"/>
        <rFont val="Calibri"/>
        <family val="2"/>
        <scheme val="minor"/>
      </rPr>
      <t>https://members.wto.org/crnattachments/2025/TBT/GBR/25_08461_00_e.pdf</t>
    </r>
  </si>
  <si>
    <t>The draft Energy Smart Appliances Regulations 2026https://assets.publishing.service.gov.uk/media/692d7e20a245b0985f03432a/consultation-draft-energy-smart-appliances-regulations-2026.pdfFinal stage impact assessment for the draft Energy Smart Appliances Regulations 2026https://assets.publishing.service.gov.uk/media/6929f12c345e31ab14ecf792/first-phase-regulations-energy-smart-appliances-impact-assessment.pdfConsultation on the draft Energy Smart Appliances Regulations 2026https://assets.publishing.service.gov.uk/media/692d525ea245b0985f034300/sses-programme-first-phase-energy-smart-appliances-regulations.pdfEnergy Act 2023https://www.legislation.gov.uk/ukpga/2023/52/contentsThe Electric Vehicles (Smart Charge Point) regulations 2021(regulations previously notified on which are due to be replaced by the Phase 1 ESA regulations) https://www.legislation.gov.uk/uksi/2021/1467/contents/made</t>
  </si>
  <si>
    <t>Draft National technical regulation on traction batteries used for electric motorcycles, mopeds</t>
  </si>
  <si>
    <t>This draft National Technical Regulation stipulates the technical requirements for inspection, testing, and certification of technical safety and environmental protection quality applicable to the production, assembly, and import of batteries used for new electric motorcycles and electric mopeds.This draft National Technical Regulation applies to: domestic manufacturing and assembly establishments; organizations and individuals importing batteries; and organizations and individuals involved in the management, inspection, testing, and certification of technical safety and environmental protection quality of batteries.</t>
  </si>
  <si>
    <t>Batteries used for electric motorcycles, mopeds</t>
  </si>
  <si>
    <r>
      <rPr>
        <sz val="11"/>
        <color theme="1"/>
        <rFont val="Calibri"/>
        <family val="2"/>
        <scheme val="minor"/>
      </rPr>
      <t>https://members.wto.org/crnattachments/2025/TBT/VNM/25_08457_00_x.pdf</t>
    </r>
  </si>
  <si>
    <t>The Law on Road Traffic Order and Safety No. 36/2024/QH15 dated 27 June 2024;The Law on Standards and Technical Regulations dated 29 June 2006;Decree No. 127/2007/ND-CP dated 01 August 2007 and Decree No. 78/2018/ND-CP dated 16 May 2018 of the Government amending and supplementing a number of articles of Decree No. 127/2007/ND-CP detailing the implementation of a number of articles of the Law on Standards and Technical Regulations;Circular No. 48/2024/TT-BGTVT promulgating National Technical Regulations on technical safety and environmental protection quality, energy consumption of motor vehicles, special-use vehicles, motor vehicle parts, and child restraint systems; Circular No. 12/2022/TT-BGTVT dated June 30, 2022 regulating the List of potentially unsafe products and goods under the state management responsibility of the Ministry of Transport.</t>
  </si>
  <si>
    <t>Notice of Availability and Request for Comment: Revision to the 
Voluntary Standard for Crib Mattresses</t>
  </si>
  <si>
    <t xml:space="preserve">The U.S. Consumer Product Safety Commission's (Commission or CPSC) mandatory rule, Safety Standard for Crib Mattresses, incorporates by reference ASTM F2933-21, Standard Consumer Safety Specification for Crib Mattresses. ASTM notified the Commission that it has revised this incorporated voluntary standard. CPSC seeks comment on whether the revision improves the safety of crib mattresses.Comments must be received by 17 December 2025.90 Federal Register (FR) 55701, 3 December 2025; Title 16 Code of Federal Regulations (CFR) Part 1241_x000D_
https://www.govinfo.gov/content/pkg/FR-2025-12-03/html/2025-21876.htm_x000D_
https://www.govinfo.gov/content/pkg/FR-2025-12-03/pdf/2025-21876.pdfThis notice of information collection; request for comment and previous actions notified under the symbol G/TBT/N/USA/1662 are identified  by Docket Number CPSC-2020-0023. The Docket Folder is available on Regulations.gov at https://www.regulations.gov/docket/CPSC-2020-0023/document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17 December 2025 will be shared with CPSC and will also be submitted to the Docket on Regulations.gov if received within the comment period._x000D_
</t>
  </si>
  <si>
    <t>Crib mattresses</t>
  </si>
  <si>
    <t>03.120 - Quality; 03.120 - Quality; 13.120 - Domestic safety; 97.160 - Home textiles. Linen; 97.190 - Equipment for children</t>
  </si>
  <si>
    <r>
      <rPr>
        <sz val="11"/>
        <color theme="1"/>
        <rFont val="Calibri"/>
        <family val="2"/>
        <scheme val="minor"/>
      </rPr>
      <t>https://members.wto.org/crnattachments/2025/TBT/USA/25_08522_00_e.pdf</t>
    </r>
  </si>
  <si>
    <t>Oil and Natural Gas Sector Climate Review: Extension of Deadlines 
in Standards of Performance for New, Reconstructed, and Modified 
Sources and Emissions Guidelines for Existing Sources</t>
  </si>
  <si>
    <t>The U.S. Environmental Protection Agency (EPA) is taking final action to respond to comments on an interim final rule (IFR) related to the new source performance standards (NSPS) and emissions guidelines (EG) for crude oil and natural gas facilities established at 40 CFR part 60, subparts OOOOb and OOOOc. Specifically, the EPA is responding to comments on the IFR published in the Federal Register on 31 July 2025 (notified as G/TBT/N/USA/1802/Rev.1/Add.1), that extended deadlines for certain provisions related to control devices, equipment leaks, storage vessels, process controllers, and covers/closed vent systems; extended the date for future implementation of the Super Emitter Program (SEP); and extended the State plan submittal deadline in OOOOc. After carefully considering comments received and testimony provided at a public hearing, the EPA concludes that the amendments made in the IFR are warranted and is making further changes to the compliance deadlines in the IFR related to net heating value (NHV) monitoring and the initial reporting deadline.This final rule is effective on 3 December 2025.90 Federal Register (FR) 55671, 3 December 2025; Title 40 Code of Federal Regulations (CFR) Part 63_x000D_
https://www.govinfo.gov/content/pkg/FR-2025-12-03/html/2025-21788.htm_x000D_
https://www.govinfo.gov/content/pkg/FR-2025-12-03/pdf/2025-21788.pdfThis final rule and previous actions notified under the symbol G/TBT/N/USA/1802/Rev.1 are identified by EPA-HQ-OAR-2025-0162. The Docket Folder is available on Regulations.gov at https://www.regulations.gov/docket/EPA-HQ-OAR-2025-0162/document and provides access to primary and supporting documents as well as comments received. Documents are also accessible from Regulations.gov by searching the Docket Number. </t>
  </si>
  <si>
    <t>13.020 - Environmental protection; 13.020 - Environmental protection; 13.040 - Air quality; 75.020 - Extraction and processing of petroleum and natural gas</t>
  </si>
  <si>
    <r>
      <rPr>
        <sz val="11"/>
        <color theme="1"/>
        <rFont val="Calibri"/>
        <family val="2"/>
        <scheme val="minor"/>
      </rPr>
      <t>https://members.wto.org/crnattachments/2025/TBT/USA/final_measure/25_08526_00_e.pdf</t>
    </r>
  </si>
  <si>
    <t>DEAS 1112: 2022 Bathroom Slippers — Specification</t>
  </si>
  <si>
    <t>The aim of this addendum is to update WTO Members that the Draft East African Standard, DEAS 1112: 2022 Bathroom Slippers — Specification notified in G/TBT/N/BDI/296, G/TBT/N/KEN/1331, G/TBT/N/RWA/738, G/TBT/N/TZA/856, G/TBT/N/UGA/1705, G/TBT/N/BDI/296/Add.1, G/TBT/N/KEN/1331/Add.1, G/TBT/N/RWA/738/Add.1, G/TBT/N/TZA/856/Add.1 and G/TBT/N/UGA/1705/Add.1  was adopted by Uganda on 30 September 2025 as a Uganda Standard, US EAS 1112: 2023 Bathroom slippers -Specification (First edition). The Standard can be purchased online through the link: https://webstore.unbs.go.ug/</t>
  </si>
  <si>
    <t>Footwear (ICS code(s): 61.060)</t>
  </si>
  <si>
    <t>Consumer information, labelling (TBT); Prevention of deceptive practices and consumer protection (TBT); Quality requirements (TBT); Harmonization (TBT); Reducing trade barriers and facilitating trade (TBT)</t>
  </si>
  <si>
    <t>DEAS 1111: 2022 Footwear – Canvas shoes — Specification</t>
  </si>
  <si>
    <t>The aim of this addendum is to update WTO Members that the Draft East African Standard, DEAS 1111: 2022 Footwear – Canvas shoes — Specification notified in G/TBT/N/BDI/295, G/TBT/N/KEN/1330, G/TBT/N/RWA/737, G/TBT/N/TZA/855, G/TBT/N/UGA/1704, G/TBT/N/BDI/295/Add.1, G/TBT/N/KEN/1330/Add.1, G/TBT/N/RWA/737/Add.1, G/TBT/N/TZA/855/Add.1 and G/TBT/N/UGA/1704/Add.1 was adopted by Uganda on 30 September 2025 as a Uganda Standard, US EAS 1111: 2023 Footwear -Canvas shoes -Specification (First edition). The Standard can be purchased online through the link: https://webstore.unbs.go.ug/</t>
  </si>
  <si>
    <t>DEAS 1125: 2022 Wallets specification – Part 1 - Leather</t>
  </si>
  <si>
    <t>The aim of this addendum is to update WTO Members that the Draft East African Standard, DEAS 1125: 2022 Wallets specification – Part 1 - Leather notified in G/TBT/N/BDI/316, G/TBT/N/KEN/1365, G/TBT/N/RWA/757, G/TBT/N/TZA/880, G/TBT/N/UGA/1727, G/TBT/N/BDI/316/Add.1, G/TBT/N/KEN/1365/Add.1, G/TBT/N/RWA/757/Add.1, G/TBT/N/TZA/880/Add.1 and G/TBT/N/UGA/1727/Add.1  was adopted by Uganda on 30 September 2025 as a Uganda Standard, US EAS 1125: 2023 Wallets -Leather -Specification (First edition). The Standard can be purchased online through the link: https://webstore.unbs.go.ug/</t>
  </si>
  <si>
    <t>42023 - - Articles of a kind normally carried in the pocket or in the handbag :</t>
  </si>
  <si>
    <t>59.140.35 - Leather products; 59.140.35 - Leather products; 61.060 - Footwear</t>
  </si>
  <si>
    <t>DEAS 322: 2023, Wood poles, cross-arms and blocks for power and telecommunication lines — Specification, Second Edition</t>
  </si>
  <si>
    <t>The aim of this addendum is to update WTO Members that the Draft East African Standard, DEAS 322: 2023, Wood poles, cross-arms and blocks for power and telecommunication lines — Specification, Second Edition notified in G/TBT/N/BDI/362, G/TBT/N/KEN/1442, G/TBT/N/RWA/873, G/TBT/N/TZA/976, G/TBT/N/UGA/1778, G/TBT/N/BDI/362/Add.1, G/TBT/N/BDI/362/Add.2, G/TBT/N/KEN/1442/Add.1, G/TBT/N/KEN/1442/Add.2, G/TBT/N/RWA/873/Add.1, G/TBT/N/RWA/873/Add.2, G/TBT/N/TZA/976/Add.1, G/TBT/N/TZA/976/Add.2, G/TBT/N/UGA/1778/Add.1 and G/TBT/N/UGA/1778/Add.2 was adopted by Uganda on 30 September 2025 as a Uganda Standard, US EAS 322: 2024 Wood poles, cross-arms, and blocks for power and telecommunication lines -Specification (Second edition). The Standard can be purchased online through the link: https://webstore.unbs.go.ug/</t>
  </si>
  <si>
    <t>WOOD AND ARTICLES OF WOOD; WOOD CHARCOAL (HS code(s): 44); Wood, sawlogs and sawn timber (ICS code(s): 79.040), Wooden poles, ross-arms, blocks</t>
  </si>
  <si>
    <t>44 - WOOD AND ARTICLES OF WOOD; WOOD CHARCOAL; 44 - WOOD AND ARTICLES OF WOOD; WOOD CHARCOAL</t>
  </si>
  <si>
    <t>79.040 - Wood, sawlogs and sawn timber</t>
  </si>
  <si>
    <t>DEAS 1122: 2022 Sport balls – specification – Part 1 – Outdoor footballs</t>
  </si>
  <si>
    <t>The aim of this addendum is to update WTO Members that the Draft East African Standard, DEAS 1122: 2022 Sport balls – specification – Part 1 – Outdoor footballs notified in G/TBT/N/BDI/313, G/TBT/N/KEN/1362, G/TBT/N/RWA/754, G/TBT/N/TZA/877, G/TBT/N/UGA/1724, G/TBT/N/BDI/313/Add.1, G/TBT/N/KEN/1362/Add.1, G/TBT/N/RWA/754/Add.1, G/TBT/N/TZA/877/Add.1 and G/TBT/N/UGA/1724/Add.1 was adopted by Uganda on 30 September 2025 as a Uganda Standard, US EAS 1122: 2023 Sports ball -Outdoor footballs -Specification (First edition). The Standard can be purchased online through the link: https://webstore.unbs.go.ug/</t>
  </si>
  <si>
    <t>61.060 - Footwear</t>
  </si>
  <si>
    <t>DEAS 1124: 2022 Belts specification – Part 1 – Leather</t>
  </si>
  <si>
    <t>The aim of this addendum is to update WTO Members that the Draft East African Standard, DEAS 1124: 2022 Belts specification – Part 1 – Leather notified in G/TBT/N/BDI/315, G/TBT/N/KEN/1364, G/TBT/N/RWA/756, G/TBT/N/TZA/879, G/TBT/N/UGA/1726, G/TBT/N/BDI/315/Add.1, G/TBT/N/KEN/1364/Add.1, G/TBT/N/RWA/756/Add.1, G/TBT/N/TZA/879/Add.1 and G/TBT/N/UGA/1726/Add.1 was adopted by Uganda on 30 September 2025 as a Uganda Standard, US EAS 1124: 2023 Leather -Men, women and children?s belts -Specification (First edition). The Standard can be purchased online through the link: https://webstore.unbs.go.ug/</t>
  </si>
  <si>
    <t>Análisis de Impacto Normativo Simple - Sistemas de frenado para uso en vehículos tipo motocicleta (Simple Regulatory Impact Analysis - Braking systems for use in motorcycle-type vehicles)</t>
  </si>
  <si>
    <t>The Republic of Colombia hereby advises that the Simple Regulatory Impact Analysis relating to adjustments to the technical regulations on braking systems for motorcycles is available for public review and comment. Interested parties, including trading partners, are invited to submit comments by 17 December, in line with transparency practices.__________</t>
  </si>
  <si>
    <t>Motorcycles (including mopeds) and cycles fitted with an auxiliary motor, with or without side-cars; side-cars (HS code(s): 8711)</t>
  </si>
  <si>
    <t>8711 - Motorcycles, incl. mopeds, and cycles fitted with an auxiliary motor, with or without side-cars; side-cars</t>
  </si>
  <si>
    <t>43.040.40 - Braking systems; 43.040.40 - Braking systems</t>
  </si>
  <si>
    <r>
      <rPr>
        <sz val="11"/>
        <color theme="1"/>
        <rFont val="Calibri"/>
        <family val="2"/>
        <scheme val="minor"/>
      </rPr>
      <t>https://members.wto.org/crnattachments/2025/TBT/COL/25_08498_00_s.pdf</t>
    </r>
  </si>
  <si>
    <t>DEAS 868: 2023, Natural and extensible sack kraft paper — Specification, Second Edition</t>
  </si>
  <si>
    <t>The aim of this addendum is to update WTO Members that the Draft East African Standard, DEAS 868: 2023, Natural and extensible sack kraft paper — Specification, Second Edition notified in G/TBT/N/BDI/342, G/TBT/N/KEN/1405, G/TBT/N/RWA/849, G/TBT/N/TZA/928, G/TBT/N/UGA/1757,   G/TBT/N/BDI/342/Add.1, G/TBT/N/BDI/342/Add.2, G/TBT/N/KEN/1405/Add.1, G/TBT/N/KEN/1405/Add.2, G/TBT/N/RWA/849/Add.1, G/TBT/N/RWA/849/Add.2, G/TBT/N/TZA/928/Add.1, G/TBT/N/TZA/928/Add.2, G/TBT/N/UGA/1757/Add.1 and G/TBT/N/UGA/1757/Add.2 was adopted by Uganda on 30 September 2025 as a Uganda Standard, US EAS 868: 2024 Natural and extensible sack kraft paper -Specification (Second edition. The Standard can be purchased online through the link: https://webstore.unbs.go.ug/</t>
  </si>
  <si>
    <t>Kraft paper, creped or crinkled, whether or not embossed or perforated, in rolls of a width &gt; 36 cm or in square or rectangular sheets with one side &gt; 36 cm and the other side &gt; 15 cm in the unfolded state (HS code(s): 480840); Paper products in general (ICS code(s): 85.080.01)</t>
  </si>
  <si>
    <t>480840 - Kraft paper, creped or crinkled, whether or not embossed or perforated, in rolls of a width &gt; 36 cm or in square or rectangular sheets with one side &gt; 36 cm and the other side &gt; 15 cm in the unfolded state; 480840 - Kraft paper, creped or crinkled, whether or not embossed or perforated, in rolls of a width &gt; 36 cm or in square or rectangular sheets with one side &gt; 36 cm and the other side &gt; 15 cm in the unfolded state</t>
  </si>
  <si>
    <t>DEAS 1121: 2022 Handbags specification – Part 1 – Leather and coated fabrics</t>
  </si>
  <si>
    <t>The aim of this addendum is to update WTO Members that the Draft East African Standard, DEAS 1121: 2022 Handbags specification – Part 1 – Leather and coated fabrics notified in G/TBT/N/BDI/317, G/TBT/N/KEN/1366, G/TBT/N/RWA/758, G/TBT/N/TZA/881, G/TBT/N/UGA/1728,  G/TBT/N/BDI/317/Add.1, G/TBT/N/KEN/1366/Add.1, G/TBT/N/RWA/758/Add.1, G/TBT/N/TZA/881/Add.1 and G/TBT/N/UGA/1728/Add.1 was adopted by Uganda on 30 September 2025 as a Uganda Standard, US EAS 1121: 2023 Leather and coated fabrics -Handbags -Specification (First edition). The Standard can be purchased online through the link: https://webstore.unbs.go.ug/</t>
  </si>
  <si>
    <t>DEAS 1123: 2022 Leather for orthopaedic use — Specification</t>
  </si>
  <si>
    <t>The aim of this addendum is to update WTO Members that the Draft East African Standard, DEAS 1123: 2022 Leather for orthopaedic use — Specification notified in G/TBT/N/BDI/314, G/TBT/N/KEN/1363, G/TBT/N/RWA/755, G/TBT/N/TZA/878, G/TBT/N/UGA/1725, G/TBT/N/BDI/314/Add.1, G/TBT/N/KEN/1363/Add.1, G/TBT/N/RWA/755/Add.1, G/TBT/N/TZA/878/Add.1 and G/TBT/N/UGA/1725/Add.1 was adopted by Uganda on 30 September 2025 as a Uganda Standard, US EAS 1123: 2023 Leather for orthopaedic use -Specification (First edition). The Standard can be purchased online through the link: https://webstore.unbs.go.ug/</t>
  </si>
  <si>
    <t>DEAS 27: 2022, UHT milk — Specification</t>
  </si>
  <si>
    <t>The aim of this addendum is to update WTO Members that the Draft East African Standard, DEAS 27: 2022, UHT milk — Specification notified in G/TBT/N/BDI/222, G/TBT/N/KEN/1231, G/TBT/N/RWA/648, G/TBT/N/TZA/723, G/TBT/N/UGA/1555, G/TBT/N/BDI/222/Add.1, G/TBT/N/KEN/1231/Add.1, G/TBT/N/RWA/648/Add.1, G/TBT/N/TZA/723/Add.1 and G/TBT/N/UGA/1555/Add.1 was adopted by Uganda on 30 September 2025 as a Uganda Standard, US EAS 27: 2023 UHT milk -Specification (4th Edition). The Standard can be purchased online through the link: https://webstore.unbs.go.ug/</t>
  </si>
  <si>
    <t>Milk and processed milk products (ICS code(s): 67.100.10)</t>
  </si>
  <si>
    <t>67.100.10 - Milk and processed milk products; 67.100.10 - Milk and processed milk products</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</si>
  <si>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the environment (TBT); Protection of the environment (TBT); Quality requirements (TBT); Quality requirements (TBT); Reducing trade barriers and facilitating trade (TBT); Reducing trade barriers and facilitating trade (TBT); Cost saving and productivity enhancement (TBT); Cost saving and productivity enhancement (TBT)</t>
  </si>
  <si>
    <t>79.040 - Wood, sawlogs and sawn timber; 79.040 - Wood, sawlogs and sawn timber</t>
  </si>
  <si>
    <t>42023 - - Articles of a kind normally carried in the pocket or in the handbag :; 42023 - - Articles of a kind normally carried in the pocket or in the handbag :</t>
  </si>
  <si>
    <t>59.140.35 - Leather products; 61.060 - Footwear</t>
  </si>
  <si>
    <t>Protecting Against National Security Threats to the 
Communications Supply Chain Through the Equipment Authorization Program</t>
  </si>
  <si>
    <t>In this document, the Federal Communications Commission (Commission or FCC) clarifies that rules prohibiting authorization of covered equipment include modular transmitters and adopts a prohibition on authorization of devices that include modular transmitters that are covered equipment. The Commission also adopts a procedure to limit previously granted authorizations of covered equipment to prohibit the continued importation and marketing of such equipment. It further discusses the broad scope of the prohibition on authorization of equipment identified on the Covered List by clarifying the term ''produced by'' as used in the Commission's rules concerning covered equipment and clarifying the prohibition on modification to previously authorized covered equipment.Effective 26 December 2025.90 Federal Register (FR) 53227, 25 November 2025; Title 47 Code of Federal Regulations (CFR) Part 2_x000D_
https://www.govinfo.gov/content/pkg/FR-2025-11-25/html/2025-21001.htm_x000D_
https://www.govinfo.gov/content/pkg/FR-2025-11-25/pdf/2025-21001.pdfhttps://docs.fcc.gov/public/attachments/FCC-25-71A1.pdfThis final rule is identified by ET Docket No. 21-232FCC 25-71. The Docket Folder is available on the FCC's website at https://www.fcc.gov/edocs/search-results?t=quick&amp;dockets=21-232 and provides access to associated documents as well as comments received (if any). Documents are also accessible from the FCC's Electronic Document Management System (EDOCS) by searching the ET Docket Number.  Comments ("filings") posted by the FCC in the Electronic Comment Filing System (ECFS) are accessible at https://www.fcc.gov/ecfs/search/search-filings/results?q=(proceedings.name:(%2221-232%22))</t>
  </si>
  <si>
    <t>Equipment authorization processes; Product and company certification. Conformity assessment (ICS code(s): 03.120.20); Radiocommunications (ICS code(s): 33.060)</t>
  </si>
  <si>
    <t>03.120.20 - Product and company certification. Conformity assessment; 03.120.20 - Product and company certification. Conformity assessment; 33.060 - Radiocommunications</t>
  </si>
  <si>
    <t>National security requirements (TBT); Prevention of deceptive practices and consumer protection (TBT)</t>
  </si>
  <si>
    <r>
      <rPr>
        <sz val="11"/>
        <color theme="1"/>
        <rFont val="Calibri"/>
        <family val="2"/>
        <scheme val="minor"/>
      </rPr>
      <t>https://members.wto.org/crnattachments/2025/TBT/USA/final_measure/25_08527_00_e.pdf
https://members.wto.org/crnattachments/2025/TBT/USA/final_measure/25_08527_01_e.pdf</t>
    </r>
  </si>
  <si>
    <t>480840 - Kraft paper, creped or crinkled, whether or not embossed or perforated, in rolls of a width &gt; 36 cm or in square or rectangular sheets with one side &gt; 36 cm and the other side &gt; 15 cm in the unfolded state</t>
  </si>
  <si>
    <t>National Emission Standards for Hazardous Air Pollutants: Integrated Iron and Steel Manufacturing Facilities Technology Review</t>
  </si>
  <si>
    <t>The U.S. Environmental Protection Agency (EPA or Agency) is taking final action to respond to comments on an interim final rule (IFR) related to the National Emission Standards for Hazardous Air Pollutants (NESHAP) for Integrated Iron and Steel Manufacturing Facilities (''II&amp;S NESHAP''). Specifically, the EPA is responding to comments on the IFR published in the Federal Register on 3 July 2025 (notified as G/TBT/N/USA/2026/Add.4), that revised compliance deadlines for certain provisions related to planned bleeder valve openings, unplanned bleeder valve openings, blast furnace (BF) casthouses, basic oxygen process furnace (BOPF) shops, slag processing and handling, beaching, and fenceline monitoring. After carefully considering the comments, the EPA concludes that the amendments made in the IFR are warranted and is not making any further changes to the compliance deadlines revised in the IFR.This final rule is effective on 3 December 2025.90 Federal Register (FR) 55681, 3 December 2025; Title 40 Code of Federal Regulations (CFR) Part 63_x000D_
https://www.govinfo.gov/content/pkg/FR-2025-12-03/html/2025-21787.htm_x000D_
https://www.govinfo.gov/content/pkg/FR-2025-12-03/pdf/2025-21787.pdfThis final rule and previous actions notified under the symbol G/TBT/N/USA/2026 are identified by Docket Number EPA-HQ-OAR-2002-0083. The Docket Folder is available from Regulations.gov at https://www.regulations.gov/docket/EPA-HQ-OAR-2002-0083/document and provides access to primary and supporting documents as well as comments received. Documents are also accessible from Regulations.gov by searching the Docket Number. </t>
  </si>
  <si>
    <t>03.120.20 - Product and company certification. Conformity assessment; 03.120.20 - Product and company certification. Conformity assessment; 13.020 - Environmental protection; 13.040 - Air quality; 19.040 - Environmental testing; 19.120 - Particle size analysis. Sieving; 25.180 - Industrial furnaces; 77.140 - Iron and steel products; 77.180 - Equipment for the metallurgical industry</t>
  </si>
  <si>
    <r>
      <rPr>
        <sz val="11"/>
        <color theme="1"/>
        <rFont val="Calibri"/>
        <family val="2"/>
        <scheme val="minor"/>
      </rPr>
      <t>https://members.wto.org/crnattachments/2025/TBT/USA/final_measure/25_08523_00_e.pdf</t>
    </r>
  </si>
  <si>
    <t>DEAS 1153:2023, Windows and doors made from rolled steel sheets and steel sections — Specification</t>
  </si>
  <si>
    <t>The aim of this addendum is to update WTO Members that the Draft East African Standard, DEAS 1153:2023, Windows and doors made from rolled steel sheets and steel sections — Specification notified in G/TBT/N/BDI/382, G/TBT/N/KEN/1462, G/TBT/N/RWA/894, G/TBT/N/TZA/996, G/TBT/N/UGA/1799, G/TBT/N/BDI/382/Add.1, G/TBT/N/KEN/1462/Add.1, G/TBT/N/KEN/1462/Add.2, G/TBT/N/RWA/894/Add.1, G/TBT/N/TZA/996/Add.1 and G/TBT/N/UGA/1799/Add.1 was adopted by Uganda on 30 September 2025 as a Uganda Standard, US EAS 1153: 2024 Windows and doors made from rolled steel sheets and steel sections -Specification. The Standard can be purchased online through the link: https://webstore.unbs.go.ug/</t>
  </si>
  <si>
    <t>Doors, windows and their frames and thresholds for doors, of iron or steel (HS code(s): 730830); Doors and windows (ICS code(s): 91.060.50)</t>
  </si>
  <si>
    <t>730830 - Doors, windows and their frames and thresholds for doors, of iron or steel; 730830 - Doors, windows and their frames and thresholds for doors, of iron or steel</t>
  </si>
  <si>
    <t>91.060.50 - Doors and windows</t>
  </si>
  <si>
    <t>DEAS 1155:2023, Padlocks and padlock fittings — Specification, First edition</t>
  </si>
  <si>
    <t>The aim of this addendum is to update WTO Members that the Draft East African Standard, DEAS 1155:2023, Padlocks and padlock fittings — Specification, First edition notified in G/TBT/N/BDI/380, G/TBT/N/KEN/1460, G/TBT/N/RWA/892, G/TBT/N/TZA/994, G/TBT/N/UGA/1797, G/TBT/N/BDI/380/Add.1, G/TBT/N/KEN/1460/Add.1, G/TBT/N/KEN/1460/Add.2, G/TBT/N/RWA/892/Add.1, G/TBT/N/TZA/994/Add.1 and G/TBT/N/UGA/1797/Add.1 was adopted by Uganda on 30 September 2025 as a Uganda Standard, US EAS 1155: 2024 Padlocks and padlock fittings -Specification. The Standard can be purchased online through the link: https://webstore.unbs.go.ug/</t>
  </si>
  <si>
    <t>Padlocks of base metal (HS code(s): 830110); Building accessories (ICS code(s): 91.190)</t>
  </si>
  <si>
    <t>830110 - Padlocks of base metal; 830110 - Padlocks of base metal</t>
  </si>
  <si>
    <t>91.190 - Building accessories</t>
  </si>
  <si>
    <t>DEAS 69: 2022, Pasteurized milk — Specification</t>
  </si>
  <si>
    <t>The aim of this addendum is to update WTO Members that the Draft East African Standard, DEAS 69: 2022, Pasteurized milk — Specification notified in G/TBT/N/BDI/219, G/TBT/N/KEN/1228, G/TBT/N/RWA/645, G/TBT/N/TZA/720, G/TBT/N/UGA/1552, G/TBT/N/BDI/219/Add.1, G/TBT/N/KEN/1228/Add.1, G/TBT/N/RWA/645/Add.1, G/TBT/N/TZA/720/Add.1 and G/TBT/N/UGA/1552/Add.1 was adopted by Uganda on 30 September 2025 as a Uganda Standard, US EAS 69: 2023 Pasteurized milk -Specification (4th Edition). The Standard can be purchased online through the link: https://webstore.unbs.go.ug/</t>
  </si>
  <si>
    <t>DEAS 1193: 2023, Lactose free milk — Specification</t>
  </si>
  <si>
    <t>The aim of this addendum is to update WTO Members that the Draft East African Standard, DEAS 1193: 2023, Lactose free milk — Specification notified G/TBT/N/BDI/454, G/TBT/N/KEN/1559, G/TBT/N/RWA/990, G/TBT/N/TZA/1090, G/TBT/N/UGA/1904, G/TBT/N/BDI/454/Add.1, G/TBT/N/KEN/1559/Add.1, G/TBT/N/RWA/990/Add.1, G/TBT/N/TZA/1090/Add.1 and G/TBT/N/UGA/1904/Add.1 was adopted by Uganda on 30 September 2025 as a Uganda Standard, US EAS 1193:2025 Lactose-free milk -Specification (1st Edition). The Standard can be purchased online through the link: https://webstore.unbs.go.ug/</t>
  </si>
  <si>
    <t>Food safety; Food safety</t>
  </si>
  <si>
    <t>DEAS 1008:2023, Fermented (cultured) milk — Specification</t>
  </si>
  <si>
    <t>The aim of this addendum is to update WTO Members that the Draft East African Standard, DEAS 1008:2023, Fermented (cultured) milk — Specification notified in G/TBT/N/BDI/451, G/TBT/N/KEN/1556, G/TBT/N/RWA/986, G/TBT/N/TZA/1087, G/TBT/N/UGA/1901, G/TBT/N/BDI/451/Add.1, G/TBT/N/KEN/1556/Add.1, G/TBT/N/RWA/986/Add.1, G/TBT/N/TZA/1087/Add.1 and G/TBT/N/UGA/1901/Add.1 was adopted by Uganda on 30 September 2025 as a Uganda Standard, US EAS 1008: 2025 Fermented (cultured) milk -Specification (2nd Edition). The Standard can be purchased online through the link: https://webstore.unbs.go.ug/</t>
  </si>
  <si>
    <t>040390 - Buttermilk, curdled milk and cream, kephir and other fermented or acidified milk and cream, whether or not concentrated or flavoured or containing added sugar or other sweetening matter, fruits, nuts or cocoa (excl. yogurt)</t>
  </si>
  <si>
    <t>DEAS 1191: 2023, Flavoured milk — Specification</t>
  </si>
  <si>
    <t>The aim of this addendum is to update WTO Members that the Draft East African Standard, DEAS 1191: 2023, Flavoured milk — Specification notified G/TBT/N/BDI/452, G/TBT/N/KEN/1557, G/TBT/N/RWA/987, G/TBT/N/TZA/1088, G/TBT/N/UGA/1902, G/TBT/N/BDI/452/Add.1, G/TBT/N/KEN/1557/Add.1, G/TBT/N/RWA/987/Add.1, G/TBT/N/TZA/1088/Add.1 and G/TBT/N/UGA/1902/Add.1 was adopted by Uganda on 30 September 2025 as a Uganda Standard, US EAS 1191: 2025 Flavoured milk -Specification (1st Edition). The Standard can be purchased online through the link: https://webstore.unbs.go.ug/</t>
  </si>
  <si>
    <t>040390 - Buttermilk, curdled milk and cream, kephir and other fermented or acidified milk and cream, whether or not concentrated or flavoured or containing added sugar or other sweetening matter, fruits, nuts or cocoa (excl. yogurt); 040390 - Buttermilk, curdled milk and cream, kephir and other fermented or acidified milk and cream, whether or not concentrated or flavoured or containing added sugar or other sweetening matter, fruits, nuts or cocoa (excl. yogurt)</t>
  </si>
  <si>
    <t>DEAS 1168:2023 Edible coconut oil − Specification</t>
  </si>
  <si>
    <t>The aim of this addendum is to update WTO Members that the Draft East African Standard, DEAS 1168:2023 Edible coconut oil − Specification notified G/TBT/N/BDI/405, G/TBT/N/KEN/1500, G/TBT/N/RWA/929, G/TBT/N/TZA/1033, G/TBT/N/UGA/1840, G/TBT/N/BDI/405/Add.1, G/TBT/N/KEN/1500/Add.1, G/TBT/N/RWA/929/Add.1, G/TBT/N/TZA/1033/Add.1 and G/TBT/N/UGA/1840/Add.1 was adopted by Uganda on 30 September 2025 as a Uganda Standard, US EAS 1168:2024 Edible coconut oil -Specification (1st Edition). The Standard can be purchased online through the link: https://webstore.unbs.go.ug/</t>
  </si>
  <si>
    <t>Coconut "copra", palm kernel or babassu oil and fractions thereof, whether or not refined, but not chemically modified (HS code(s): 1513); Animal and vegetable fats and oils (ICS code(s): 67.200.10)</t>
  </si>
  <si>
    <t>1513 - Coconut "copra", palm kernel or babassu oil and fractions thereof, whether or not refined, but not chemically modified; 1513 - Coconut "copra", palm kernel or babassu oil and fractions thereof, whether or not refined, but not chemically modified</t>
  </si>
  <si>
    <t>67.200.10 - Animal and vegetable fats and oils; 67.200.10 - Animal and vegetable fats and oils</t>
  </si>
  <si>
    <t>Request for Information (RFI) for Administrative Updates to the Title 20 Appliance Regulations</t>
  </si>
  <si>
    <t>This request for information provides interested parties an opportunity to submit for consideration written technical information and comments on the development of administrative updates.  The scope of what can be considered an administrative revision is limited.  Proposed regulatory changes will be based on the proceeding record, which may include technical information provided by California Energy Commission (CEC) staff and the public. Where feasible, comments should be as specific as possible and include examples and recommendations with supporting references. CEC staff will review written comments in-depth and may use the information provided to develop regulatory proposals for the administrative updates.The following questions are intended to guide responses that are provided to the CEC:1. Is there any outdated or duplicative information in the regulations?2. Is there any requirement or text that is currently unclear as written?3. Does any other set of regulations contradict or create issues regarding compliance with the Title 20 Appliance Efficiency Regulations or Flexible Demand Appliance Standards?4. Are there any typographical errors, formatting issues, or other readability issues?CEC is not seeking comments or information regarding the creation, repeal, or amendment of any new or existing design or performance standard for any appliance, as those would fall outside the intended scope of this proposed rulemaking. Suggestions for changes to minimum standards or recommendations that are otherwise found to be out of scope for an administrative action are welcome, will be considered by staff, and may occur in the context of future appliance-specific rulemaking.”Deadline to submit comments is 19 January 2026.WTO Members and their stakeholders are asked to submit comments to the USA TBT Enquiry Point. Comments received by the USA TBT Enquiry Point from WTO Members and their stakeholders by 4pmEastern Time on 19 January 2026 will be shared with CEC and will also be submitted to the Docket (Number 25-AAER-01) if received within the comment period._x000D_
The Docket Log is accessible at https://efiling.energy.ca.gov/Lists/DocketLog.aspx?docketnumber=25-AAER-01</t>
  </si>
  <si>
    <r>
      <rPr>
        <sz val="11"/>
        <color theme="1"/>
        <rFont val="Calibri"/>
        <family val="2"/>
        <scheme val="minor"/>
      </rPr>
      <t>https://members.wto.org/crnattachments/2025/TBT/USA/25_08731_00_e.pdf</t>
    </r>
  </si>
  <si>
    <t>Proyecto de Reglamento que regula las condiciones para la presentación de los resultados de control de calidad del primer lote y subsiguientes lotes de productos farmacéuticos.</t>
  </si>
  <si>
    <t>The notified Regulation establishes the requirements for the quality control of the first and subsequent batches of pharmaceutical products, and the requirements for the submission of the results of that quality control, prior to marketing or distribution on the Peruvian market.</t>
  </si>
  <si>
    <t>PRODUCTOS FARMACÉUTICOS (Código(s) del SA: 30)</t>
  </si>
  <si>
    <r>
      <rPr>
        <sz val="11"/>
        <color theme="1"/>
        <rFont val="Calibri"/>
        <family val="2"/>
        <scheme val="minor"/>
      </rPr>
      <t xml:space="preserve">https://members.wto.org/crnattachments/2025/TBT/PER/25_08735_00_s.pdf
https://www.gob.pe/institucion/minsa/normas-legales/7399887-793-2025-minsa 
http://extranet.comunidadandina.org/sirt/public/buscapalavra.aspx
http://consultasenlinea.mincetur.gob.pe/notificaciones/Publico/FrmBuscador.aspx
</t>
    </r>
  </si>
  <si>
    <t>G/TBT/N/PER/175- 2 - 1. Ley N° 29459, Ley de los Productos Farmacéuticos, Dispositivos Médicos y Productos Sanitarios.2. Decreto Supremo N° 016-2011-SA, Reglamento para el Registro, Control y Vigilancia Sanitaria de Productos Farmacéuticos, Dispositivos Médicos y Productos Sanitarios.3. Decreto Supremo N° 014-2011/SA, Reglamento de Establecimientos Farmacéuticos</t>
  </si>
  <si>
    <t>DEAS 1178-2:2023, Agricultural machinery — Mouldboard ploughs — Part 2: Specification for tractor operated ploughs , First Edition</t>
  </si>
  <si>
    <t>The aim of this addendum is to update WTO Members that the Draft East African Standard, DEAS 1178-2:2023, Agricultural machinery — Mouldboard ploughs — Part 2: Specification for tractor operated ploughs , First Edition notified in G/TBT/N/BDI/443, G/TBT/N/KEN/1548, G/TBT/N/RWA/978, G/TBT/N/TZA/1079 and G/TBT/N/UGA/1893 was adopted by Uganda on 30 September 2025 as a Uganda Standard, US EAS 1178-2: 2024 Agricultural machinery -Mouldboard ploughs -Part 2 Specification for tractor operated plough. The Standard can be purchased online through the link: https://webstore.unbs.go.ug/</t>
  </si>
  <si>
    <t>Ploughs for use in agriculture, horticulture or forestry (HS code(s): 843210); Agricultural machines, implements and equipment (ICS code(s): 65.060)</t>
  </si>
  <si>
    <t>843210 - Ploughs for use in agriculture, horticulture or forestry</t>
  </si>
  <si>
    <t>65.060 - Agricultural machines, implements and equipment; 65.060 - Agricultural machines, implements and equipment</t>
  </si>
  <si>
    <t>Protection of animal or plant life or health (TBT); Quality requirements (TBT); Harmonization (TBT); Reducing trade barriers and facilitating trade (TBT)</t>
  </si>
  <si>
    <t>DEAS 1179:2023, Hand-held hedge shears — Specification , First Edition</t>
  </si>
  <si>
    <t>The aim of this addendum is to update WTO Members that the Draft East African Standard, DEAS 1179:2023, Hand-held hedge shears — Specification, First Edition notified in G/TBT/N/BDI/442, G/TBT/N/KEN/1547, G/TBT/N/RWA/977, G/TBT/N/TZA/1078 and G/TBT/N/UGA/1892 was adopted by Uganda on 30 September 2025 as a Uganda Standard, US EAS 1179: 2024 Hand-held hedge shears -Specification. The Standard can be purchased online through the link: https://webstore.unbs.go.ug/</t>
  </si>
  <si>
    <t>Spades and shovels, with working parts of base metal (HS code(s): 820110); Hand-operated tools (ICS code(s): 25.140.30)</t>
  </si>
  <si>
    <t>820110 - Spades and shovels, with working parts of base metal</t>
  </si>
  <si>
    <t>25.140.30 - Hand-operated tools; 25.140.30 - Hand-operated tools</t>
  </si>
  <si>
    <t>DEAS 1180:2023, Picks, beater picks, mattocks — Specification, First Edition</t>
  </si>
  <si>
    <t>The aim of this addendum is to update WTO Members that the Draft East African Standard, DEAS 1180:2023, Picks, beater picks, mattocks — Specification, First Edition notified in G/TBT/N/BDI/440, G/TBT/N/KEN/1545, G/TBT/N/RWA/975, G/TBT/N/TZA/1076 and G/TBT/N/UGA/1890 was adopted by Uganda on 30 September 2025 as a Uganda Standard, US EAS 1180: 2024 Picks, beater picks and mattocks -Specification. The Standard can be purchased online through the link: https://webstore.unbs.go.ug/</t>
  </si>
  <si>
    <t>Spades and shovels, with working parts of base metal (HS code(s): 820110); Equipment for manual handling (ICS code(s): 53.120)</t>
  </si>
  <si>
    <t>53.120 - Equipment for manual handling; 53.120 - Equipment for manual handling</t>
  </si>
  <si>
    <t>CD-ARS 1275:2025,Electric stunning tongs for pigs — Specification, First edition </t>
  </si>
  <si>
    <t>This Committee Draft African Standard specifies classification, fabrication and performance requirements for pig electric stunners to ensure the welfare of live pigs during slaughtering process</t>
  </si>
  <si>
    <t>Agricultural, horticultural, forestry, poultry-keeping or bee-keeping machinery, incl. germination plant fitted with mechanical or thermal equipment; poultry incubators and brooders; parts thereof (HS code(s): 8436); Livestock buildings, installations and equipment (ICS code(s): 65.040.10)</t>
  </si>
  <si>
    <t>8436 - Agricultural, horticultural, forestry, poultry-keeping or bee-keeping machinery, incl. germination plant fitted with mechanical or thermal equipment; poultry incubators and brooders; parts thereof</t>
  </si>
  <si>
    <r>
      <rPr>
        <sz val="11"/>
        <color theme="1"/>
        <rFont val="Calibri"/>
        <family val="2"/>
        <scheme val="minor"/>
      </rPr>
      <t>https://members.wto.org/crnattachments/2025/TBT/TZA/25_08246_00_e.pdf</t>
    </r>
  </si>
  <si>
    <t>DEAS 1113: 2022 Footwear – Sports Shoes — Specification</t>
  </si>
  <si>
    <t>The aim of this addendum is to update WTO Members that the Draft East African Standard, DEAS 1113: 2022 Footwear – Sports Shoes — Specification notified in G/TBT/N/BDI/299, G/TBT/N/KEN/1334, G/TBT/N/RWA/741, G/TBT/N/TZA/859, G/TBT/N/UGA/1708, G/TBT/N/BDI/299/Add.1, G/TBT/N/KEN/1334/Add.1, G/TBT/N/RWA/741/Add.1, G/TBT/N/TZA/859/Add.1 and G/TBT/N/UGA/1708/Add.1 was adopted by Uganda on 30 September 2025 as a Uganda Standard, US EAS 1113: 2023 Footwear -Sport shoes -Specification (First edition). The Standard can be purchased online through the link: https://webstore.unbs.go.ug/</t>
  </si>
  <si>
    <t>Facilitating More Intensive Use of Upper Microwave Spectrum</t>
  </si>
  <si>
    <t>Proposed rule - In this document, the Federal Communications Commission 
(''FCC'' or ''Commission'') seeks comment on a variety of measures 
aimed at facilitating more intensive use of spectrum in the 24 GHz, 28 
GHz, upper 37 GHz, 39 GHz, 47 GHz, and 50 GHz bands (together, the 
UMFUS bands). These bands are shared between the terrestrial Upper 
Microwave Flexible Use Service (UMFUS) and the Fixed-Satellite Service 
(FSS) pursuant to the Commission's rules. When the Commission created 
this framework in 2016, it assumed that UMFUS bands would be used 
intensively as a part of terrestrial 5G networks, that earth station 
deployment in the bands would be relatively light, and that the 
technical rules adopted were necessary to protect terrestrial UMFUS 
operations but not too onerous to chill FSS earth station siting. Since 
that time, it has become more clear how the bands are being used for 
terrestrial service and how growth in the space economy has increased 
interest in using the UMFUS bands for FSS. Given these shifts, the 
requirements contained in the Commission's rules have proven to be an 
impediment to processing earth station applications in the bands. 
Accordingly, the NPRM would seek input on a variety of mechanisms that 
might facilitate more intensive use of
the UMFUS bands and improve licensing efficiency.&gt;</t>
  </si>
  <si>
    <t>Broadband and mobile services, wireless telecommunication; Telecommunication systems (ICS code(s): 33.040); Radiocommunications (ICS code(s): 33.060); Mobile services (ICS code(s): 33.070)</t>
  </si>
  <si>
    <t>33.040 - Telecommunication systems; 33.060 - Radiocommunications; 33.070 - Mobile services</t>
  </si>
  <si>
    <r>
      <rPr>
        <sz val="11"/>
        <color theme="1"/>
        <rFont val="Calibri"/>
        <family val="2"/>
        <scheme val="minor"/>
      </rPr>
      <t>https://members.wto.org/crnattachments/2025/TBT/USA/25_08716_01_e.pdf
https://members.wto.org/crnattachments/2025/TBT/USA/25_08716_00_e.pdf</t>
    </r>
  </si>
  <si>
    <t>90 Federal Register (FR) 55702, 3 December 2025; Title 47 Code of Federal Regulations (CFR) Part 25_x000D_
https://www.govinfo.gov/content/pkg/FR-2025-12-03/html/2025-21805.htmhttps://www.govinfo.gov/content/pkg/FR-2025-12-03/pdf/2025-21805.pdfhttps://docs.fcc.gov/public/attachments/FCC-25-70A1.pdfThis proposed rule is identified by SB Docket No. 25-305FCC 25-70 and provides access to associated documents. The full text of the proposed rule is available from the Commission's website at https://docs.fcc.gov/public/attachments/FCC-25-70A1.pdf. Documents are also accessible from the FCC's Electronic Document Management System (EDOCS) by searching the Docket Number. </t>
  </si>
  <si>
    <t>DEAS 1182:2023, Agricultural machinery — Disc and mouldboard ploughs — Test methods, First Edition</t>
  </si>
  <si>
    <t>The aim of this addendum is to update WTO Members that the Draft East African Standard, DEAS 1182:2023, Agricultural machinery — Disc and mouldboard ploughs — Test methods, First Edition notified in G G/TBT/N/BDI/438, G/TBT/N/KEN/1543, G/TBT/N/RWA/973, G/TBT/N/TZA/1074 and G/TBT/N/UGA/1888 was adopted by Uganda on 30 September 2025 as a Uganda Standard, US EAS 1182: 2024 Agricultural machinery -Disc plough and Moldboard ploughs -Test methods. The Standard can be purchased online through the link: https://webstore.unbs.go.ug/</t>
  </si>
  <si>
    <t>DEAS 1156:2023, Steel filing cabinets for general office purposes — Specification, First edition</t>
  </si>
  <si>
    <t>The aim of this addendum is to update WTO Members that the Draft East African Standard, DEAS 1156:2023, Steel filing cabinets for general office purposes — Specification, First edition notified in G/TBT/N/BDI/381, G/TBT/N/KEN/1461, G/TBT/N/RWA/893, G/TBT/N/TZA/995, G/TBT/N/UGA/1798, G/TBT/N/BDI/381/Add.1, G/TBT/N/KEN/1461/Add.1, G/TBT/N/KEN/1461/Add.2, G/TBT/N/RWA/893/Add.1, G/TBT/N/TZA/995/Add.1 and G/TBT/N/UGA/1798/Add.1  was adopted by Uganda on 30 September 2025 as a Uganda Standard, US EAS 1156: 2024 Steel filing cabinets for General office purposes -Specification. The Standard can be purchased online through the link: https://webstore.unbs.go.ug/</t>
  </si>
  <si>
    <t>Filing cabinets, card-index cabinets, paper trays, paper rests, pen trays, office-stamp stands and similar office or desk equipment, of base metal, other than office furniture of heading 94.03. (HS code(s): 8304); Interior finishing (ICS code(s): 91.180)</t>
  </si>
  <si>
    <t>8304 - Filing cabinets, card-index cabinets, paper trays, paper rests, pen trays, office-stamp stands and similar office or desk equipment, of base metal, other than office furniture of heading 94.03.; 8304 - Filing cabinets, card-index cabinets, paper trays, paper rests, pen trays, office-stamp stands and similar office or desk equipment, of base metal, other than office furniture of heading 94.03.</t>
  </si>
  <si>
    <t>91.180 - Interior finishing</t>
  </si>
  <si>
    <t>Dominican Republic</t>
  </si>
  <si>
    <t>Technical regulation governing the marketing of cosmetic, personal care and household care products</t>
  </si>
  <si>
    <t>__________1 This information can be provided by including a website address, a PDF attachment, or other information on where the text of the final/modified measure and/or interpretative guidance can be obtained.</t>
  </si>
  <si>
    <t>Cosmetics. Toiletries (ICS code: 71.100.70)</t>
  </si>
  <si>
    <t>71.100.70 - Cosmetics. Toiletries; 71.100.70 - Cosmetics. Toiletries</t>
  </si>
  <si>
    <t>Consumer information, labelling (TBT); Prevention of deceptive practices and consumer protection (TBT); Protection of human health or safety (TBT); Quality requirements (TBT); Reducing trade barriers and facilitating trade (TBT)</t>
  </si>
  <si>
    <r>
      <rPr>
        <sz val="11"/>
        <color theme="1"/>
        <rFont val="Calibri"/>
        <family val="2"/>
        <scheme val="minor"/>
      </rPr>
      <t>https://members.wto.org/crnattachments/2025/TBT/DOM/final_measure/25_08710_00_s.pdf</t>
    </r>
  </si>
  <si>
    <t>DEAS 1154:2023, Mild steel wire for engineering purposes — Specification, First edition</t>
  </si>
  <si>
    <t>The aim of this addendum is to update WTO Members that the Draft East African Standard, DEAS 1154:2023, Mild steel wire for engineering purposes — Specification, First edition notified in G/TBT/N/BDI/379, G/TBT/N/KEN/1459, G/TBT/N/RWA/891, G/TBT/N/TZA/993, G/TBT/N/UGA/1796, G/TBT/N/BDI/379/Add.1, G/TBT/N/KEN/1459/Add.1, G/TBT/N/KEN/1459/Add.2, G/TBT/N/RWA/891/Add.1, G/TBT/N/TZA/993/Add.1 and G/TBT/N/UGA/1796/Add.1 was adopted by Uganda on 30 September 2025 as a Uganda Standard, US EAS 1154: 2024 Mild steel wire for engineering purposes -Specification. The Standard can be purchased online through the link: https://webstore.unbs.go.ug/</t>
  </si>
  <si>
    <t>Wire of iron or non-alloy steel, in coils, plated or coated (excl. plated or coated with base metals, and bars and rods) (HS code(s): 721790); Steel wire, wire ropes and link chains (ICS code(s): 77.140.65)</t>
  </si>
  <si>
    <t>721790 - Wire of iron or non-alloy steel, in coils, plated or coated (excl. plated or coated with base metals, and bars and rods); 721790 - Wire of iron or non-alloy steel, in coils, plated or coated (excl. plated or coated with base metals, and bars and rods)</t>
  </si>
  <si>
    <t>77.140.65 - Steel wire, wire ropes and link chains</t>
  </si>
  <si>
    <t>Consumer information, labelling (TBT); Harmonization (TBT); Reducing trade barriers and facilitating trade (TBT)</t>
  </si>
  <si>
    <t>DEAS 1181:2023, Agricultural machinery — Disc ploughs — Specification, First Edition</t>
  </si>
  <si>
    <t>The aim of this addendum is to update WTO Members that the Draft East African Standard, DEAS 1181:2023, Agricultural machinery — Disc ploughs — Specification, First Edition notified in G/TBT/N/BDI/439, G/TBT/N/KEN/1544, G/TBT/N/RWA/974, G/TBT/N/TZA/1075 and G/TBT/N/UGA/1889 was adopted by Uganda on 30 September 2025 as a Uganda Standard, US EAS 1181: 2024 Agricultural machinery -Disc ploughs -Specification. The Standard can be purchased online through the link: https://webstore.unbs.go.ug/</t>
  </si>
  <si>
    <t>Consumer information, labelling (TBT); Protection of animal or plant life or health (TBT); Quality requirements (TBT); Harmonization (TBT); Reducing trade barriers and facilitating trade (TBT)</t>
  </si>
  <si>
    <t>DEAS 468:2023, Pre-painted metal coated steel sheets and coils — Specification, Fouth Edition</t>
  </si>
  <si>
    <t>The aim of this addendum is to update WTO Members that the Draft East African Standard, DEAS 468:2023, Pre-painted metal coated steel sheets and coils — Specification, Fourth Edition notified in G/TBT/N/BDI/378, G/TBT/N/KEN/1458, G/TBT/N/RWA/890, G/TBT/N/TZA/992, G/TBT/N/UGA/1795, G/TBT/N/BDI/378/Add.1, G/TBT/N/KEN/1458/Add.1, G/TBT/N/RWA/890/Add.1, G/TBT/N/TZA/992/Add.1 and G/TBT/N/UGA/1795/Add.1 was adopted by Uganda on 30 September 2025 as a Uganda Standard, US EAS 468: 2024 Pre-painted metal coated steel sheets and coils -Specification (Fourth edition). The Standard can be purchased online through the link: https://webstore.unbs.go.ug/</t>
  </si>
  <si>
    <t xml:space="preserve">Flat-rolled products of iron or non-alloy steel, of a width of &gt;= 600 mm, in coils, simply cold-rolled "cold-reduced", not clad, plated or coated, of a thickness of </t>
  </si>
  <si>
    <t>720918 - Flat-rolled products of iron or non-alloy steel, of a width of &gt;= 600 mm, in coils, simply cold-rolled "cold-reduced", not clad, plated or coated, of a thickness of &lt; 0,5 mm; 720918 - Flat-rolled products of iron or non-alloy steel, of a width of &gt;= 600 mm, in coils, simply cold-rolled "cold-reduced", not clad, plated or coated, of a thickness of &lt; 0,5 mm</t>
  </si>
  <si>
    <t>77.140.01 - Iron and steel products in general</t>
  </si>
  <si>
    <t>DEAS 326: 2023, Copper/chromium/arsenic composition for the preservation of timber — Specification,  Second edition</t>
  </si>
  <si>
    <t>The aim of this addendum is to update WTO Members that the Draft East African Standard, DEAS 326: 2023, Copper/chromium/arsenic composition for the preservation of timber — Specification,  Second edition notified in G/TBT/N/BDI/359, G/TBT/N/KEN/1439, G/TBT/N/RWA/870, G/TBT/N/TZA/973, G/TBT/N/UGA/1775, G/TBT/N/BDI/359/Add.1, G/TBT/N/KEN/1439/Add.1, G/TBT/N/KEN/1439/Add.2, G/TBT/N/RWA/870/Add.1, G/TBT/N/TZA/973/Add.1 and G/TBT/N/UGA/1775/Add.1 was adopted by Uganda on 30 September 2025 as a Uganda Standard, US EAS 326: 2024 Copper/Chromium/Arsenic (CCA) composition for the preservation of timber -Specification (Second edition). The Standard can be purchased online through the link: https://webstore.unbs.go.ug/</t>
  </si>
  <si>
    <t>Wood in the rough, treated with paint, stains, creosote or other preservatives (excl. rough-cut wood for walking sticks, umbrellas, tool shafts and the like; wood in the form of railway sleepers; wood cut into boards or beams, etc.) (HS code(s): 440310); Wood-protecting chemicals (ICS code(s): 71.100.50)</t>
  </si>
  <si>
    <t>440310 - Wood in the rough, treated with paint, stains, creosote or other preservatives (excl. rough-cut wood for walking sticks, umbrellas, tool shafts and the like; wood in the form of railway sleepers; wood cut into boards or beams, etc.); 440310 - Wood in the rough, treated with paint, stains, creosote or other preservatives (excl. rough-cut wood for walking sticks, umbrellas, tool shafts and the like; wood in the form of railway sleepers; wood cut into boards or beams, etc.)</t>
  </si>
  <si>
    <t>71.100.50 - Wood-protecting chemicals</t>
  </si>
  <si>
    <t>Prevention of deceptive practices and consumer protection (TBT); Protection of human health or safety (TBT); Protection of animal or plant life or health (TBT); Protection of the environment (TBT); Quality requirements (TBT); Harmonization (TBT); Reducing trade barriers and facilitating trade (TBT)</t>
  </si>
  <si>
    <t>DEAS 915: 2022, Ghee — Specification</t>
  </si>
  <si>
    <t>The aim of this addendum is to update WTO Members that the Draft East African Standard, DEAS 915: 2022, Ghee — Specification notified in G/TBT/N/BDI/221, G/TBT/N/KEN/1230, G/TBT/N/RWA/647, G/TBT/N/TZA/722, G/TBT/N/UGA/1554, G/TBT/N/BDI/221/Add.1, G/TBT/N/KEN/1230/Add.1, G/TBT/N/RWA/647/Add.1, G/TBT/N/TZA/722/Add.1 and G/TBT/N/UGA/1554/Add.1 was adopted by Uganda on 30 September 2025 as a Uganda Standard, US EAS 915: 2023 Ghee -Specification (4th Edition). The Standard can be purchased online through the link: https://webstore.unbs.go.ug/</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</si>
  <si>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Reducing trade barriers and facilitating trade (TBT); Reducing trade barriers and facilitating trade (TBT); Cost saving and productivity enhancement (TBT); Cost saving and productivity enhancement (TBT)</t>
  </si>
  <si>
    <t>DEAS 60:2022 Peanut butter — Specification</t>
  </si>
  <si>
    <t>The aim of this addendum is to update WTO Members that the Draft East African Standard, DEAS 60:2022 Peanut butter — Specification notified in G/TBT/N/BDI/245, G/TBT/N/KEN/1264, G/TBT/N/RWA/675, G/TBT/N/TZA/785, G/TBT/N/UGA/1599, G/TBT/N/BDI/245/Add.1, G/TBT/N/KEN/1264/Add.1, G/TBT/N/RWA/675/Add.1, G/TBT/N/TZA/785/Add.1 and G/TBT/N/UGA/1599/Add.1 was adopted by Uganda on 30 September 2025 as a Uganda Standard, US EAS 60:2024 Peanut butter -Specification (2nd Edition). The Standard can be purchased online through the link: https://webstore.unbs.go.ug/</t>
  </si>
  <si>
    <t>- Other (HS code(s): 151790); Oilseeds (ICS code(s): 67.200.20)</t>
  </si>
  <si>
    <t>151790 - 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 151790 - 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t>
  </si>
  <si>
    <t>67.200.20 - Oilseeds; 67.200.20 - Oilseeds</t>
  </si>
  <si>
    <t>DEAS 1178-1:2023, Agricultural machinery — Mouldboard ploughs — Part 1: Specification for animal drawn ploughs, First Edition</t>
  </si>
  <si>
    <t>The aim of this addendum is to update WTO Members that the Draft East African Standard, DEAS 1178-1:2023, Agricultural machinery — Mouldboard ploughs — Part 1: Specification for animal drawn ploughs, First Edition notified in G G/TBT/N/BDI/441, G/TBT/N/KEN/1546, G/TBT/N/RWA/976, G/TBT/N/TZA/1077 and G/TBT/N/UGA/1891 was adopted by Uganda on 30 September 2025 as a Uganda Standard, US EAS 1178-1: 2024 Agricultural machinery -Mouldboard ploughs -Part 1 Specification for animal drawn ploughs. The Standard can be purchased online through the link: https://webstore.unbs.go.ug/</t>
  </si>
  <si>
    <t>DEAS 33: 2023, Yoghurt — Specification</t>
  </si>
  <si>
    <t>The aim of this addendum is to update WTO Members that the Draft East African Standard, DEAS 33: 2023, Yoghurt — Specification in G/TBT/N/BDI/450, G/TBT/N/KEN/1555, G/TBT/N/RWA/985, G/TBT/N/TZA/1086, G/TBT/N/UGA/1900, G/TBT/N/BDI/450/Add.1, G/TBT/N/KEN/1555/Add.1, G/TBT/N/RWA/985/Add.1, G/TBT/N/TZA/1086/Add.1 and G/TBT/N/UGA/1900/Add.1 was adopted by Uganda on 30 September 2025 as a Uganda Standard, US EAS 33: 2025 Yoghurt -Specification (4th Edition). The Standard can be purchased online through the link: https://webstore.unbs.go.ug/</t>
  </si>
  <si>
    <t>040320 - Yogurt, whether or not flavoured or containing added sugar or other sweetening matter, fruit, nuts, cocoa, chocolate, spices, coffee, plants, cereals or bakers' wares; 040320 - Yogurt, whether or not flavoured or containing added sugar or other sweetening matter, fruit, nuts, cocoa, chocolate, spices, coffee, plants, cereals or bakers' wares</t>
  </si>
  <si>
    <t>Draft amendment to Article 107(d), Article 109 and Title VIII on milk and milk products of the Food Health Regulations</t>
  </si>
  <si>
    <t>__________* This document was re-issued in French and Spanish to add the missing hyperlinks only.1 This information can be provided by including a website address, a PDF attachment, or other information on where the text of the final/modified measure and/or interpretative guidance can be obtained.</t>
  </si>
  <si>
    <t>Milk products</t>
  </si>
  <si>
    <t>Consumer information, labelling (TBT); Prevention of deceptive practices and consumer protection (TBT)</t>
  </si>
  <si>
    <r>
      <rPr>
        <sz val="11"/>
        <color theme="1"/>
        <rFont val="Calibri"/>
        <family val="2"/>
        <scheme val="minor"/>
      </rPr>
      <t>https://members.wto.org/crnattachments/2025/TBT/CHL/final_measure/25_08711_00_s.pdf
https://members.wto.org/crnattachments/2025/TBT/CHL/25_08711_01_s.pdf
https://www.diariooficial.interior.gob.cl/publicaciones/2025/11/06/44292/01/2720737.pdf</t>
    </r>
  </si>
  <si>
    <t>DEAS 324: 2023, Copper/chromium/arsenic compositions for the preservation of timber — Method for timber treatment, Second Edition</t>
  </si>
  <si>
    <t>The aim of this addendum is to update WTO Members that the Draft East African Standard, DEAS 324: 2023, Copper/chromium/arsenic compositions for the preservation of timber — Method for timber treatment, Second Edition notified in G/TBT/N/BDI/361, G/TBT/N/KEN/1441, G/TBT/N/RWA/872, G/TBT/N/TZA/975, G/TBT/N/UGA/1777, G/TBT/N/BDI/361/Add.1, G/TBT/N/KEN/1441/Add.1, G/TBT/N/KEN/1441/Add.2, G/TBT/N/RWA/872/Add.1, G/TBT/N/TZA/975/Add.1 and  G/TBT/N/UGA/1777/Add.1 was adopted by Uganda on 30 September 2025 as a Uganda Standard, US EAS 324: 2024 Copper/chromium/arsenic compositions for the preservation of timber -Method for timber treatment (Second edition). The Standard can be purchased online through the link: https://webstore.unbs.go.ug/</t>
  </si>
  <si>
    <t>Copper ores and concentrates. (HS code(s): 2603); Chromium ores and concentrates. (HS code(s): 2610); Arsenic (HS code(s): 280480); Chromium ores (ICS code(s): 73.060.30); Copper products (ICS code(s): 77.150.30)</t>
  </si>
  <si>
    <t>2610 - Chromium ores and concentrates.; 2603 - Copper ores and concentrates.; 280480 - Arsenic</t>
  </si>
  <si>
    <t>73.060.30 - Chromium ores; 73.060.30 - Chromium ores; 77.150.30 - Copper products</t>
  </si>
  <si>
    <t>Protection of human health or safety (TBT); Protection of animal or plant life or health (TBT); Protection of the environment (TBT); Harmonization (TBT); Reducing trade barriers and facilitating trade (TBT)</t>
  </si>
  <si>
    <t>NCh 152:2019 Cement - Method for determining setting times</t>
  </si>
  <si>
    <t>Publication in the Official Journal: Exempt Decree No. 1164 declaring and repealing official standards of the Republic of Chilehttps://www.bcn.cl/leychile/navegar?idNorma=1219272__________1 This information can be provided by including a website address, a PDF attachment, or other information on where the text of the final/modified measure and/or interpretative guidance can be obtained.</t>
  </si>
  <si>
    <t>Cement - Method for determining setting times</t>
  </si>
  <si>
    <t>91.100.10 - Cement. Gypsum. Lime. Mortar; 91.100.10 - Cement. Gypsum. Lime. Mortar</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</si>
  <si>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Reducing trade barriers and facilitating trade (TBT); Reducing trade barriers and facilitating trade (TBT)</t>
  </si>
  <si>
    <t>Medical Devices; Quality Management System Regulation Technical Amendments</t>
  </si>
  <si>
    <t>The Food and Drug Administration (FDA, the Agency, or we) is amending certain medical device regulations to revise references and language in existing Code of Federal Regulations (CFR) provisions to conform with the final rule ''Medical Devices; Quality System Regulation Amendments'' (QMSR Final Rule) (notified as G/TBT/N/USA/1839/Add.1). This rule does not impose any new requirements on affected parties. This action is editorial in nature to correct errors, conform regulatory references, and ensure accuracy and clarity in the Agency's regulations.This rule is effective 2 February 2026.90 Federal Register (FR) 55978, 4 December 2025; Title 21 Code of Federal Regulations (CFR) Parts 801803812860862864866868872874876878880882886888890, and 892_x000D_
https://www.govinfo.gov/content/pkg/FR-2025-12-04/html/2025-21955.htm_x000D_
https://www.govinfo.gov/content/pkg/FR-2025-12-04/pdf/2025-21955.pdfThis final rule; technical amendments is identified by Docket Number FDA-2025-N-4635. The Docket Folder is available from Regulations.gov at https://www.regulations.gov/docket/FDA-2025-N-4635/document and provides access to primary documents. Documents are also accessible from Regulations.gov by searching the Docket Number.Previous actions notified under the symbol G/TBT/N/USA/1839 are identified by Docket Number FDA-2021-N-0507. The Docket Folder is available from Regulations.gov at https://www.regulations.gov/docket/FDA-2021-N-0507/document and provides access to primary and supporting documents as well as comments received. Documents are also accessible from Regulations.gov by searching the Docket Number.</t>
  </si>
  <si>
    <t>Medical devices</t>
  </si>
  <si>
    <t>03.120 - Quality; 03.120 - Quality; 11.040 - Medical equipment; 11.040 - Medical equipment</t>
  </si>
  <si>
    <t>Protection of human health or safety (TBT); Quality requirements (TBT); Harmonization (TBT); Reducing trade barriers and facilitating trade (TBT)</t>
  </si>
  <si>
    <r>
      <rPr>
        <sz val="11"/>
        <color theme="1"/>
        <rFont val="Calibri"/>
        <family val="2"/>
        <scheme val="minor"/>
      </rPr>
      <t>https://members.wto.org/crnattachments/2025/TBT/USA/25_08733_00_e.pdf</t>
    </r>
  </si>
  <si>
    <t>Ley N° 7565/2025 QUE ESTABLECE MEDIDAS FITOSANITARIAS Y DISPONE OTRAS MEDIDAS DE MITIGACIÓN DE RIESGO EN LA INTRODUCCIÓN AL PAIS DE MAQUINARIA, EQUIPOS E IMPLEMENTOS AGRÍCOLAS USADOS.  </t>
  </si>
  <si>
    <t>The notified Law establishes phytosanitary measures and lays down other risk mitigation measures in connection with the introduction of used agricultural machinery, equipment and implements into the country.</t>
  </si>
  <si>
    <t>REACTORES NUCLEARES, CALDERAS, MÁQUINAS, APARATOS Y ARTEFACTOS MECÁNICOS; PARTES DE ESTAS MÁQUINAS O APARATOS (Código(s) del SA: 84)</t>
  </si>
  <si>
    <t>84 - NUCLEAR REACTORS, BOILERS, MACHINERY AND MECHANICAL APPLIANCES; PARTS THEREOF</t>
  </si>
  <si>
    <t>Consumer information, labelling (TBT); Prevention of deceptive practices and consumer protection (TBT); Protection of human health or safety (TBT); Protection of animal or plant life or health (TBT); Protection of the environment (TBT); Quality requirements (TBT)</t>
  </si>
  <si>
    <r>
      <rPr>
        <sz val="11"/>
        <color theme="1"/>
        <rFont val="Calibri"/>
        <family val="2"/>
        <scheme val="minor"/>
      </rPr>
      <t>https://members.wto.org/crnattachments/2025/TBT/PRY/25_08734_00_s.pdf</t>
    </r>
  </si>
  <si>
    <t>-</t>
  </si>
  <si>
    <t>CD-ARS 1235:2025,Poultry egg candler (fertility tester) — Specification, First edition </t>
  </si>
  <si>
    <t>This Committee Draft African Standard specifies minimum safety requirements and performance tests for poultry fertility tester.</t>
  </si>
  <si>
    <r>
      <rPr>
        <sz val="11"/>
        <color theme="1"/>
        <rFont val="Calibri"/>
        <family val="2"/>
        <scheme val="minor"/>
      </rPr>
      <t>https://members.wto.org/crnattachments/2025/TBT/TZA/25_08247_00_e.pdf</t>
    </r>
  </si>
  <si>
    <t>There are no normative references in this document.</t>
  </si>
  <si>
    <t>DEAS 325: 2023, Wood preservatives and treated timber — Guide to sampling and preparation of wood preservatives and treated timber for analysis, Second Edition</t>
  </si>
  <si>
    <t>The aim of this addendum is to update WTO Members that the Draft East African Standard, DEAS 325: 2023, Wood preservatives and treated timber — Guide to sampling and preparation of wood preservatives and treated timber for analysis, Second Edition notified in G/TBT/N/BDI/360, G/TBT/N/KEN/1440, G/TBT/N/RWA/871, G/TBT/N/TZA/974, G/TBT/N/UGA/1776, G/TBT/N/BDI/360/Add.1, G/TBT/N/KEN/1440/Add.1, G/TBT/N/KEN/1440/Add.2, G/TBT/N/RWA/871/Add.1, G/TBT/N/TZA/974/Add.1 and G/TBT/N/UGA/1776/Add.1 was adopted by Uganda on 30 September 2025 as a Uganda Standard, US EAS 325: 2024 Wood preservatives and treated timber -Guide to sampling and preparation of wood preservatives and treated timber for analysis (Second edition). The Standard can be purchased online through the link: https://webstore.unbs.go.ug/</t>
  </si>
  <si>
    <t>- Treated with paint, stains, creosote or other preservatives: (HS code(s): 44031); Wood-protecting chemicals (ICS code(s): 71.100.50)</t>
  </si>
  <si>
    <t>44031 - - Treated with paint, stains, creosote or other preservatives:</t>
  </si>
  <si>
    <t>71.100.50 - Wood-protecting chemicals; 71.100.50 - Wood-protecting chemicals</t>
  </si>
  <si>
    <t>Prevention of deceptive practices and consumer protection (TBT); Protection of human health or safety (TBT); Protection of the environment (TBT); Quality requirements (TBT); Harmonization (TBT)</t>
  </si>
  <si>
    <t>NCh 147:2020 Cements - Chemical Analysis</t>
  </si>
  <si>
    <t>Publication in the Official Journal: Exempt Decree No. 1164 declaring and repealing official standards of the Republic of Chile.https://www.bcn.cl/leychile/navegar?idNorma=1219272__________1 This information can be provided by including a website address, a PDF attachment, or other information on where the text of the final/modified measure and/or interpretative guidance can be obtained.</t>
  </si>
  <si>
    <t>Cements - Chemical analysis</t>
  </si>
  <si>
    <t>NCh 154:2019 Cement - Determination of specific gravity</t>
  </si>
  <si>
    <t>Cement - Determination of relative specific weight</t>
  </si>
  <si>
    <t>NCh 159:2019 Cement - Determination of the specific surface through Blaine permeability apparatus</t>
  </si>
  <si>
    <t>Exempt Decree No. 1164 declaring and repealing official standards of the Republic of Chile.https://www.bcn.cl/leychile/navegar?idNorma=1219272__________1 This information can be provided by including a website address, a PDF attachment, or other information on where the text of the final/modified measure and/or interpretative guidance can be obtained.</t>
  </si>
  <si>
    <t>Cement - Determination of the specific surface through Blaine permeability apparatus</t>
  </si>
  <si>
    <t>NCh 150:2019 Cement - Determination of fineness through wet sieving</t>
  </si>
  <si>
    <t>Cement - Determination of fineness through wet sieving</t>
  </si>
  <si>
    <t>Draft Amendments No. 2 to the Technical Regulation of the Eurasian Economic Union "On Safety of Packaged Potable Water Including Natural Mineral Water" (TR EAEU 044/2017)</t>
  </si>
  <si>
    <t>Draft Amendments No. 2 to TR EAEU 044/2017 - introduces a number of requirements for the labeling of natural mineral waters, natural and treated potable waters, and for confirming the compliance of labeling during the declaration or state registration of packaged potable waters, aiming to protect consumers from incomplete or unreliable information regarding the origin, safety, and properties of potable waters; - revises, based on many years of experience in using mineral potable waters, methods of their therapeutic and prophylactic application, toxicologicai studies, and taking into account the requirements of international, interstate, and national standards, the permissible levels of fluorides in natural mineral waters concerning table waters, manganese, and requirements for assessing radiation safety concerning therapeutic and therapeutic-table waters; - eliminates a number of editorial and technical inconsistencies.</t>
  </si>
  <si>
    <t>Packaged Potable Water</t>
  </si>
  <si>
    <t>2201 - Waters, incl. natural or artificial mineral waters and aerated waters, not containing added sugar, other sweetening matter or flavoured; ice and snow</t>
  </si>
  <si>
    <t>13.060.20 - Drinking water</t>
  </si>
  <si>
    <t>Prevention of deceptive practices and consumer protection (TBT); Protection of human health or safety (TBT); Other (TBT)</t>
  </si>
  <si>
    <t>Draft Amendments No. 2 to TR EAEU 044/2017 were prepared considering the practice of its application and are aimed at clarifying certain provisions and requirements of the technical regulation in order to prevent actions misleading consumers of packaged potable water, including natural mineral water, protect human life and health, and eliminate a number of editorial and technical inconsistencies</t>
  </si>
  <si>
    <t>Labelling; Human health</t>
  </si>
  <si>
    <t> Draft Amendments No. 2 to the Technical Regulation of the Eurasian Economic Union "On Safety of Packaged Potable Water Including Natural Mineral Water" (TR EAEU 044/2017) https://regulation.eaeunion.org/pd/3290/Technical Regulation of the Eurasian Economic Union "On Safety of Packaged Potable Water Including Natural Mineral Water" (TR EAEU 044/2017) https://eec.eaeunion.org/comission/department/deptexreg/tr/tr_EAEU_044-2017.php</t>
  </si>
  <si>
    <t>Event Data Recorders</t>
  </si>
  <si>
    <t xml:space="preserve">The National Highway Traffic Safety Administration (NHTSA) published a final rule on 18 December 2024 (notified as G/TBT/N/USA/1881/Add.1), in response to a mandate of the Fixing America's Surface Transportation Act (FAST Act) to establish the appropriate recording period in NHTSA's Event Data Recorder (EDR) regulation (49 CFR part 563). The final rule amended the pre-crash data capture requirements of EDRs by increasing the recording duration and sample rate from 5 seconds at 2 Hz to 20 seconds at 10 Hz. The agency received three petitions for reconsideration from the Alliance of Automotive Innovation, the EDR Committee of SAE International, and FCA US LLC (a subsidiary of Stellantis N.V.) in response to the final rule. NHTSA is proposing to delay the compliance date from 1 September 2027, to 1 September 2028, and implement a phase-in period for EDRs to meet the new requirements.90 Federal Register (FR) 54619, 28 November 2024; Title 49 Code of Federal Regulations (CFR) Part 563 and 585_x000D_
https://www.govinfo.gov/content/pkg/FR-2025-11-28/html/2025-21506.htm_x000D_
https://www.govinfo.gov/content/pkg/FR-2025-11-28/pdf/2025-21506.pdf_x000D_
Comments must be received by 29 December 2025. In compliance with the Paperwork Reduction Act, NHTSA is also seeking comment on a reinstatement with modification to a previously approved information collection. For additional information, see the Paperwork Reduction Act section under the Rulemaking Analyses and Notices section below. All comments relating to the information collection requirements should be submitted to NHTSA and to the Office of Management and Budget (OMB) at the address listed in the ADDRESSES section on or before 29 December 2025.  _x000D_
Proposed Compliance Dates: NHTSA proposes delaying the compliance date and adopting a 4-year phase-in period to comply with the requirements in 49 CFR part 563 as amended by the final rule published on 18 December 2024, ''Event Data Recorders.'' The proposal would require that 25 percent of a manufacturer's applicable vehicles produced from 1 September 2028, to 31 August 2029, comply with Part 563, followed by 50 percent from 1 September 2029, to 31 August 2030, 75 percent from 1 September 2030, to 31 August 2031, and 100 percent on and after 1 September 2031. NHTSA also proposes that vehicles manufactured in two or more stages or that are altered are not required to comply with the rule until on or after 1 September 2031. Small-volume and limited-line manufacturers would be required to comply beginning on 1 September 2032. The proposal would permit voluntary early compliance._x000D_
This response to petitions for reconsideration is identified by Docket Number NHTSA-2025-0050. The Docket Folder is available from Regulations.gov at https://www.regulations.gov/docket/NHTSA-2025-0050/document and provides access to primary documents as well as comments received. Documents are also accessible from Regulations.gov by searching the Docket Number. WTO Members and their stakeholders are asked to submit comments to the USA TBT Enquiry Point by or before 4pmEastern Time on 29 December 2025. Comments received by the USA TBT Enquiry Point from WTO Members and their stakeholders will be shared with NHTSA and will also be submitted to the Docket on Regulations.gov if received within the comment period._x000D_
Previous actions notified under the symbol G/TBT/N/USA/1881 are identified by Docket Numbers NHTSA-2022-0021 and NHTSA-2024-0084 and provide access to primary and supporting documents as well as comments received. Documents are also accessible from Regulations.gov by searching the Docket Numbers._x000D_
</t>
  </si>
  <si>
    <t>Event data recorders; Car informatics. On board computer systems (ICS code(s): 43.040.15)</t>
  </si>
  <si>
    <t>43.040.15 - Car informatics. On board computer systems; 43.040.15 - Car informatics. On board computer systems</t>
  </si>
  <si>
    <r>
      <rPr>
        <sz val="11"/>
        <color theme="1"/>
        <rFont val="Calibri"/>
        <family val="2"/>
        <scheme val="minor"/>
      </rPr>
      <t>https://members.wto.org/crnattachments/2025/TBT/USA/25_08553_00_e.pdf</t>
    </r>
  </si>
  <si>
    <t>NCh 160:2021 Cement - Type A Aggregate for use in cements - Specifications</t>
  </si>
  <si>
    <t>Cement - Aggregate Type A for use in cements - Specifications</t>
  </si>
  <si>
    <t>DEAS 887:2023 Crude and semi refined palm oil — Specification</t>
  </si>
  <si>
    <t>The aim of this addendum is to update WTO Members that the Draft East African Standard, DEAS 887:2023 Crude and semi refined palm oil — Specification notified G/TBT/N/BDI/406, G/TBT/N/KEN/1501, G/TBT/N/RWA/930, G/TBT/N/TZA/1034, G/TBT/N/UGA/1841, G/TBT/N/BDI/406/Add.1, G/TBT/N/KEN/1501/Add.1, G/TBT/N/RWA/930/Add.1, G/TBT/N/TZA/1034/Add.1 and G/TBT/N/UGA/1841/Add.1 was adopted by Uganda on 30 September 2025 as a Uganda Standard, US EAS 887:2024 Crude and semi-refined palm oil -Specification (2nd Edition). The Standard can be purchased online through the link: https://webstore.unbs.go.ug/</t>
  </si>
  <si>
    <t>Palm oil and its fractions, whether or not refined (excl. chemically modified) (HS code(s): 1511); Animal and vegetable fats and oils (ICS code(s): 67.200.10)</t>
  </si>
  <si>
    <t>1511 - Palm oil and its fractions, whether or not refined (excl. chemically modified); 1511 - Palm oil and its fractions, whether or not refined (excl. chemically modified)</t>
  </si>
  <si>
    <t>NCh 162:2017 Cement - Sampling</t>
  </si>
  <si>
    <t>Cement - Sampling</t>
  </si>
  <si>
    <t>In the Matter of Upper C-band (3.98-4.2 GHz)</t>
  </si>
  <si>
    <t>Proposed rule - In this Notice of Proposed Rulemaking (NPRM), the Federal Communications Commission (Commission) seeks comment on proposed rule changes that would expand the ecosystem for next generation wireless services in the 3.7-4.2 GHz band (C-band) by making as much as 180, and at least 100, megahertz of the 3.98-4.2 GHz band (Upper C-band) available for terrestrial wireless flexible use via a system of competitive bidding. This action would be in furtherance of Congress' direction in the One Big Beautiful Bill Act (OBBB Act) to ''complet[e] a system of competitive bidding not later than 2 years after the date of enactment of this Act for not less than 100 megahertz in the band between 3.98 gigahertz and 4.2 gigahertz.'' The NPRM seeks comment on options for reconfiguring the Upper C-band in the contiguous United States ranging from 180 megahertz (3.98-4.16 GHz) to the congressionally mandated minimum of 100 megahertz (3.98-4.08 GHz) for terrestrial wireless use. The NPRM seeks comment on how much Upper C-band spectrum--beyond the minimum 100 megahertz required by the OBBB Act--could be repurposed by incumbent fixed satellite service (FSS) space station operators and on how the transition could be effectuated if their existing customers relocate out of the C-band. Under any of the reconfiguration options under consideration, the NPRM's baseline proposition is to apply the existing 3.7 GHz Service rules (applicable in the Lower C-band from 3.7-3.98 GHz) to any newly authorized terrestrial wireless operations. Any other rules and requirements, including those relating to the transition process, would be modeled to the greatest extent possible on those that applied to the Lower C-band transition. The NPRM also seeks comment on a range of issues associated with repurposing some portion of the Upper C-band, including: reallocation of the 4.0-4.2 GHz band; competitive bidding procedures for an eventual auction; licensing, operating, and technical rules for any new wireless services; (4) transitioning incumbent FSS operations; and promoting co-existence with adjacent band radio altimeters.</t>
  </si>
  <si>
    <r>
      <rPr>
        <sz val="11"/>
        <color theme="1"/>
        <rFont val="Calibri"/>
        <family val="2"/>
        <scheme val="minor"/>
      </rPr>
      <t>https://members.wto.org/crnattachments/2025/TBT/USA/25_08736_00_e.pdf
https://members.wto.org/crnattachments/2025/TBT/USA/25_08736_01_e.pdf</t>
    </r>
  </si>
  <si>
    <t>90 Federal Register (FR) 56076, 5 December 2025; Title 47 Code of Federal Regulations (CFR) Parts 2 and 25_x000D_
https://www.govinfo.gov/content/pkg/FR-2025-12-05/html/2025-22020.htm_x000D_
https://www.govinfo.gov/content/pkg/FR-2025-12-05/pdf/2025-22020.pdf_x000D_
https://docs.fcc.gov/public/attachments/FCC-25-78A1.pdfThis proposed rule is identified by GN Docket No. 25-59FCC 25-78 and provides access to associated documents. The full text of the proposed rule is available from the Commission's website at https://docs.fcc.gov/public/attachments/FCC-25-78A1.pdf. Documents are also accessible from the FCC's Electronic Document Management System (EDOCS) by searching the Docket Number.</t>
  </si>
  <si>
    <t>COMMISSION DELEGATED REGULATION (EU) supplementing Regulation (EU) 2024/3110 of the European Parliament and of the Council by determining classes of performance in relation to the essential characteristic resistance to fire</t>
  </si>
  <si>
    <t>Classes of performance for the declaration to the essential characteristic resistance to fire</t>
  </si>
  <si>
    <t>Construction products</t>
  </si>
  <si>
    <t>13.220.50 - Fire-resistance of building materials and elements; 91.100 - Construction materials</t>
  </si>
  <si>
    <t>Protection of human health or safety (TBT); Harmonization (TBT)</t>
  </si>
  <si>
    <t>Establishment of classes of performance for the declaration of the essential characteristic resistance to fire in line with the existing classes applicable under Regulation (EU) 305/2011 to keep continuity of the declaration approach of this performance for construction products. </t>
  </si>
  <si>
    <r>
      <rPr>
        <sz val="11"/>
        <color theme="1"/>
        <rFont val="Calibri"/>
        <family val="2"/>
        <scheme val="minor"/>
      </rPr>
      <t>https://members.wto.org/crnattachments/2025/TBT/EEC/25_08720_00_e.pdf
https://members.wto.org/crnattachments/2025/TBT/EEC/25_08720_01_e.pdf</t>
    </r>
  </si>
  <si>
    <t>-Regulation (EU) 2024/3110 of the European Parliament and of the Council of 27 November 2024 laying down harmonised rules for the marketing of construction products and repealing Regulation (EU) No 305/2011 (Text with EEA relevance) OJ L, 2024/3110, 18.12.2024, ELI: http://data.europa.eu/eli/reg/2024/3110/oj</t>
  </si>
  <si>
    <t>Draft Commission Implementing Decision not approving formaldehyde released from the reaction products of paraformaldehyde and 2-hydroxypropylamine (ratio 1:1) as an existing active substance for use in biocidal products of product-type 6 in accordance with Regulation (EU) No 528/2012 of the European Parliament and of the Council</t>
  </si>
  <si>
    <t>This draft Commission Implementing Decision does not approve formaldehyde released from the reaction products of paraformaldehyde and 2-hydroxypropylamine (ratio 1:1) as an existing active substance for use in biocidal products of product-type 6. The substance meets the exclusion criteria set out in Article 5(1) of the Regulation (EU) No 528/2012, and it does not fulfil any of the conditions for derogation of Article 5(2) of that Regulation. The conditions for approval laid down in Article 4(1) of Regulation (EU) No 528/2012 are also not met.</t>
  </si>
  <si>
    <t>Biocidal products</t>
  </si>
  <si>
    <t>71.100 - Products of the chemical industry</t>
  </si>
  <si>
    <t>Protection of human health or safety (TBT); Protection of the environment (TBT); Harmonization (TBT)</t>
  </si>
  <si>
    <r>
      <rPr>
        <sz val="11"/>
        <color theme="1"/>
        <rFont val="Calibri"/>
        <family val="2"/>
        <scheme val="minor"/>
      </rPr>
      <t>https://members.wto.org/crnattachments/2025/TBT/EEC/25_08713_00_e.pdf</t>
    </r>
  </si>
  <si>
    <t>-Regulation (EU) No 528/2012 of the European Parliament and of the Council of 22 May 2012 concerning the making available on the market and use of biocidal products (OJ L 167, 27.6.2012, p. 1.). Available in all EU languages. EUR-Lex - 32012R0528 - EN - EUR-Lex (europa.eu)</t>
  </si>
  <si>
    <t xml:space="preserve">Proposed rule - In this document, the Federal Communications Commission (Commission or FCC) aims to further its actions in strengthening prohibitions on authorization of covered equipment and to clarify the rules and enforcement of such. The Commission seeks additional comment on modular transmitters and component parts in relation to covered equipment. The Commission addresses the partial court remand of the decision in its November 2022 EA Security Report and Order (R&amp;O) by proposing a definition of ''critical infrastructure'' as used on the Covered List and seeking comment on the implementation of that definition. The Commission also seeks comment on whether any modification to an authorized device by an entity identified on the Covered List should require a new application for certification. Finally, the Commission seeks comment on clarifying the scope of activities that constitute marketing of equipment and on measures to strengthen enforcement of marketing prohibitions. _x000D_
</t>
  </si>
  <si>
    <t>03.120.20 - Product and company certification. Conformity assessment; 33.060 - Radiocommunications</t>
  </si>
  <si>
    <r>
      <rPr>
        <sz val="11"/>
        <color theme="1"/>
        <rFont val="Calibri"/>
        <family val="2"/>
        <scheme val="minor"/>
      </rPr>
      <t>https://members.wto.org/crnattachments/2025/TBT/USA/25_08717_00_e.pdf
https://members.wto.org/crnattachments/2025/TBT/USA/25_08717_01_e.pdf</t>
    </r>
  </si>
  <si>
    <t>90 Federal Register (FR) 55826, 4 December 2025; Title 47 Code of Federal Regulations (CFR) Part 2_x000D_
https://www.govinfo.gov/content/pkg/FR-2025-12-04/html/2025-21928.htm_x000D_
https://www.govinfo.gov/content/pkg/FR-2025-12-04/pdf/2025-21928.pdfhttps://docs.fcc.gov/public/attachments/FCC-25-71A1.pdfThis proposed rule is identified by ET Docket No. 21-232FCC 25-71. The full text of the proposed rule is available from the Commission's website at https://docs.fcc.gov/public/attachments/FCC-25-71A1.pdf. The Docket Folder is available on the FCC's website at https://www.fcc.gov/edocs/search-results?t=quick&amp;dockets=21-232 and provides access to associated documents. Commission documents are also accessible from the FCC's Electronic Document Management System (EDOCS) by searching the ET Docket Number. </t>
  </si>
  <si>
    <t>NCh 158:2019 Cement - Compression test</t>
  </si>
  <si>
    <t>Cement - Compression test</t>
  </si>
  <si>
    <t>NCh 151:2019 Cement - Method of determining normal consistency</t>
  </si>
  <si>
    <t>Cement - Method of determining normal consistency</t>
  </si>
  <si>
    <t>Hazardous Materials: Modernizing Regulations To Facilitate 
Transportation of Hazardous Materials Using Highly Automated 
Transportation Systems</t>
  </si>
  <si>
    <t>Advance notice of proposed rulemaking - The Pipeline and Hazardous Materials Safety Administration 
(PHMSA) is publishing this advance notice of proposed rulemaking 
(ANPRM) to obtain stakeholder input on potential revisions to the 
Hazardous Materials Regulations (HMR) to facilitate the safe 
transportation of hazardous materials using highly automated 
transportation systems.</t>
  </si>
  <si>
    <t>Hazardous materials, transport; Transport (ICS code(s): 03.220); Protection against dangerous goods (ICS code(s): 13.300)</t>
  </si>
  <si>
    <t>03.220 - Transport; 13.300 - Protection against dangerous goods</t>
  </si>
  <si>
    <r>
      <rPr>
        <sz val="11"/>
        <color theme="1"/>
        <rFont val="Calibri"/>
        <family val="2"/>
        <scheme val="minor"/>
      </rPr>
      <t>https://members.wto.org/crnattachments/2025/TBT/USA/25_08715_00_e.pdf</t>
    </r>
  </si>
  <si>
    <t xml:space="preserve">90 Federal Register (FR) 55836, 4 December 2025; Title 49 Code of Federal Regulations (CFR) Parts 171172173174175176177, and 178_x000D_
https://www.govinfo.gov/content/pkg/FR-2025-12-04/html/2025-21970.htmhttps://www.govinfo.gov/content/pkg/FR-2025-12-04/pdf/2025-21970.pdfThis advance notice of proposed rulemaking is identified by Docket Number PHMSA-2024-0064. The Docket Folder is available on Regulations.gov at https://www.regulations.gov/docket/PHMSA-2024-0064/document and provides access to primary documents as well as comments received. Documents are also accessible from Regulations.gov by searching the Docket Number. _x000D_
_x000D_
</t>
  </si>
  <si>
    <t>NCh 148:2021 Cement - Terminology, classification and general requirements</t>
  </si>
  <si>
    <t>Cement - Terminology, classification and general requirements</t>
  </si>
  <si>
    <t>Panama</t>
  </si>
  <si>
    <t>Decreto EjecutivoQue reglamenta la Ley 90 de 26 de diciembre de 2017, Sobre Dispositivos Médicos y productos afines y dicta otras disposiciones, reformada por la Ley 92 de 12 de septiembre de 2019.</t>
  </si>
  <si>
    <t>The notified document establishes regulations relating to the manufacturing, packaging, importation, exportation, re-exportation, information, advertising, labelling, distribution, marketing, storage, use and final disposal of medical devices in Panama, including in vitro diagnostic medical devices (IVDs).</t>
  </si>
  <si>
    <t>Dispositivos Médicos, Equipos Biomédicos y Dispositivos Médicos de Diagnóstico In Vitro (DMDIV) y productos a fines</t>
  </si>
  <si>
    <t>11.040 - Medical equipment; 11.100.10 - In vitro diagnostic test systems</t>
  </si>
  <si>
    <t>El objetivo del presente Decreto Ejecutivo es reglamentar la Ley 90 de 26 de diciembre de 2017 modificada por la Ley 92 de 12 de septiembre de 2019.</t>
  </si>
  <si>
    <t>Law No. 90 of 26 December 2017, on medical devices and related products, and issuing other provisions, as amended by Law No. 92 of 12 September 2019.</t>
  </si>
  <si>
    <t>Consumer information, labelling (TBT); Prevention of deceptive practices and consumer protection (TBT); Protection of human health or safety (TBT); Quality requirements (TBT); Reducing trade barriers and facilitating trade (TBT); Cost saving and productivity enhancement (TBT)</t>
  </si>
  <si>
    <t>The Safer Affordable Fuel-Efficient (SAFE) Vehicles Rule III for 
Model Years 2022 to 2031 Passenger Cars and Light Trucks</t>
  </si>
  <si>
    <t xml:space="preserve">Notice of proposed rulemaking - The National Highway Traffic Safety Administration (NHTSA), on behalf of the Department of Transportation (DOT), 
proposes to substantially recalibrate the Corporate Average Fuel 
Economy (CAFE) program to realign this program with Congressional 
intent. That recalibration includes proposing to amend DOT's fuel 
economy standards for light-duty vehicles for model years (MYs) 2022-
2026 and MYs 2027-2031. Consistent with statutory requirements, the 
fuel economy standards proposed in this rule are founded on light-duty 
vehicles powered by gasoline and diesel fuels, a category that includes 
non-plug-in hybrid vehicles. In formulating the proposed standards, 
NHTSA has not considered, consistent with law, the imputed fuel-economy 
performance of battery-powered electric vehicles (EVs) or the electric 
operation of vehicles that use plug-in hybrid electric powertrains, nor 
compliance credits or adjustments to the two-cycle fuel economy test 
procedures to account for air conditioning and off-cycle technologies. 
NHTSA also is proposing to eliminate the inter-manufacturer credit 
trading system and to amend the light-duty vehicle fleet classification 
system to allocate vehicles into passenger and non-passenger automobile 
fleets appropriately, based on their attributes and capabilities, 
starting in MY 2028. Elimination of unlawful considerations, combined 
with several of the proposed changes, would significantly improve the 
capabilities of manufacturers to meet fuel economy standards, better 
align the program with Congressional intent, and reduce manufacturer 
incentives to design vehicles and add features that are not desired by 
American consumers and that have questionable real-world fuel economy 
benefits. NHTSA is therefore proposing to set fuel economy standards 
that increase from newly proposed MY 2022 standards at a rate of 0.5 
percent per year through MY 2026, followed by 0.25 percent per year 
through MY 2031, with MY 2027 stringency established as a bridge 
between the two sets of standards. The reduced stringency increases in 
later years, coupled with a reevaluation of the coefficients that 
define the functions governing fuel economy standards, are intended to 
establish maximum feasible standards in a manner that gains real-world 
fuel-economy-benefits, while enabling the industry to adapt to the 
proposed substantial recalibration of the CAFE program. NHTSA projects 
that the amended standards would correspond to the industry fleetwide 
average for all light-duty vehicles of roughly 34.5 miles per gallon 
(mpg) in MY 2031.&gt;_x000D_
</t>
  </si>
  <si>
    <t>Light-duty vehicles fuel economy; Quality (ICS code(s): 03.120); Test conditions and procedures in general (ICS code(s): 19.020); Passenger cars. Caravans and light trailers (ICS code(s): 43.100)</t>
  </si>
  <si>
    <t>03.120 - Quality; 19.020 - Test conditions and procedures in general; 43.100 - Passenger cars. Caravans and light trailers</t>
  </si>
  <si>
    <r>
      <rPr>
        <sz val="11"/>
        <color theme="1"/>
        <rFont val="Calibri"/>
        <family val="2"/>
        <scheme val="minor"/>
      </rPr>
      <t>https://members.wto.org/crnattachments/2025/TBT/USA/25_08737_00_e.pdf
https://members.wto.org/crnattachments/2025/TBT/USA/25_08737_01_e.pdf
https://members.wto.org/crnattachments/2025/TBT/USA/25_08737_02_e.pdf</t>
    </r>
  </si>
  <si>
    <t xml:space="preserve">90 Federal Register (FR) 56438, 5 December 2025; Title 49 Code of Federal Regulations (CFR) Parts 523531533536, and 537_x000D_
https://www.govinfo.gov/content/pkg/FR-2025-12-05/html/2025-22014.htm_x000D_
https://www.govinfo.gov/content/pkg/FR-2025-12-05/pdf/2025-22014.pdfThis notice of proposed rulemaking is identified by Docket Number NHTSA-2025-0491. The Docket Folder is available on Regulations.gov at https://www.regulations.gov/docket/NHTSA-2025-0491/document and provides access to primary documents as well as comments received. Documents are also accessible from Regulations.gov by searching the Docket Number. _x000D_
_x000D_
</t>
  </si>
  <si>
    <t>DEAS 1160:2023, Draft East African Standards for Breakfast Cereals</t>
  </si>
  <si>
    <t>The aim of this addendum is to update WTO Members that the Draft East African Standard, DEAS 1160:2023, Draft East African Standards for Breakfast Cereals notified in G/TBT/N/BDI/370, G/TBT/N/KEN/1450, G/TBT/N/RWA/882, G/TBT/N/TZA/984 and G/TBT/N/UGA/1787 was adopted by Uganda on 30 September 2025 as a Uganda Standard, US EAS 1160:2024 Breakfast cereals -Specification (1st Edition). The Standard can be purchased online through the link: https://webstore.unbs.go.ug/</t>
  </si>
  <si>
    <t>CEREALS (HS code(s): 10); PRODUCTS OF THE MILLING INDUSTRY; MALT; STARCHES; INULIN; WHEAT GLUTEN (HS code(s): 11); PREPARATIONS OF CEREALS, FLOUR, STARCH OR MILK; PASTRYCOOKS' PRODUCTS (HS code(s): 19); Food technology (ICS code(s): 67)</t>
  </si>
  <si>
    <t>19 - PREPARATIONS OF CEREALS, FLOUR, STARCH OR MILK; PASTRYCOOKS' PRODUCTS; 11 - PRODUCTS OF THE MILLING INDUSTRY; MALT; STARCHES; INULIN; WHEAT GLUTEN; 10 - CEREALS; 11 - PRODUCTS OF THE MILLING INDUSTRY; MALT; STARCHES; INULIN; WHEAT GLUTEN; 19 - PREPARATIONS OF CEREALS, FLOUR, STARCH OR MILK; PASTRYCOOKS' PRODUCTS; 10 - CEREALS</t>
  </si>
  <si>
    <t>DEAS 66-3: 2023, Tomato products — Specification — Part 3: Tomato juice, Third Edition</t>
  </si>
  <si>
    <t>The aim of this addendum is to update WTO Members that the Draft East African Standard, DEAS 66-3:2023, Tomato products — Specification — Part 3: Tomato juice, Third Edition notified in G/TBT/N/BDI/389, G/TBT/N/KEN/1469, G/TBT/N/RWA/901, G/TBT/N/TZA/1003, G/TBT/N/UGA/1808, G/TBT/N/BDI/389/Add.1, G/TBT/N/KEN/1469/Add.1, G/TBT/N/RWA/901/Add.1, G/TBT/N/TZA/1003/Add.1 and G/TBT/N/UGA/1808/Add.1  was adopted by Uganda on 30 September 2025 as a Uganda Standard, US EAS 66-3:2024 Tomato products -Specification -Part 3: Tomato juice (2nd Edition). The Standard can be purchased online through the link: https://webstore.unbs.go.ug/</t>
  </si>
  <si>
    <t>Other vegetables, fresh or chilled (excl. potatoes, tomatoes, alliaceous vegetables, edible brassicas, lettuce "Lactuca sativa" and chicory "Cichorium spp.", carrots, turnips, salad beetroot, salsify, celeriac, radishes and similar edible roots, cucumbers and gherkins, and leguminous vegatables) (HS code(s): 0709); Vegetables and derived products (ICS code(s): 67.080.20)</t>
  </si>
  <si>
    <t>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t>
  </si>
  <si>
    <t>67.080.20 - Vegetables and derived products; 67.080.20 - Vegetables and derived products</t>
  </si>
  <si>
    <t>Consumer information, labelling (TBT); Protection of human health or safety (TBT); Quality requirements (TBT); Reducing trade barriers and facilitating trade (TBT)</t>
  </si>
  <si>
    <t>DEAS 72:2023, Processed cereal-based foods for older infants and young children — Specification</t>
  </si>
  <si>
    <t>The aim of this addendum is to update WTO Members that the Draft East African Standard, DEAS 72:2023, Processed cereal-based foods for older infants and young children — Specification notified in G/TBT/N/BDI/318, G/TBT/N/KEN/1380, G/TBT/N/RWA/817, G/TBT/N/TZA/892 and G/TBT/N/UGA/1732 was adopted by Uganda on 30 September 2025 as a Uganda Standard, US EAS 72:2023 Processed cereal-based foods for old infants and young children -Specification (3rd Edition). The Standard can be purchased online through the link: https://webstore.unbs.go.ug/</t>
  </si>
  <si>
    <t>(HS code(s): 10)</t>
  </si>
  <si>
    <t>10 - CEREALS; 10 - CEREALS</t>
  </si>
  <si>
    <t>Consumer information, labelling (TBT); Prevention of deceptive practices and consumer protection (TBT); Protection of human health or safety (TBT); Quality requirements (TBT); Harmonization (TBT); Reducing trade barriers and facilitating trade (TBT); Cost saving and productivity enhancement (TBT)</t>
  </si>
  <si>
    <t>DEAS 55:2023, Compounded pig feed — Specification, Third Edition</t>
  </si>
  <si>
    <t>The aim of this addendum is to update WTO Members that the Draft East African Standard, DEAS 55:2023, Compounded pig feed — Specification, Third Edition notified in G/TBT/N/BDI/338, G/TBT/N/KEN/1400, G/TBT/N/RWA/845, G/TBT/N/TZA/924, G/TBT/N/UGA/1753, G/TBT/N/BDI/338/Add.1, G/TBT/N/KEN/1400/Add.1, G/TBT/N/RWA/845/Add.1, G/TBT/N/TZA/924/Add.1 and G/TBT/N/UGA/1753/Add.1 was adopted by Uganda on 30 September 2025 as a Uganda Standard, US EAS 55:2024 Compounded Pig feed -Specification (2nd Edition). The Standard can be purchased online through the link: https://webstore.unbs.go.ug/</t>
  </si>
  <si>
    <t>Preparations of a kind used in animal feeding (excl. dog or cat food put up for retail sale) (HS code(s): 230990); Animal feeding stuffs (ICS code(s): 65.120)</t>
  </si>
  <si>
    <t>230990 - Preparations of a kind used in animal feeding (excl. dog or cat food put up for retail sale); 230990 - Preparations of a kind used in animal feeding (excl. dog or cat food put up for retail sale)</t>
  </si>
  <si>
    <t>Consumer information, labelling (TBT); Prevention of deceptive practices and consumer protection (TBT); Protection of human health or safety (TBT); Protection of animal or plant life or health (TBT); Quality requirements (TBT); Harmonization (TBT); Reducing trade barriers and facilitating trade (TBT)</t>
  </si>
  <si>
    <t>Animal health; Animal feed</t>
  </si>
  <si>
    <t>Technical Regulation for Trailers and Semi-Trailers</t>
  </si>
  <si>
    <t>Attached is a copy of the Regulation after alignment, along with the List of standards.</t>
  </si>
  <si>
    <t>871610000000 871620000000 871631000000 871639100000 871639200000 871639300000 871639400000 871639500000 871639700000 871640100000 871640200000 871640300000 871680140000 871680170000 871680180000</t>
  </si>
  <si>
    <t>871680 - Vehicles pushed or drawn by hand and other vehicles not mechanically propelled (excl. trailers and semi-trailers); 871640 - Trailers and semi-trailers, not designed for running on rails (excl. trailers and semi-trailers for the transport of goods and those of the caravan type for housing or camping); 871639 - Trailers and semi-trailers for the transport of goods, not designed for running on rails (excl. self-loading or self-unloading trailers and semi-trailers for agricultural purposes and tanker trailers and tanker semi-trailers); 871631 - Tanker trailers and tanker semi-trailers, not designed for running on rails; 871620 - Self-loading or self-unloading trailers and semi-trailers for agricultural purposes; 871610 - Trailers and semi-trailers of the caravan type, for housing or camping; 871680 - Vehicles pushed or drawn by hand and other vehicles not mechanically propelled (excl. trailers and semi-trailers); 87163 - - Other trailers and semi-trailers for the transport of goods:; 871620 - Self-loading or self-unloading trailers and semi-trailers for agricultural purposes; 871610 - Trailers and semi-trailers of the caravan type, for housing or camping; 871640 - Trailers and semi-trailers, not designed for running on rails (excl. trailers and semi-trailers for the transport of goods and those of the caravan type for housing or camping)</t>
  </si>
  <si>
    <t>43.080.10 - Trucks and trailers; 43.080.10 - Trucks and trailers</t>
  </si>
  <si>
    <t>Consumer information, labelling (TBT); Prevention of deceptive practices and consumer protection (TBT); Protection of human health or safety (TBT); Protection of animal or plant life or health (TBT); Protection of the environment (TBT); Reducing trade barriers and facilitating trade (TBT)</t>
  </si>
  <si>
    <t>Market Surveillance </t>
  </si>
  <si>
    <r>
      <rPr>
        <sz val="11"/>
        <color theme="1"/>
        <rFont val="Calibri"/>
        <family val="2"/>
        <scheme val="minor"/>
      </rPr>
      <t>https://members.wto.org/crnattachments/2025/TBT/SAU/modification/25_08800_00_x.pdf
https://members.wto.org/crnattachments/2025/TBT/SAU/modification/25_08800_01_x.pdf</t>
    </r>
  </si>
  <si>
    <t>DEAS 974:2023, Compounded dairy goat feed — Specification, Second Edition</t>
  </si>
  <si>
    <t>The aim of this addendum is to update WTO Members that the Draft East African Standard, DEAS 974:2023, Compounded dairy goat feed — Specification, Second Edition notified in G G/TBT/N/BDI/336, G/TBT/N/KEN/1398, G/TBT/N/RWA/843, G/TBT/N/TZA/922, G/TBT/N/UGA/1751, G/TBT/N/BDI/336/Add.1, G/TBT/N/KEN/1398/Add.1, G/TBT/N/KEN/1398/Add.2, G/TBT/N/RWA/843/Add.1, G/TBT/N/TZA/922/Add.1 and G/TBT/N/UGA/1751/Add.1 was adopted by Uganda on 30 September 2025 as a Uganda Standard, US EAS 974:2024 Compounded Dairy goat feed -Specification (2nd Edition). The Standard can be purchased online through the link: https://webstore.unbs.go.ug/</t>
  </si>
  <si>
    <t>Consumer information, labelling (TBT); Prevention of deceptive practices and consumer protection (TBT); Protection of animal or plant life or health (TBT); Quality requirements (TBT); Harmonization (TBT); Reducing trade barriers and facilitating trade (TBT); Cost saving and productivity enhancement (TBT)</t>
  </si>
  <si>
    <t>DEAS 826 :2022, Dried fish — Silver cyprinid (Rastrineobola argentea) — Specification, Second Edition</t>
  </si>
  <si>
    <t>The aim of this addendum is to update WTO Members that the Draft East African Standard, DEAS 826 :2022, Dried fish — Silver cyprinid (Rastrineobola argentea) — Specification, Second Edition notified in G/TBT/N/BDI/496, G/TBT/N/KEN/1656, G/TBT/N/RWA/1045, G/TBT/N/TZA/1159 and G/TBT/N/UGA/1996 was adopted by Uganda on 30 September 2025 as a Uganda Standard, US EAS 826:2024 Dried freshwater sardines -Specification (2nd Edition). The Standard can be purchased online through the link: https://webstore.unbs.go.ug/</t>
  </si>
  <si>
    <t>Fish fillets and other fish meat, whether or not minced, fresh, chilled or frozen (HS code(s): 0304); Fish and fishery products (ICS code(s): 67.120.30) Dried fish, Silver cyprinid (Rastrineobola argentea)</t>
  </si>
  <si>
    <t>0304 - Fish fillets and other fish meat, whether or not minced, fresh, chilled or frozen; 0304 - Fish fillets and other fish meat, whether or not minced, fresh, chilled or frozen</t>
  </si>
  <si>
    <t>DEAS 828:2022, Dried and salted dried fish — Specification, Second Edition</t>
  </si>
  <si>
    <t>The aim of this addendum is to update WTO Members that the Draft East African Standard, DEAS 828:2022, Dried and salted dried fish — Specification, Second Edition notified in G/TBT/N/BDI/492, G/TBT/N/KEN/1652, G/TBT/N/RWA/1041, G/TBT/N/TZA/1155 and G/TBT/N/UGA/1992 was adopted by Uganda on 30 September 2025 as a Uganda Standard, US EAS 828:2024 Dried and salted dried fish and fish products -Specification (2nd Edition). The Standard can be purchased online through the link: https://webstore.unbs.go.ug/</t>
  </si>
  <si>
    <t>Fish, fit for human consumption, dried, salted or in brine; smoked fish, fit for human consumption, whether or not cooked before or during the smoking process (HS code(s): 0305); Fish and fishery products (ICS code(s): 67.120.30), Dried and salted dried fish</t>
  </si>
  <si>
    <t>0305 - Fish, fit for human consumption, dried, salted or in brine; smoked fish, fit for human consumption, whether or not cooked before or during the smoking process; 0305 - Fish, fit for human consumption, dried, salted or in brine; smoked fish, fit for human consumption, whether or not cooked before or during the smoking process</t>
  </si>
  <si>
    <t>DEAS 872:2022, Frozen octopus — Specification, Second Edition</t>
  </si>
  <si>
    <t>The aim of this addendum is to update WTO Members that the Draft East African Standard, DEAS 872:2022, Frozen octopus — Specification, Second Edition notified in G/TBT/N/BDI/491, G/TBT/N/KEN/1651, G/TBT/N/RWA/1040, G/TBT/N/TZA/1154 and G/TBT/N/UGA/1991 was adopted by Uganda on 30 September 2025 as a Uganda Standard, US EAS 872:2024 Frozen octopus -Specification (2nd Edition). The Standard can be purchased online through the link: https://webstore.unbs.go.ug/</t>
  </si>
  <si>
    <t>Octopus "Octopus spp.", frozen (HS code(s): 030752); Fish and fishery products (ICS code(s): 67.120.30)</t>
  </si>
  <si>
    <t>030752 - Octopus "Octopus spp.", frozen; 030752 - Octopus "Octopus spp.", frozen</t>
  </si>
  <si>
    <t>DEAS 1169:2023 Raw Macadamia nuts- inshell — Specification</t>
  </si>
  <si>
    <t>The aim of this addendum is to update WTO Members that the Draft East African Standard, DEAS 1169:2023 Raw Macadamia nuts- inshell — Specification notified G/TBT/N/BDI/402, G/TBT/N/KEN/1497, G/TBT/N/RWA/926, G/TBT/N/TZA/1030, G/TBT/N/UGA/1837, G/TBT/N/BDI/402/Add.1, G/TBT/N/KEN/1497/Add.1, G/TBT/N/KEN/1497/Add.2, G/TBT/N/RWA/926/Add.1, G/TBT/N/TZA/1030/Add.1 and G/TBT/N/UGA/1837/Add.1 was adopted by Uganda on 30 September 2025 as a Uganda Standard, US EAS 1169:2024 Macadamia nut-inshell -Specification (1st Edition). The Standard can be purchased online through the link: https://webstore.unbs.go.ug/</t>
  </si>
  <si>
    <t>- Macadamia nuts: (HS code(s): 08026); Animal and vegetable fats and oils (ICS code(s): 67.200.10)</t>
  </si>
  <si>
    <t>08026 - - Macadamia nuts:; 08026 - - Macadamia nuts:</t>
  </si>
  <si>
    <t>DEAS 1170:2023 Cashew Flour – Specification</t>
  </si>
  <si>
    <t>The aim of this addendum is to update WTO Members that the Draft East African Standard, DEAS 1170:2023 Cashew Flour – Specification notified in G/TBT/N/BDI/403, G/TBT/N/KEN/1498, G/TBT/N/RWA/927, G/TBT/N/TZA/1031, G/TBT/N/UGA/1838, G/TBT/N/BDI/403/Add.1, G/TBT/N/KEN/1498/Add.1, G/TBT/N/KEN/1498/Add.2, G/TBT/N/RWA/927/Add.1, G/TBT/N/TZA/1031/Add.1 and G/TBT/N/UGA/1838/Add.1 was adopted by Uganda on 30 September 2025 as a Uganda Standard, US EAS 1170:2024 Cashew nut flour -Specification (1st Edition). The Standard can be purchased online through the link: https://webstore.unbs.go.ug/</t>
  </si>
  <si>
    <t>- Cashew nuts: (HS code(s): 08013); Animal and vegetable fats and oils (ICS code(s): 67.200.10)</t>
  </si>
  <si>
    <t>08013 - - Cashew nuts:; 08013 - - Cashew nuts:</t>
  </si>
  <si>
    <t>DEAS 1171:2023 Peanut/groundnut flour — Specification</t>
  </si>
  <si>
    <t>The aim of this addendum is to update WTO Members that the Draft East African Standard, DEAS 1171:2023 Peanut/groundnut flour — Specification notified in G/TBT/N/BDI/404, G/TBT/N/KEN/1499, G/TBT/N/RWA/928, G/TBT/N/TZA/1032, G/TBT/N/UGA/1839, G/TBT/N/BDI/404/Add.1, G/TBT/N/KEN/1499/Add.1, G/TBT/N/KEN/1499/Add.2, G/TBT/N/RWA/928/Add.1, G/TBT/N/TZA/1032/Add.1 and G/TBT/N/UGA/1839/Add.1 was adopted by Uganda on 30 September 2025 as a Uganda Standard, US EAS 1171:2024 Peanut/groundnut flour -Specification (1st Edition). The Standard can be purchased online through the link: https://webstore.unbs.go.ug/</t>
  </si>
  <si>
    <t>- Other: (HS code(s): 12024); Animal and vegetable fats and oils (ICS code(s): 67.200.10)</t>
  </si>
  <si>
    <t>12024 - - Other:; 12024 - - Other:</t>
  </si>
  <si>
    <t>DEAS 173:2023, Draft East African Standard for Pasta Products</t>
  </si>
  <si>
    <t>The aim of this addendum is to update WTO Members that the Draft East African Standard, DEAS 173:2023, Draft East African Standard for Pasta Products notified in G/TBT/N/BDI/371/Rev.1, G/TBT/N/KEN/1451/Rev.1, G/TBT/N/RWA/883/Rev.1, G/TBT/N/TZA/985/Rev.1 and G/TBT/N/UGA/1788/Rev.1 was adopted by Uganda on 30 September 2025 as a Uganda Standard, US EAS 173:2024 Pasta Products -Specification (2nd Edition). The Standard can be purchased online through the link: https://webstore.unbs.go.ug/</t>
  </si>
  <si>
    <t>CEREALS (HS code(s): 10); PREPARATIONS OF CEREALS, FLOUR, STARCH OR MILK; PASTRYCOOKS' PRODUCTS (HS code(s): 19); Food technology (ICS code(s): 67)</t>
  </si>
  <si>
    <t>19 - PREPARATIONS OF CEREALS, FLOUR, STARCH OR MILK; PASTRYCOOKS' PRODUCTS; 10 - CEREALS; 19 - PREPARATIONS OF CEREALS, FLOUR, STARCH OR MILK; PASTRYCOOKS' PRODUCTS; 10 - CEREALS</t>
  </si>
  <si>
    <t>67 - Food technology; 67 - Food technology</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</si>
  <si>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</si>
  <si>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DEAS 66-2: 2023, Tomato products — Specification — Part 2: Tomato sauce and ketchup, First Edition</t>
  </si>
  <si>
    <t>The aim of this addendum is to update WTO Members that the Draft East African Standard, DEAS 66-2:2023, Tomato products — Specification — Part 2: Tomato sauce and ketchup, First Edition  notified in G/TBT/N/BDI/388, G/TBT/N/KEN/1468, G/TBT/N/RWA/900, G/TBT/N/TZA/1002, G/TBT/N/UGA/1807, G/TBT/N/BDI/388/Add.1, G/TBT/N/KEN/1468/Add.1, G/TBT/N/RWA/900/Add.1, G/TBT/N/TZA/1002/Add.1 and G/TBT/N/UGA/1807/Add.1  was adopted by Uganda on 30 September 2025 as a Uganda Standard, US EAS 66- 2:2024 Tomato products -Specification -Part 2: Tomato sauce ketchup (2nd Edition). The Standard can be purchased online through the link: https://webstore.unbs.go.ug/</t>
  </si>
  <si>
    <t>Consumer information, labelling (TBT); Consumer information, labelling (TBT); Protection of human health or safety (TBT); Protection of human health or safety (TBT); Quality requirements (TBT); Quality requirements (TBT); Reducing trade barriers and facilitating trade (TBT); Reducing trade barriers and facilitating trade (TBT)</t>
  </si>
  <si>
    <t>DEAS 1127:2023, Ready to use therapeutic foods — Specification</t>
  </si>
  <si>
    <t>The aim of this addendum is to update WTO Members that the Draft East African Standard, DEAS 1127:2023, Ready to use therapeutic foods — Specification notified in G/TBT/N/BDI/322, G/TBT/N/KEN/1384, G/TBT/N/RWA/825, G/TBT/N/TZA/896 and G/TBT/N/UGA/1736 was adopted by Uganda on 30 September 2025 as a Uganda Standard, US EAS 1127:2023 Ready to use therapeutic foods -Specification (1st Edition). The Standard can be purchased online through the link: https://webstore.unbs.go.ug/</t>
  </si>
  <si>
    <t>67.230 - Prepackaged and prepared foods; 67.230 - Prepackaged and prepared foods</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</si>
  <si>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the environment (TBT); Protection of the environment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</si>
  <si>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DEAS 1130:2023, Natural coffee extract — Specification, First Edition</t>
  </si>
  <si>
    <t>The aim of this addendum is to update WTO Members that the Draft East African Standard, DEAS 1130:2023, Natural coffee extract — Specification, First Edition notified in G/TBT/N/BDI/331, G/TBT/N/KEN/1393, G/TBT/N/RWA/838, G/TBT/N/TZA/917 and G/TBT/N/UGA/1746 was adopted by Uganda on 30 September 2025 as a Uganda Standard, US EAS 1130:2024 Natural coffee extract -Specification (1st Edition). The Standard can be purchased online through the link: https://webstore.unbs.go.ug/</t>
  </si>
  <si>
    <t>Extracts, essences and concentrates, of coffee (HS code(s): 210111); Food additives (ICS code(s): 67.220.20)</t>
  </si>
  <si>
    <t>210111 - Extracts, essences and concentrates, of coffee; 210111 - Extracts, essences and concentrates, of coffee</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</si>
  <si>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animal or plant life or health (TBT); Protection of animal or plant life or health (TBT); Quality requirements (TBT); Quality requirements (TBT); Harmonization (TBT); Harmonization (TBT); Reducing trade barriers and facilitating trade (TBT); Reducing trade barriers and facilitating trade (TBT)</t>
  </si>
  <si>
    <t>DEAS 75:2023, Compounded cattle feeds — Specification, Third Edition</t>
  </si>
  <si>
    <t>The aim of this addendum is to update WTO Members that the Draft East African Standard, DEAS 75:2023, Compounded cattle feeds — Specification, Third Edition notified in G/TBT/N/BDI/334, G/TBT/N/KEN/1396, G/TBT/N/RWA/841, G/TBT/N/TZA/920, G/TBT/N/UGA/1749, G/TBT/N/BDI/334/Add.1, G/TBT/N/KEN/1396/Add.1, G/TBT/N/KEN/1396/Add.2, G/TBT/N/RWA/841/Add.1, G/TBT/N/TZA/920/Add.1 and G/TBT/N/UGA/1749/Add.1 was adopted by Uganda on 30 September 2025 as a Uganda Standard, US EAS 75:2024 Compounded cattle feed -Specification (2nd Edition). The Standard can be purchased online through the link: https://webstore.unbs.go.ug/</t>
  </si>
  <si>
    <t>Consumer information, labelling (TBT); Consumer information, labelling (TBT); Prevention of deceptive practices and consumer protection (TBT); Prevention of deceptive practices and consumer protection (TBT); Protection of animal or plant life or health (TBT); Protection of animal or plant life or health (TBT); Quality requirements (TBT); Quality requirements (TBT); Harmonization (TBT); Harmonization (TBT); Reducing trade barriers and facilitating trade (TBT); Reducing trade barriers and facilitating trade (TBT)</t>
  </si>
  <si>
    <t>DEAS 973 - 1:2023, Compounded fish feed — Specification – Part 1: Tilapia and catfish feeds, First Edition</t>
  </si>
  <si>
    <t>The aim of this addendum is to update WTO Members that the Draft East African Standard, DEAS 973-1:2023, Compounded fish feed — Specification – Part 1: Tilapia and catfish feeds, First Edition notified in G/TBT/N/BDI/335, G/TBT/N/KEN/1397, G/TBT/N/RWA/842, G/TBT/N/TZA/921, G/TBT/N/UGA/1750, G/TBT/N/BDI/335/Add.1, G/TBT/N/KEN/1397/Add.1, G/TBT/N/KEN/1397/Add.2, G/TBT/N/RWA/842/Add.1, G/TBT/N/TZA/921/Add.1 and G/TBT/N/UGA/1750/Add.1 was adopted by Uganda on 30 September 2025 as a Uganda Standard, US EAS 973-1:2024 Compounded fish feed -Specification -Part 1: Tilapia and catfish feeds (2nd Edition). The Standard can be purchased online through the link: https://webstore.unbs.go.ug/</t>
  </si>
  <si>
    <t>DEAS 875:2022, Quick frozen prawns or shrimps — Specification, Second Edition</t>
  </si>
  <si>
    <t>The aim of this addendum is to update WTO Members that the Draft East African Standard, DEAS 875:2022, Quick frozen prawns or shrimps — Specification, Second Edition notified in G/TBT/N/BDI/493, G/TBT/N/KEN/1653, G/TBT/N/RWA/1042, G/TBT/N/TZA/1156 and G/TBT/N/UGA/1993 was adopted by Uganda on 30 September 2025 as a Uganda Standard, US EAS 875:2024 Quick frozen prawns or shrimps – Specification (2nd Edition). The Standard can be purchased online through the link: https://webstore.unbs.go.ug/</t>
  </si>
  <si>
    <t>Frozen cold-water shrimps and prawns "Pandalus spp., Crangon crangon", even smoked, whether in shell or not, incl. shrimps and prawns in shell, cooked by steaming or by boiling in water (HS code(s): 030616); Frozen shrimps and prawns, even smoked, whether in shell or not, incl. shrimps and prawns in shell, cooked by steaming or by boiling in water (excl. cold-water shrimps and prawns) (HS code(s): 030617); Fish and fishery products (ICS code(s): 67.120.30)</t>
  </si>
  <si>
    <t>030617 - Frozen shrimps and prawns, even smoked, whether in shell or not, incl. shrimps and prawns in shell, cooked by steaming or by boiling in water (excl. cold-water shrimps and prawns); 030616 - Frozen cold-water shrimps and prawns "Pandalus spp., Crangon crangon", even smoked, whether in shell or not, incl. shrimps and prawns in shell, cooked by steaming or by boiling in water; 030617 - Frozen shrimps and prawns, even smoked, whether in shell or not, incl. shrimps and prawns in shell, cooked by steaming or by boiling in water (excl. cold-water shrimps and prawns); 030616 - Frozen cold-water shrimps and prawns "Pandalus spp., Crangon crangon", even smoked, whether in shell or not, incl. shrimps and prawns in shell, cooked by steaming or by boiling in water</t>
  </si>
  <si>
    <t>DEAS 1137:2023 Handling and transportation of slaughter animals – Requirements  </t>
  </si>
  <si>
    <t>The aim of this addendum is to update WTO Members that the Draft East African Standard, DEAS 1137:2023 Handling and transportation of slaughter animals – Requirements notified in G/TBT/N/BDI/350, G/TBT/N/KEN/1419, G/TBT/N/RWA/857, G/TBT/N/TZA/942, G/TBT/N/UGA/1766,  G/TBT/N/BDI/350/Add.1, G/TBT/N/KEN/1419/Add.1, G/TBT/N/RWA/857/Add.1, G/TBT/N/TZA/942/Add.1 and G/TBT/N/UGA/1766/Add.1 was adopted by Uganda on 30 September 2025 as a Uganda Standard, US EAS 1137:2024 Handling and transportation of slaughter animals -Requirements (1st Edition). The Standard can be purchased online through the link: https://webstore.unbs.go.ug/</t>
  </si>
  <si>
    <t>LIVE ANIMALS (HS code(s): 01); Animal produce in general (ICS code(s): 67.120.01)</t>
  </si>
  <si>
    <t>01 - LIVE ANIMALS; 01 - LIVE ANIMALS</t>
  </si>
  <si>
    <t>67.120.01 - Animal produce in general; 67.120.01 - Animal produce in general</t>
  </si>
  <si>
    <t>Prevention of deceptive practices and consumer protection (TBT); Prevention of deceptive practices and consumer protection (TBT); Protection of human health or safety (TBT); Protection of human health or safety (TBT); Protection of animal or plant life or health (TBT); Protection of animal or plant life or health (TBT); Protection of the environment (TBT); Protection of the environment (TBT); Quality requirements (TBT); Quality requirements (TBT); Reducing trade barriers and facilitating trade (TBT); Reducing trade barriers and facilitating trade (TBT)</t>
  </si>
  <si>
    <t>DEAS 1187: 2023, Edible offal — Specification, First edition</t>
  </si>
  <si>
    <t>The aim of this addendum is to update WTO Members that the Draft East African Standard, DEAS 1187:2023, Edible offal — Specification, First edition in G/TBT/N/BDI/449, G/TBT/N/KEN/1554, G/TBT/N/RWA/984, G/TBT/N/TZA/1085 and G/TBT/N/UGA/1899 was adopted by Uganda on 30 September 2025 as a Uganda Standard, US EAS 1187:2024 Edible offal -Specification (1st Edition). The Standard can be purchased online through the link: https://webstore.unbs.go.ug/</t>
  </si>
  <si>
    <t>Fresh or chilled edible offal of bovine animals (HS code(s): 020610); Frozen edible bovine tongues (HS code(s): 020621); Frozen edible bovine livers (HS code(s): 020622); Fresh or chilled edible offal of swine (HS code(s): 020630); Frozen edible livers of swine (HS code(s): 020641); Fresh or chilled edible offal of sheep, goats, horses, asses, mules and hinnies (HS code(s): 020680); Frozen edible offal of sheep, goats, horses, asses, mules and hinnies (HS code(s): 020690); - Of fowls of the species Gallus domesticus: (HS code(s): 02071); - Of turkeys: (HS code(s): 02072); - Of ducks: (HS code(s): 02074); Fresh or chilled domestic geese, not cut in pieces (HS code(s): 020751); Frozen domestic geese, not cut in pieces (HS code(s): 020752); Fatty livers of domestic geese, fresh or chilled (HS code(s): 020753); Frozen cuts and edible offal of domestic geese (HS code(s): 020755); Meat and edible offal of domestic guinea fowls, fresh, chilled or frozen (HS code(s): 020760); Meat and edible offal of rabbits, hares, pigeons and other animals, fresh, chilled or frozen (excl. of bovine animals, swine, sheep, goats, horses, asses, mules, hinnies, poultry "fowls of the species Gallus domesticus", ducks, geese, turkeys and guinea fowls) (HS code(s): 0208); Meat and meat products (ICS code(s): 67.120.10)</t>
  </si>
  <si>
    <t>0208 - Meat and edible offal of rabbits, hares, pigeons and other animals, fresh, chilled or frozen (excl. of bovine animals, swine, sheep, goats, horses, asses, mules, hinnies, poultry "fowls of the species Gallus domesticus", ducks, geese, turkeys and guinea fowls); 020760 - Meat and edible offal of domestic guinea fowls, fresh, chilled or frozen; 020755 - Frozen cuts and edible offal of domestic geese; 020753 - Fatty livers of domestic geese, fresh or chilled; 020752 - Frozen domestic geese, not cut in pieces; 020751 - Fresh or chilled domestic geese, not cut in pieces; 02074 - - Of ducks:; 02072 - - Of turkeys:; 02071 - - Of fowls of the species Gallus domesticus:; 020690 - Frozen edible offal of sheep, goats, horses, asses, mules and hinnies; 020680 - Fresh or chilled edible offal of sheep, goats, horses, asses, mules and hinnies; 020641 - Frozen edible livers of swine; 020630 - Fresh or chilled edible offal of swine; 020622 - Frozen edible bovine livers; 020621 - Frozen edible bovine tongues; 020610 - Fresh or chilled edible offal of bovine animals; 0208 - Meat and edible offal of rabbits, hares, pigeons and other animals, fresh, chilled or frozen (excl. of bovine animals, swine, sheep, goats, horses, asses, mules, hinnies, poultry "fowls of the species Gallus domesticus", ducks, geese, turkeys and guinea fowls); 020641 - Frozen edible livers of swine; 020622 - Frozen edible bovine livers; 020621 - Frozen edible bovine tongues; 020755 - Frozen cuts and edible offal of domestic geese; 020753 - Fatty livers of domestic geese, fresh or chilled; 020752 - Frozen domestic geese, not cut in pieces; 020751 - Fresh or chilled domestic geese, not cut in pieces; 020760 - Meat and edible offal of domestic guinea fowls, fresh, chilled or frozen; 02074 - - Of ducks:; 02072 - - Of turkeys:; 02071 - - Of fowls of the species Gallus domesticus:; 020610 - Fresh or chilled edible offal of bovine animals; 020690 - Frozen edible offal of sheep, goats, horses, asses, mules and hinnies; 020680 - Fresh or chilled edible offal of sheep, goats, horses, asses, mules and hinnies; 020630 - Fresh or chilled edible offal of swine</t>
  </si>
  <si>
    <t>67.120.10 - Meat and meat products; 67.120.10 - Meat and meat products</t>
  </si>
  <si>
    <t>DEAS 1190:2023, Handling, storage and transport of slaughterhouse by-products —Guidelines, First edition</t>
  </si>
  <si>
    <t>The aim of this addendum is to update WTO Members that the Draft East African Standard, DEAS 1190:2023, Handling, storage and transport of slaughterhouse by-products —Guidelines, First edition in G/TBT/N/BDI/448, G/TBT/N/KEN/1553, G/TBT/N/RWA/983, G/TBT/N/TZA/1084 and G/TBT/N/UGA/1898 was adopted by Uganda on 30 September 2025 as a Uganda Standard, US EAS 1190:2024 Handling, storage and transport of slaughterhouse by-products -Guidelines (1st Edition). The Standard can be purchased online through the link: https://webstore.unbs.go.ug/</t>
  </si>
  <si>
    <t>Prevention of deceptive practices and consumer protection (TBT); Prevention of deceptive practices and consumer protection (TBT); Protection of human health or safety (TBT); Protection of human health or safety (TBT); Protection of animal or plant life or health (TBT); Protection of animal or plant life or health (TBT); Protection of the environment (TBT); Protection of the environment (TBT); Harmonization (TBT); Harmonization (TBT); Cost saving and productivity enhancement (TBT); Cost saving and productivity enhancement (TBT)</t>
  </si>
  <si>
    <t>020630 - Fresh or chilled edible offal of swine; 020760 - Meat and edible offal of domestic guinea fowls, fresh, chilled or frozen; 020755 - Frozen cuts and edible offal of domestic geese; 020753 - Fatty livers of domestic geese, fresh or chilled; 020752 - Frozen domestic geese, not cut in pieces; 020751 - Fresh or chilled domestic geese, not cut in pieces; 02074 - - Of ducks:; 0208 - Meat and edible offal of rabbits, hares, pigeons and other animals, fresh, chilled or frozen (excl. of bovine animals, swine, sheep, goats, horses, asses, mules, hinnies, poultry "fowls of the species Gallus domesticus", ducks, geese, turkeys and guinea fowls); 02072 - - Of turkeys:; 020690 - Frozen edible offal of sheep, goats, horses, asses, mules and hinnies; 020680 - Fresh or chilled edible offal of sheep, goats, horses, asses, mules and hinnies; 020641 - Frozen edible livers of swine; 020610 - Fresh or chilled edible offal of bovine animals; 020621 - Frozen edible bovine tongues; 020622 - Frozen edible bovine livers; 02071 - - Of fowls of the species Gallus domesticus:; 020753 - Fatty livers of domestic geese, fresh or chilled; 020752 - Frozen domestic geese, not cut in pieces; 020751 - Fresh or chilled domestic geese, not cut in pieces; 020760 - Meat and edible offal of domestic guinea fowls, fresh, chilled or frozen; 02074 - - Of ducks:; 02072 - - Of turkeys:; 02071 - - Of fowls of the species Gallus domesticus:; 020610 - Fresh or chilled edible offal of bovine animals; 020690 - Frozen edible offal of sheep, goats, horses, asses, mules and hinnies; 020680 - Fresh or chilled edible offal of sheep, goats, horses, asses, mules and hinnies; 020630 - Fresh or chilled edible offal of swine; 020755 - Frozen cuts and edible offal of domestic geese; 020621 - Frozen edible bovine tongues; 020622 - Frozen edible bovine livers; 020641 - Frozen edible livers of swine; 0208 - Meat and edible offal of rabbits, hares, pigeons and other animals, fresh, chilled or frozen (excl. of bovine animals, swine, sheep, goats, horses, asses, mules, hinnies, poultry "fowls of the species Gallus domesticus", ducks, geese, turkeys and guinea fowls)</t>
  </si>
  <si>
    <t>DEAS 1161:2023, Draft East African Standard for Prepackaged Cooked Beans</t>
  </si>
  <si>
    <t>The aim of this addendum is to update WTO Members that the Draft East African Standard, DEAS 1161:2023, Draft East African Standard for Prepackaged Cooked Beans notified in G/TBT/N/BDI/372, G/TBT/N/KEN/1452, G/TBT/N/RWA/884, G/TBT/N/TZA/986 and G/TBT/N/UGA/1789 was adopted by Uganda on 30 September 2025 as a Uganda Standard, US EAS 1161:2024 Pre-packaged cooked beans -Specification (1st Edition). The Standard can be purchased online through the link: https://webstore.unbs.go.ug/</t>
  </si>
  <si>
    <t>CEREALS (HS code(s): 10); Food technology (ICS code(s): 67)</t>
  </si>
  <si>
    <t>Ministry of Public Health (MOPH) Notification No. 461 entitled " Extraction Solvent for use in Food Production "</t>
  </si>
  <si>
    <t>The Draft Ministry of Public Health notification entitled " Extraction Solvent for use in Food Production ", previously notified in G/TBT/N/THA/730dated 4 April 2024, was published in the Royal Gazette dated 11 March 2025 as the Notification of the Ministry of Public Health No. 461.SPS/TBT (Agricultural Commodity and Foods) Thailand Contact PointE-mail: spsthailand@acfs.go.thspsthailand@gmail.comWebsites: http://www.acfs.go.thhttps://spsthailand.acfs.go.th/th/main</t>
  </si>
  <si>
    <t>Extraction Solvent for use in Food Production, Processing Aids, Food Additives</t>
  </si>
  <si>
    <t>87.060.30 - Solvents</t>
  </si>
  <si>
    <r>
      <rPr>
        <sz val="11"/>
        <color theme="1"/>
        <rFont val="Calibri"/>
        <family val="2"/>
        <scheme val="minor"/>
      </rPr>
      <t>https://members.wto.org/crnattachments/2025/TBT/THA/final_measure/25_08781_00_x.pdf</t>
    </r>
  </si>
  <si>
    <t>Jordan</t>
  </si>
  <si>
    <t>Lubricating oils ـــ Hydraulic oils ـــ Specifications for categories HFAE, HFAS, HFB, HFC, HFDR, HFDU</t>
  </si>
  <si>
    <t>This Jordanian Standard specifies the requirements of unused fire-resistant and less flammable hydraulic fluids for hydrostatic and hydrodynamic systems in general industrial applications. It provides guidance for suppliers, end-users, and manufacturers of hydraulic equipment. It defines specifications for categories HFAE, HFAS, HFB, HFC, HFDR, and HFDU, including: composition, viscosity, water content, corrosion protection, elastomer compatibility, fire-resistance, oxidation and hydrolytic stability, and lubrication performance.</t>
  </si>
  <si>
    <t>Lubricants, industrial oils and related products (ICS code(s): 75.100); Hydraulic fluids (ICS code(s): 75.120)</t>
  </si>
  <si>
    <t>75.100 - Lubricants, industrial oils and related products; 75.120 - Hydraulic fluids</t>
  </si>
  <si>
    <t>Prevention of deceptive practices and consumer protection (TBT); Protection of human health or safety (TBT); Protection of the environment (TBT); Harmonization (TBT)</t>
  </si>
  <si>
    <r>
      <rPr>
        <sz val="11"/>
        <color theme="1"/>
        <rFont val="Calibri"/>
        <family val="2"/>
        <scheme val="minor"/>
      </rPr>
      <t>https://jsmo.gov.jo/EBV4.0/Root_Storage/AR/EB_UsefullLinks/DJS_2424-2025.pdfhttps://jsmo.gov.jo/EBV4.0/Root_Storage/AR/EB_UsefullLinks/DJS_2424-2025.pdf</t>
    </r>
  </si>
  <si>
    <t>ISO 12922:2020Jordanian Standards JS 119:2022, JS 2421, JS ISO 3448</t>
  </si>
  <si>
    <t>DEAS 893:2023, Chilli sauce — Specification, Second Edition</t>
  </si>
  <si>
    <t>The aim of this addendum is to update WTO Members that the Draft East African Standard, DEAS 893:2023, Chilli sauce — Specification, Second Edition notified in G/TBT/N/BDI/390, G/TBT/N/KEN/1470, G/TBT/N/RWA/902, G/TBT/N/TZA/1004, G/TBT/N/UGA/1809, G/TBT/N/BDI/390/Add.1, G/TBT/N/KEN/1470/Add.1, G/TBT/N/RWA/902/Add.1, G/TBT/N/TZA/1004/Add.1 and G/TBT/N/UGA/1809/Add.1  was adopted by Uganda on 30 September 2025 as a Uganda Standard, US EAS 893:2024 Chilli sauce -Specification (2nd Edition). The Standard can be purchased online through the link: https://webstore.unbs.go.ug/</t>
  </si>
  <si>
    <t>DEAS 1109:2022, Fruit and vegetable ketchup — Specification, First Edition</t>
  </si>
  <si>
    <t>The aim of this addendum is to update WTO Members that the Draft East African Standard, DEAS 1109:2022, Fruit and vegetable ketchup — Specification, First Edition notified in G/TBT/N/BDI/292, G/TBT/N/KEN/1327, G/TBT/N/RWA/729, G/TBT/N/TZA/850, G/TBT/N/UGA/1701, G/TBT/N/BDI/292/Add.1, G/TBT/N/KEN/1327/Add.1, G/TBT/N/RWA/729/Add.1, G/TBT/N/TZA/850/Add.1 and G/TBT/N/UGA/1701/Add.1 was adopted by Uganda on 30 September 2025 as a Uganda Standard, US EAS 1109:2024 Fruit and vegetable ketchup (1st Edition). The Standard can be purchased online through the link: https://webstore.unbs.go.ug/</t>
  </si>
  <si>
    <t>- Tomato ketchup and other tomato sauces (HS code(s): 210320); Fruits. Vegetables (ICS code(s): 67.080)</t>
  </si>
  <si>
    <t>210320 - Tomato ketchup and other tomato sauces; 210320 - Tomato ketchup and other tomato sauces</t>
  </si>
  <si>
    <t>67.080 - Fruits. Vegetables; 67.080 - Fruits. Vegetables</t>
  </si>
  <si>
    <t>DEAS 1107:2022, Code of practice for the production, handling and processing of dried fruits and Vegetables, First Edition</t>
  </si>
  <si>
    <t>The aim of this addendum is to update WTO Members that the Draft East African Standard, DEAS 1107:2022, Code of practice for the production, handling and processing of dried fruits and Vegetables, First Edition notified in G/TBT/N/BDI/290, G/TBT/N/KEN/1325, G/TBT/N/RWA/727, G/TBT/N/TZA/848 and G/TBT/N/UGA/1699 was adopted by Uganda on 30 September 2025 as a Uganda Standard, US EAS 1107:2024 Code of practice for the production, handling, and processing of dried fruits and vegetables (1st Edition). The Standard can be purchased online through the link: https://webstore.unbs.go.ug/</t>
  </si>
  <si>
    <t>Fruit, dried, other than that of headings 08.01 to 08.06; mixtures of nuts or dried fruits of this Chapter. (HS code(s): 0813); Fruits. Vegetables (ICS code(s): 67.080)</t>
  </si>
  <si>
    <t>0813 - Dried apricots, prunes, apples, peaches, pears, papaws "papayas", tamarinds and other edible fruits, and mixtures of edible and dried fruits or of edible nuts (excl. nuts, bananas, dates, figs, pineapples, avocados, guavas, mangoes, mangosteens, citrus fruit and grapes, unmixed); 0813 - Dried apricots, prunes, apples, peaches, pears, papaws "papayas", tamarinds and other edible fruits, and mixtures of edible and dried fruits or of edible nuts (excl. nuts, bananas, dates, figs, pineapples, avocados, guavas, mangoes, mangosteens, citrus fruit and grapes, unmixed)</t>
  </si>
  <si>
    <t>Quality requirements (TBT); Quality requirements (TBT); Harmonization (TBT); Harmonization (TBT)</t>
  </si>
  <si>
    <t>DEAS 1128:2023, Food grade acesulfame potassium — Specification, First Edition</t>
  </si>
  <si>
    <t>The aim of this addendum is to update WTO Members that the Draft East African Standard, DEAS 1128:2023, Food grade acesulfame potassium — Specification, First Edition notified in G/TBT/N/BDI/333, G/TBT/N/KEN/1395, G/TBT/N/RWA/840, G/TBT/N/TZA/919, G/TBT/N/UGA/1748, G/TBT/N/BDI/333/Add.1, G/TBT/N/KEN/1395/Add.1, G/TBT/N/RWA/840/Add.1, G/TBT/N/TZA/919/Add.1 and G/TBT/N/UGA/1748/Add.1 was adopted by Uganda on 30 September 2025 as a Uganda Standard, US EAS 1128:2024 Food grade acesulfame potassium -Specification (1st Edition). The Standard can be purchased online through the link: https://webstore.unbs.go.ug/</t>
  </si>
  <si>
    <t>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and inorganic or organic compounds of mercury whether or not chemically defined, and products of 3002 10) (HS code(s): 293499); Food additives (ICS code(s): 67.220.20)</t>
  </si>
  <si>
    <t>293499 - 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other fentanyls and their derivatives, and inorganic or organic compounds of mercury whether or not chemically defined, and products of 3002 10); 293499 - 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other fentanyls and their derivatives, and inorganic or organic compounds of mercury whether or not chemically defined, and products of 3002 10)</t>
  </si>
  <si>
    <t>DEAS 1129:2023, Natural cinnamon extract — Specification, First Edition</t>
  </si>
  <si>
    <t>The aim of this addendum is to update WTO Members that the Draft East African Standard, DEAS 1129:2023, Natural cinnamon extract — Specification, First Edition notified in G/TBT/N/BDI/332, G/TBT/N/KEN/1394, G/TBT/N/RWA/839, G/TBT/N/TZA/918, G/TBT/N/UGA/1747, G/TBT/N/BDI/332/Add.1, G/TBT/N/KEN/1394/Add.1, G/TBT/N/RWA/839/Add.1, G/TBT/N/TZA/918/Add.1 and G/TBT/N/UGA/1747/Add.1 was adopted by Uganda on 30 September 2025 as a Uganda Standard, US EAS 1129:2024 Natural cinnamon extract -Specification (1st Edition). The Standardcan be purchased online through the link: https://webstore.unbs.go.ug/</t>
  </si>
  <si>
    <t>Cinnamon "Cinnamomum zeylanicum Blume" (excl. crushed and ground) (HS code(s): 090611); Food additives (ICS code(s): 67.220.20)</t>
  </si>
  <si>
    <t>090611 - Cinnamon "Cinnamomum zeylanicum Blume" (excl. crushed and ground); 090611 - Cinnamon "Cinnamomum zeylanicum Blume" (excl. crushed and ground)</t>
  </si>
  <si>
    <t>DEAS 1132:2023, Natural vanilla extract — Specification, First Edition</t>
  </si>
  <si>
    <t>The aim of this addendum is to update WTO Members that the Draft East African Standard, DEAS 1132:2023, Natural vanilla extract — Specification, First Edition notified in G/TBT/N/BDI/329, G/TBT/N/KEN/1391, G/TBT/N/RWA/836, G/TBT/N/TZA/915, G/TBT/N/UGA/1744, G/TBT/N/BDI/329/Add.1, G/TBT/N/KEN/1391/Add.1, G/TBT/N/RWA/836/Add.1, G/TBT/N/TZA/915/Add.1 and G/TBT/N/UGA/1744/Add.1 was adopted by Uganda on 30 September 2025 as a Uganda Standard, US EAS 1132:2024 Natural vanilla extract -Specification (1st Edition). The Standard can be purchased online through the link: https://webstore.unbs.go.ug/</t>
  </si>
  <si>
    <t>Vegetable saps and extracts (excl. liquorice, hops, opium and ephedra) (HS code(s): 130219); Food additives (ICS code(s): 67.220.20)</t>
  </si>
  <si>
    <t>130219 - Vegetable saps and extracts (excl. liquorice, hops, opium and ephedra); 130219 - Vegetable saps and extracts (excl. liquorice, hops, opium and ephedra)</t>
  </si>
  <si>
    <t>DEAS 1138:2023 Basic design and operation of abattoir/slaughterhouses —Requirements     </t>
  </si>
  <si>
    <t>The aim of this addendum is to update WTO Members that the Draft East African Standard, DEAS 1138:2023 Basic design and operation of abattoir/slaughterhouses —Requirements notified in G/TBT/N/BDI/352, G/TBT/N/KEN/1421, G/TBT/N/RWA/859, G/TBT/N/TZA/944 and G/TBT/N/UGA/1768 was adopted by Uganda on 30 September 2025 as a Uganda Standard, US EAS 1138:2024 Design and operation of slaughterhouse -Requirements (1st Edition). The Standard can be purchased online through the link: https://webstore.unbs.go.ug/</t>
  </si>
  <si>
    <t>Machinery for the industrial preparation of meat or poultry (excl. cooking and other heating appliances and refrigerating or freezing equipment) (HS code(s): 843850); Meat, meat products and other animal produce (ICS code(s): 67.120)</t>
  </si>
  <si>
    <t>843850 - Machinery for the industrial preparation of meat or poultry (excl. cooking and other heating appliances and refrigerating or freezing equipment); 843850 - Machinery for the industrial preparation of meat or poultry (excl. cooking and other heating appliances and refrigerating or freezing equipment)</t>
  </si>
  <si>
    <t>Prevention of deceptive practices and consumer protection (TBT); Prevention of deceptive practices and consumer protection (TBT); Protection of human health or safety (TBT); Protection of human health or safety (TBT); Protection of the environment (TBT); Protection of the environment (TBT); Quality requirements (TBT); Quality requirements (TBT); Reducing trade barriers and facilitating trade (TBT); Reducing trade barriers and facilitating trade (TBT)</t>
  </si>
  <si>
    <t>DEAS 1186:2023, Edible insects — Specification, First edition</t>
  </si>
  <si>
    <t>The aim of this addendum is to update WTO Members that the Draft East African Standard, DEAS 1186:2023, Edible insects — Specification, First edition in G/TBT/N/BDI/444, G/TBT/N/KEN/1549, G/TBT/N/RWA/979, G/TBT/N/TZA/1080 and G/TBT/N/UGA/1894 was adopted by Uganda on 30 September 2025 as a Uganda Standard, US EAS 1186:2024 Edible insects -Specification (1st Edition). The Standard can be purchased online through the link: https://webstore.unbs.go.ug/</t>
  </si>
  <si>
    <t>- Insects: (HS code(s): 01064); Animal produce in general (ICS code(s): 67.120.01)</t>
  </si>
  <si>
    <t>01064 - - Insects:; 01064 - - Insects:</t>
  </si>
  <si>
    <t>DEAS 1147:2023, Flavoured honey — Specification, First Edition</t>
  </si>
  <si>
    <t>The aim of this addendum is to update WTO Members that the Draft East African Standard, DEAS 1147:2023, Flavoured honey — Specification, First Edition in G/TBT/N/BDI/375, G/TBT/N/KEN/1455, G/TBT/N/RWA/887, G/TBT/N/TZA/989 and G/TBT/N/UGA/1792 was adopted by Uganda on 30 September 2025 as a Uganda Standard, US EAS 1147:2024 Flavoured honey -Specification (1st Edition). The Standard can be purchased online through the link: https://webstore.unbs.go.ug/</t>
  </si>
  <si>
    <t>Natural honey. (HS code(s): 0409); Sugar and sugar products (ICS code(s): 67.180.10)</t>
  </si>
  <si>
    <t>0409 - Natural honey.; 0409 - Natural honey.</t>
  </si>
  <si>
    <t>67.180.10 - Sugar and sugar products; 67.180.10 - Sugar and sugar products</t>
  </si>
  <si>
    <t>DEAS 1149:2023, Industrial honey — Specification, First Edition</t>
  </si>
  <si>
    <t>The aim of this addendum is to update WTO Members that the Draft East African Standard, DEAS 1149:2023, Industrial honey — Specification, First Edition in G/TBT/N/BDI/376, G/TBT/N/KEN/1456, G/TBT/N/RWA/888, G/TBT/N/TZA/990 and G/TBT/N/UGA/1793 was adopted by Uganda on 30 September 2025 as a Uganda Standard, US EAS 1149:2024 Industrial honey -Specification (1st Edition). The Standard can be purchased online through the link: https://webstore.unbs.go.ug/</t>
  </si>
  <si>
    <t>SI 12402 Part 1 - Personal flotation devices: Lifejackets for seagoing ships - Safety requirements</t>
  </si>
  <si>
    <t>Personal flotation devices - Lifejackets for seagoing ships (HS code(s): 630720); (ICS code(s): 13.340.70)</t>
  </si>
  <si>
    <t>630720 - Life jackets and life belts, of all types of textile materials; 630720 - Life jackets and life belts, of all types of textile materials</t>
  </si>
  <si>
    <t>13.340.70 - Lifejackets, buoyancy aids and flotation devices; 13.340.70 - Lifejackets, buoyancy aids and flotation devices</t>
  </si>
  <si>
    <t>DEAS 90:2023, Compounded poultry feed — Specification, Third Edition</t>
  </si>
  <si>
    <t>The aim of this addendum is to update WTO Members that the Draft East African Standard, DEAS 90:2023, Compounded poultry feed — Specification, Third Edition notified in G/TBT/N/BDI/337, G/TBT/N/KEN/1399, G/TBT/N/RWA/844, G/TBT/N/TZA/923, G/TBT/N/UGA/1752, G/TBT/N/BDI/337/Add.1, G/TBT/N/KEN/1399/Add.1, G/TBT/N/KEN/1399/Add.2, G/TBT/N/RWA/844/Add.1, G/TBT/N/TZA/923/Add.1 and G/TBT/N/UGA/1752/Add.1 was adopted by Uganda on 30 September 2025 as a Uganda Standard, US EAS 90:2024 Compounded Poultry feed -Specification (2nd Edition). The Standard can be purchased online through the link: https://webstore.unbs.go.ug/</t>
  </si>
  <si>
    <t>Consumer information, labelling (TBT); Prevention of deceptive practices and consumer protection (TBT); Protection of animal or plant life or health (TBT); Quality requirements (TBT); Harmonization (TBT); Reducing trade barriers and facilitating trade (TBT)</t>
  </si>
  <si>
    <t>DEAS 1188: 2023, Edible natural casings— Specification, First edition</t>
  </si>
  <si>
    <t>The aim of this addendum is to update WTO Members that the Draft East African Standard, DEAS 1188:2023, Edible natural casings— Specification, First edition in G/TBT/N/BDI/447, G/TBT/N/KEN/1552, G/TBT/N/RWA/982, G/TBT/N/TZA/1083 and G/TBT/N/UGA/1897 was adopted by Uganda on 30 September 2025 as a Uganda Standard, US EAS 1188:2024 Edible natural casings -Specification (1st Edition). The Standard can be purchased online through the link: https://webstore.unbs.go.ug/</t>
  </si>
  <si>
    <t>- Other, including edible flours and meals of meat or meat offal: (HS code(s): 02109); Meat and meat products (ICS code(s): 67.120.10)</t>
  </si>
  <si>
    <t>02109 - - Other, including edible flours and meals of meat or meat offal:; 02109 - - Other, including edible flours and meals of meat or meat offal:</t>
  </si>
  <si>
    <t>DEAS 781:2023, Draft East African Standards for Biscuit</t>
  </si>
  <si>
    <t>The aim of this addendum is to update WTO Members that the Draft East African Standard, DEAS 781:2023, Draft East African Standards for Biscuit notified in G/TBT/N/BDI/369, G/TBT/N/KEN/1449, G/TBT/N/RWA/881, G/TBT/N/TZA/983 and G/TBT/N/UGA/1786 was adopted by Uganda on 30 September 2025 as a Uganda Standard, US EAS 781:2024 Biscuits -Specification (2nd Edition). The Standard can be purchased online through the link: https://webstore.unbs.go.ug/</t>
  </si>
  <si>
    <t>DEAS 1110:2022, Fruits and vegetable chutney — Specification, First Edition</t>
  </si>
  <si>
    <t>The aim of this addendum is to update WTO Members that the Draft East African Standard, DEAS 1110:2022, Fruits and vegetable chutney — Specification, First Edition notified in G/TBT/N/BDI/293, G/TBT/N/KEN/1328, G/TBT/N/RWA/730, G/TBT/N/TZA/851, G/TBT/N/UGA/1702, G/TBT/N/BDI/293/Add.1, G/TBT/N/KEN/1328/Add.1, G/TBT/N/RWA/730/Add.1, G/TBT/N/TZA/851/Add.1 and G/TBT/N/UGA/1702/Add.1 was adopted by Uganda on 30 September 2025 as a Uganda Standard, US EAS 1110:2024 Fruits and vegetable chutney -Specification (1st Edition). The Standard can be purchased online through the link: https://webstore.unbs.go.ug/</t>
  </si>
  <si>
    <t>- Other (HS code(s): 200190); Fruits. Vegetables (ICS code(s): 67.080)</t>
  </si>
  <si>
    <t>200190 - Vegetables, fruit, nuts and other edible parts of plants, prepared or preserved by vinegar or acetic acid (excl. cucumbers and gherkins); 200190 - Vegetables, fruit, nuts and other edible parts of plants, prepared or preserved by vinegar or acetic acid (excl. cucumbers and gherkins)</t>
  </si>
  <si>
    <t>DEAS 873:2022, Frozen tuna loins — Specification, Second Edition</t>
  </si>
  <si>
    <t>The aim of this addendum is to update WTO Members that the Draft East African Standard, DEAS 873:2022, Frozen tuna loins — Specification, Second Edition notified in G/TBT/N/BDI/495, G/TBT/N/KEN/1655, G/TBT/N/RWA/1044, G/TBT/N/TZA/1158 and G/TBT/N/UGA/1995 was adopted by Uganda on 30 September 2025 as a Uganda Standard, US EAS 873:2024 Frozen tuna loins -Specification (2nd Edition). The Standard can be purchased online through the link: https://webstore.unbs.go.ug/</t>
  </si>
  <si>
    <t>Frozen tunas of the genus "Thunnus" (excl. Thunnus alalunga, Thunnus albacares, Thunnus obesus, Thunnus thynnus, Thunnus orientalis and Thunnus maccoyii) (HS code(s): 030349); Fish and fishery products (ICS code(s): 67.120.30)</t>
  </si>
  <si>
    <t>030349 - Frozen tunas of the genus "Thunnus" (excl. Thunnus alalunga, Thunnus albacares, Thunnus obesus, Thunnus thynnus, Thunnus orientalis and Thunnus maccoyii); 030349 - Frozen tunas of the genus "Thunnus" (excl. Thunnus alalunga, Thunnus albacares, Thunnus obesus, Thunnus thynnus, Thunnus orientalis and Thunnus maccoyii)</t>
  </si>
  <si>
    <t>DEAS 954:2023, Meat sausages — Specification, Second edition</t>
  </si>
  <si>
    <t>The aim of this addendum is to update WTO Members that the Draft East African Standard, DEAS 954:2023, Meat sausages — Specification, Second edition notified in G/TBT/N/BDI/445, G/TBT/N/KEN/1550, G/TBT/N/RWA/980, G/TBT/N/TZA/1081 and G/TBT/N/UGA/1895 was adopted by Uganda on 30 September 2025 as a Uganda Standard, US EAS 954:2024 Meat sausages -Specification (2nd Edition. The Standard can be purchased online through the link: https://webstore.unbs.go.ug/</t>
  </si>
  <si>
    <t>Sausages and similar products, of meat, meat offal, blood or insects; food preparations based on these products. (HS code(s): 1601); Meat and meat products (ICS code(s): 67.120.10)</t>
  </si>
  <si>
    <t>1601 - Sausages and similar products, of meat, meat offal, blood or insects; food preparations based on these products.; 1601 - Sausages and similar products, of meat, meat offal, blood or insects; food preparations based on these products.</t>
  </si>
  <si>
    <t>DEAS 1136:2023 Raw Ground Meat Products — Specification  </t>
  </si>
  <si>
    <t>The aim of this addendum is to update WTO Members that the Draft East African Standard, DEAS 1136:2023 Raw Ground Meat Products — Specification notified in G/TBT/N/BDI/349, G/TBT/N/KEN/1418, G/TBT/N/RWA/856, G/TBT/N/TZA/939, G/TBT/N/UGA/1765, G/TBT/N/BDI/349/Add.1, G/TBT/N/KEN/1418/Add.1, G/TBT/N/RWA/856/Add.1, G/TBT/N/TZA/939/Add.1 and G/TBT/N/UGA/1765/Add.1 was adopted by Uganda on 30 September 2025 as a Uganda Standard, US EAS 1136:2024 Raw ground meat products -Specification (1st Edition). The Standard can be purchased online through the link: https://webstore.unbs.go.ug/</t>
  </si>
  <si>
    <t>Frozen meat of swine (excl. carcases and half-carcases, and hams, shoulders and cuts thereof, with bone in) (HS code(s): 020329); Meat and meat products (ICS code(s): 67.120.10)</t>
  </si>
  <si>
    <t>020329 - Frozen meat of swine (excl. carcases and half-carcases, and hams, shoulders and cuts thereof, with bone in); 020329 - Frozen meat of swine (excl. carcases and half-carcases, and hams, shoulders and cuts thereof, with bone in)</t>
  </si>
  <si>
    <t>National security requirements (TBT); National security requirements (TBT); Prevention of deceptive practices and consumer protection (TBT); Prevention of deceptive practices and consumer protection (TBT); Protection of human health or safety (TBT); Protection of human health or safety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</si>
  <si>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DEAS 904:2023, Fertilizers — Phosphate rock powder — Specification, second edition</t>
  </si>
  <si>
    <t>The aim of this addendum is to update WTO Members that the Draft East African Standard, DEAS 904:2023, Fertilizers — Phosphate rock powder — Specification, second edition in G/TBT/N/BDI/421, G/TBT/N/KEN/1526, G/TBT/N/RWA/956, G/TBT/N/TZA/1056 and G/TBT/N/UGA/1871 was adopted by Uganda on 30 September 2025 as a Uganda Standard, US EAS 904:2024 Fertilizers – Phosphate rock powder – Specification (2nd Edition). The Standard can be purchased online through the link: https://webstore.unbs.go.ug/</t>
  </si>
  <si>
    <t xml:space="preserve">Mineral or chemical phosphatic fertilisers (excl. those in tablets or similar forms, or in packages with a gross weight of </t>
  </si>
  <si>
    <t>3103 - Mineral or chemical phosphatic fertilisers (excl. those in tablets or similar forms, or in packages with a gross weight of &lt;= 10 kg); 3103 - Mineral or chemical phosphatic fertilisers (excl. those in tablets or similar forms, or in packages with a gross weight of &lt;= 10 kg)</t>
  </si>
  <si>
    <t>National Standard of the P.R.C., Micro-dose X-ray security inspection system—Part 4：Humanbody security inspection system</t>
  </si>
  <si>
    <t>This document specifies the classification, general technical requirements, test methods, inspection rules, packaging, marking, storage and transportation as well accompanying technical documents for humanbody security inspection system. _x000D_
This document applies to the design, manufacture, assembly, acceptance and operation of various humanbody security inspection system.  _x000D_
This document does not apply to computed tomography (CT) system.</t>
  </si>
  <si>
    <t>Humanbody security inspection system (HS code(s): 902219); (ICS code(s): 13.310)</t>
  </si>
  <si>
    <t>902219 - Apparatus based on the use of X-rays (other than for medical, surgical, dental or veterinary uses)</t>
  </si>
  <si>
    <t>13.310 - Protection against crime</t>
  </si>
  <si>
    <r>
      <rPr>
        <sz val="11"/>
        <color theme="1"/>
        <rFont val="Calibri"/>
        <family val="2"/>
        <scheme val="minor"/>
      </rPr>
      <t>https://members.wto.org/crnattachments/2025/TBT/CHN/25_08788_00_x.pdf</t>
    </r>
  </si>
  <si>
    <t>DEAS 1108:2022, Fruits chips and crisps — Specification, First Edition</t>
  </si>
  <si>
    <t>The aim of this addendum is to update WTO Members that the Draft East African Standard, DEAS 1108:2022, Fruits chips and crisps — Specification, First Edition notified in G/TBT/N/BDI/291, G/TBT/N/KEN/1326, G/TBT/N/RWA/728, G/TBT/N/TZA/849, G/TBT/N/UGA/1700, G/TBT/N/BDI/291/Add.1, G/TBT/N/KEN/1326/Add.1, G/TBT/N/RWA/728/Add.1, G/TBT/N/TZA/849/Add.1 and G/TBT/N/UGA/1700/Add.1 was adopted by Uganda on 30 September 2025 as a Uganda Standard, US EAS 1108:2024 Fruits chips and crisps -Specification (1st Edition). The Standard can be purchased online through the link: https://webstore.unbs.go.ug/</t>
  </si>
  <si>
    <t>- Potatoes (HS code(s): 200520); Fruits. Vegetables (ICS code(s): 67.080)</t>
  </si>
  <si>
    <t>200520 - Potatoes, prepared or preserved otherwise than by vinegar or acetic acid (excl. frozen); 200520 - Potatoes, prepared or preserved otherwise than by vinegar or acetic acid (excl. frozen)</t>
  </si>
  <si>
    <t>DEAS 39:2023, General principles of food hygiene — Code of practice, Second Edition</t>
  </si>
  <si>
    <t>The aim of this addendum is to update WTO Members that the Draft East African Standard, DEAS 39:2023, General principles of food hygiene — Code of practice, Second Edition notified in G/TBT/N/BDI/324, G/TBT/N/KEN/1386, G/TBT/N/RWA/827, G/TBT/N/TZA/898 and G/TBT/N/UGA/1738 was adopted by Uganda on 30 September 2025 as a Uganda Standard, US EAS 39:2024 General principles of food hygiene -Code of practice (2nd Edition). The Standard can be purchased online through the link: https://webstore.unbs.go.ug/</t>
  </si>
  <si>
    <t>67.020 - Processes in the food industry; 67.020 - Processes in the food industry</t>
  </si>
  <si>
    <t>Protection of human health or safety (TBT); Reducing trade barriers and facilitating trade (TBT); Cost saving and productivity enhancement (TBT)</t>
  </si>
  <si>
    <t>DEAS 1139:2023 Edible chickens' eggs in shell - Specifications </t>
  </si>
  <si>
    <t>The aim of this addendum is to update WTO Members that the Draft East African Standard, DEAS 1139:2023 Edible chickens' eggs in shell - Specifications notified in G/TBT/N/BDI/351, G/TBT/N/KEN/1420, G/TBT/N/RWA/858, G/TBT/N/TZA/943 and G/TBT/N/UGA/1767 was adopted by Uganda on 30 September 2025 as a Uganda Standard, US EAS 1139:2024 Edible chicken eggs in-shell -Specification (1st Edition). The Standard can be purchased online through the link: https://webstore.unbs.go.ug/</t>
  </si>
  <si>
    <t>Fresh birds' eggs, in shell (excl. of domestic fowls, and fertilised for incubation) (HS code(s): 040729); Prepackaged and prepared foods (ICS code(s): 67.230)</t>
  </si>
  <si>
    <t>040729 - Fresh birds' eggs, in shell (excl. of domestic fowls, and fertilised for incubation); 040729 - Fresh birds' eggs, in shell (excl. of domestic fowls, and fertilised for incubation)</t>
  </si>
  <si>
    <t>Protection of human health or safety (TBT); Protection of the environment (TBT); Quality requirements (TBT); Harmonization (TBT); Reducing trade barriers and facilitating trade (TBT); Cost saving and productivity enhancement (TBT)</t>
  </si>
  <si>
    <t>Consumer information, labelling (TBT); Consumer information, labelling (TBT); Prevention of deceptive practices and consumer protection (TBT); Prevention of deceptive practices and consumer protection (TBT); Protection of animal or plant life or health (TBT); Protection of animal or plant life or health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</si>
  <si>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DEAS 874:2022, Processing and handling of prawns or shrimps — Code of practice, Second Edition.</t>
  </si>
  <si>
    <t>The aim of this addendum is to update WTO Members that the Draft East African Standard, DEAS 874:2022, Processing and handling of prawns or shrimps — Code of practice, Second Edition notified in G/TBT/N/BDI/494, G/TBT/N/KEN/1654, G/TBT/N/RWA/1043, G/TBT/N/TZA/1157 and G/TBT/N/UGA/1994 was adopted by Uganda on 30 September 2025 as a Uganda Standard, US EAS 874:2024 Processing and handling of prawns or shrimps -Code of practice (2nd Edition). The Standard can be purchased online through the link: https://webstore.unbs.go.ug/</t>
  </si>
  <si>
    <t>Frozen cold-water shrimps and prawns "Pandalus spp., Crangon crangon", even smoked, whether in shell or not, incl. shrimps and prawns in shell, cooked by steaming or by boiling in water (HS code(s): 030616); Frozen shrimps and prawns, even smoked, whether in shell or not, incl. shrimps and prawns in shell, cooked by steaming or by boiling in water (excl. cold-water shrimps and prawns) (HS code(s): 030617); Fish and fishery products (ICS code(s): 67.120.30)Code of practice for processing and handling of prawns or shrimps </t>
  </si>
  <si>
    <t>Prevention of deceptive practices and consumer protection (TBT); Prevention of deceptive practices and consumer protection (TBT); Protection of human health or safety (TBT); Protection of human health or safety (TBT); Protection of animal or plant life or health (TBT); Protection of animal or plant life or health (TBT); Protection of the environment (TBT); Protection of the environment (TBT); Harmonization (TBT); Harmonization (TBT); Reducing trade barriers and facilitating trade (TBT); Reducing trade barriers and facilitating trade (TBT); Cost saving and productivity enhancement (TBT); Cost saving and productivity enhancement (TBT)</t>
  </si>
  <si>
    <t>SI 60335 part 2.7 - Household and similar electrical appliances – Safety: Particular requirements for washing machines </t>
  </si>
  <si>
    <t>Washing machines</t>
  </si>
  <si>
    <t>84501 - - Machines, each of a dry linen capacity not exceeding 10 kg:; 84501 - - Machines, each of a dry linen capacity not exceeding 10 kg:</t>
  </si>
  <si>
    <t>13.120 - Domestic safety; 97.060 - Laundry appliances; 13.120 - Domestic safety; 97.060 - Laundry appliances</t>
  </si>
  <si>
    <t>DEAS 1131:2023, Natural orange extract — Specification, First Edition</t>
  </si>
  <si>
    <t>The aim of this addendum is to update WTO Members that the Draft East African Standard, DEAS 1131:2023, Natural orange extract — Specification, First Edition notified in G/TBT/N/BDI/330, G/TBT/N/KEN/1392, G/TBT/N/RWA/837, G/TBT/N/TZA/916, G/TBT/N/UGA/1745, G/TBT/N/BDI/330/Add.1, G/TBT/N/KEN/1392/Add.1, G/TBT/N/RWA/837/Add.1, G/TBT/N/TZA/916/Add.1 and G/TBT/N/UGA/1745/Add.1 was adopted by Uganda on 30 September 2025 as a Uganda Standard, US EAS 1131:2024 Natural orange extract -Specification (1st Edition). The Standard can be purchased online through the link: https://webstore.unbs.go.ug/</t>
  </si>
  <si>
    <t>Vegetable saps and extracts (excl. liquorice, hops, pryrethrum, roots of plants containing rotenone and opium) (HS code(s): 130219); Food additives (ICS code(s): 67.220.20)</t>
  </si>
  <si>
    <t>130219 - Vegetable saps and extracts (excl. liquorice, hops, pryrethrum, roots of plants containing rotenone and opium); 130219 - Vegetable saps and extracts (excl. liquorice, hops, pryrethrum, roots of plants containing rotenone and opium)</t>
  </si>
  <si>
    <t>Protection of human health or safety (TBT); Protection of human health or safety (TBT); Reducing trade barriers and facilitating trade (TBT); Reducing trade barriers and facilitating trade (TBT); Cost saving and productivity enhancement (TBT); Cost saving and productivity enhancement (TBT)</t>
  </si>
  <si>
    <t>Protection of human health or safety (TBT); Protection of human health or safety (TBT); Protection of the environment (TBT); Protection of the environment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</si>
  <si>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Public Health Protection (Food) Notice (Application of Changes to the Annex to the European Union Directives) (Commission Regulation (EU) No 10/2011 of 14 January 2011 on plastic materials and articles intended to come into contact with food), 5785 – 2025</t>
  </si>
  <si>
    <t>Commission Regulation (EU) No 10/2011 of 14 January 2011 on plastic materials and articles intended to come into contact with food was adopted in Israel as part of Amendment No. 10 to the Public Health Protection (Food) Law, 5776 - 2015 (notified in G/TBT/N/ISR/1332/Rev.1), and appears in item 16 of the Second Annex A to the Law with a few deviations as detailed in columns A and C, in addition to the exceptions as stated in Section 3A(a1) to (a5) of the Law. The adopted European edition was the version valid as of 31 August 2023. This regulation was applied in Israel only to the following:_x000D_
(a) a proper importer importing food through the European route;_x000D_
(b) a manufacturer holding a proper manufacturing certificate or a manufacturer having a certificate of submission of an undertaking, in which the provisions of Section 321A of the Food Law are met;_x000D_
(c) a marketer who purchased or received food of those mentioned above.It is now proposed to apply the change to the adopted Regulation (EC) 10/2011 in full, as implemented in the  European  Union by  10  September  2025.  The main change introduced in this proposed Order is updating the definitions and the high degree of purity of raw materials, as well as general requirements for materials used in the production of plastic materials that come into contact with food.It is also clarified that the exceptions listed in Column A of Item 16 in Appendix II A will continue to apply to the proposed changes to be implemented in Israel.</t>
  </si>
  <si>
    <t>Food, except for raw meat, raw milk, honey, and fresh eggs in their shells (ICS code(s): 67.040; 67.050)</t>
  </si>
  <si>
    <t>67.040 - Food products in general; 67.050 - General methods of tests and analysis for food products; 67.250 - Materials and articles in contact with foodstuffs</t>
  </si>
  <si>
    <r>
      <rPr>
        <sz val="11"/>
        <color theme="1"/>
        <rFont val="Calibri"/>
        <family val="2"/>
        <scheme val="minor"/>
      </rPr>
      <t>https://members.wto.org/crnattachments/2025/TBT/ISR/25_08753_00_x.pdf</t>
    </r>
  </si>
  <si>
    <t>Announcement of the opening of the change for public commentsNotice of the Food Service Administration in accordance with Section 3A(c) of the LawProtection of Public Health Law (Food) 5776-2015RIACommission Regulation (EU) No 10/2011 of 14 January 2011 on plastic materials and articles intended to come into contact with food</t>
  </si>
  <si>
    <t>National security requirements (TBT); Prevention of deceptive practices and consumer protection (TBT); Protection of human health or safety (TBT); Quality requirements (TBT); Harmonization (TBT); Reducing trade barriers and facilitating trade (TBT); Cost saving and productivity enhancement (TBT)</t>
  </si>
  <si>
    <t>DEAS 1189:2023, Marinated meat — Specification, First edition</t>
  </si>
  <si>
    <t>The aim of this addendum is to update WTO Members that the Draft East African Standard, DEAS 1189:2023, Marinated meat — Specification, First edition in G/TBT/N/BDI/446, G/TBT/N/KEN/1551, G/TBT/N/RWA/981, G/TBT/N/TZA/1082 and G/TBT/N/UGA/1896 was adopted by Uganda on 30 September 2025 as a Uganda Standard, US EAS 1189:2024 Marinated meat -Specification (1st Edition). The Standard can be purchased online through the link: https://webstore.unbs.go.ug/</t>
  </si>
  <si>
    <t>Meat of bovine animals, fresh or chilled (HS code(s): 0201); Meat of bovine animals, frozen (HS code(s): 0202); Meat of swine, fresh, chilled or frozen (HS code(s): 0203); Meat of sheep or goats, fresh, chilled or frozen (HS code(s): 0204); Meat of horses, asses, mules or hinnies, fresh, chilled or frozen. (HS code(s): 0205); Edible offal of bovine animals, swine, sheep, goats, horses, asses, mules or hinnies, fresh, chilled or frozen (HS code(s): 0206); Meat and meat products (ICS code(s): 67.120.10)</t>
  </si>
  <si>
    <t>0206 - Edible offal of bovine animals, swine, sheep, goats, horses, asses, mules or hinnies, fresh, chilled or frozen; 0205 - Meat of horses, asses, mules or hinnies, fresh, chilled or frozen.; 0204 - Meat of sheep or goats, fresh, chilled or frozen; 0203 - Meat of swine, fresh, chilled or frozen; 0202 - Meat of bovine animals, frozen; 0201 - Meat of bovine animals, fresh or chilled; 0206 - Edible offal of bovine animals, swine, sheep, goats, horses, asses, mules or hinnies, fresh, chilled or frozen; 0205 - Meat of horses, asses, mules or hinnies, fresh, chilled or frozen.; 0204 - Meat of sheep or goats, fresh, chilled or frozen; 0203 - Meat of swine, fresh, chilled or frozen; 0202 - Meat of bovine animals, frozen; 0201 - Meat of bovine animals, fresh or chilled</t>
  </si>
  <si>
    <t>Prevention of deceptive practices and consumer protection (TBT); Protection of human health or safety (TBT); Protection of animal or plant life or health (TBT); Protection of the environment (TBT); Harmonization (TBT); Cost saving and productivity enhancement (TBT)</t>
  </si>
  <si>
    <t>Ecuador</t>
  </si>
  <si>
    <t>REFORMA PARCIAL A LA RESOLUCIÓN ARCSA-DE-016-2020- LDCL, POR MEDIO DE LA CUAL SE EXPIDE LA NORMATIVA TÉCNICA SUSTITUTIVA PARA AUTORIZAR LA IMPORTACIÓN POR EXCEPCIÓN E IMPORTACIÓN POR DONACIÓN DE MEDICAMENTOS, PRODUCTOS BIOLÓGICOS, DISPOSITIVOS MÉDICOS Y REACTIVOS BIOQUÍMICOS Y DE DIAGNÓSTICO (Partial amendment to Resolution ARCSA-DE-016-2020- LDCL, issuing the Substitute Technical Regulations authorizing the exceptional importation of and importation for the purposes of donation of medicines, biological products, medical devices, and biochemical and diagnostic reagents)</t>
  </si>
  <si>
    <t>The Republic of Ecuador hereby notifies Resolution ARCSA-DE-2025-040-DASP, through which the National Agency for Health Surveillance, Regulation and Control (ARCSA), Doctor Leopoldo Izquieta Pérez, issues the Partial amendment to Resolution ARCSA-DE-016-2020- LDCL, issuing the Substitute Technical Regulations authorizing the exceptional importation of and importation for the purposes of donation of medicines, biological products, medical devices, and biochemical and diagnostic reagents.The purpose of aforementioned Resolution is to comply with the ruling of the Constitutional Court as set out in Judgement No. 679-18-JP/20 and joined cases, dated 5 August 2020, which establishes that "litigated medicines" (medicines that have been the subject of lawsuits in order for patients to access them) that do not have a national health registration must have a health registration issued by a high-level health supervisory authority, to ensure that the product meets quality standards.It should be noted that Resolution ARCSA-DE-2025-040-DASP, amending Resolution ARCSA-DE-016-2020-LDCL, is not considered a technical barrier to trade because: it does not incur a cost for the applicant; the intended purpose of importing the products covered by Resolution ARCSA-DE-016-2020-LDCL is not to market them at the national level, but rather it applies only to the National Health System, the patient in their own right or their legal representative, in the following instances:• A health emergency declared by act of a public authority;• For specialized treatments not available in the country, duly justified;• For people suffering from catastrophic, rare, or orphan diseases, duly justified;• For the purpose of human clinical research, the protocol for which has received prior approval from ARCSA;• For the supply of the public sector through international organizations;• Other instances defined by the national health authority; and• Other instances provided for in the Organic Law on Health.Agency:Ministerio de Producción, Comercio Exterior, Inversiones y Pesca, MPCEIP (Ministry of Production, Foreign Trade, Investment and Fisheries)Subsecretaría de la Calidad (Under-Secretariat for Quality)Primary enquiry point:Cristian Eduardo Yépez JaramilloPlataforma Gubernamental de Gestión FinancieraAv. Amazonas entre Unión Nacional de Periodistas y Alfonso PereiraPiso 8Bloque amarilloQuito EC170522Email: puntocontacto-otcecu@produccion.gob.ec; puntocontactoecu@gmail.com; cyepez@produccion.gob.ecTel.: (+593 2) 3948760, Ext. 2254/ 2252Website: http://www.produccion.gob.ec__________</t>
  </si>
  <si>
    <t>Partial Amendment to the Substitute Technical Regulation to authorize the exceptional importation and importation for the purposes of donation of medicines, biological products, medical devices and biochemical and diagnostic reagents</t>
  </si>
  <si>
    <t>11.120 - Pharmaceutics; 11.120 - Pharmaceutics</t>
  </si>
  <si>
    <r>
      <rPr>
        <sz val="11"/>
        <color theme="1"/>
        <rFont val="Calibri"/>
        <family val="2"/>
        <scheme val="minor"/>
      </rPr>
      <t>https://members.wto.org/crnattachments/2025/TBT/ECU/modification/25_08807_00_s.pdf</t>
    </r>
  </si>
  <si>
    <t>National Standard of the P.R.C., Micro-dose X-ray security inspection system Part 2: Transmission baggage security inspection system</t>
  </si>
  <si>
    <t>This document specifies the general technical requirements, test methods, inspection rules, packaging, marking, storage and transportation, as well as accompanying technical documents for transmission baggage security inspection system._x000D_
This document applies to the design, manufacture, assembly, acceptance and operation of various transmission baggage security inspection system._x000D_
This document does not apply to computed tomography (CT) system, electron accelerators, and X-ray security inspection system with an X-ray generator energy greater than 500keV.</t>
  </si>
  <si>
    <t>Transmission baggage security inspection system (HS code(s): 902219); (ICS code(s): 13.310)</t>
  </si>
  <si>
    <r>
      <rPr>
        <sz val="11"/>
        <color theme="1"/>
        <rFont val="Calibri"/>
        <family val="2"/>
        <scheme val="minor"/>
      </rPr>
      <t>https://members.wto.org/crnattachments/2025/TBT/CHN/25_08786_00_x.pdf</t>
    </r>
  </si>
  <si>
    <t>National Standard of the P.R.C., General specifications for hand-held metal detectors</t>
  </si>
  <si>
    <t>The document specifies the technical requirements, test methods, inspection rules, identification, marking, labeling, packaging, and accompanying technical documents for hand-held metal detectors._x000D_
The document applies to hand-held metal detectors used for inspecting metal weapons and prohibited metal items, and serves as the fundamental basis for the design, manufacture, inspection, and operation of such equipment. Hand-held metal detectors for other purposes may refer to this document for implementation.</t>
  </si>
  <si>
    <t>Hand-held metal detectors (HS code(s): 854370); (ICS code(s): 13.310)</t>
  </si>
  <si>
    <t>854370 - Electrical machines and apparatus, having individual functions, n.e.s. in chapter 85</t>
  </si>
  <si>
    <r>
      <rPr>
        <sz val="11"/>
        <color theme="1"/>
        <rFont val="Calibri"/>
        <family val="2"/>
        <scheme val="minor"/>
      </rPr>
      <t>https://members.wto.org/crnattachments/2025/TBT/CHN/25_08791_00_x.pdf</t>
    </r>
  </si>
  <si>
    <t>DEAS 66-1: 2023, Tomato products — Specification — Part 1: Canned tomato,Third Edition </t>
  </si>
  <si>
    <t>The aim of this addendum is to update WTO Members that the Draft East African Standard, DEAS 66-1:2023, Tomato products — Specification — Part 1: Canned tomato,Third Edition  notified in G/TBT/N/BDI/387, G/TBT/N/KEN/1467, G/TBT/N/RWA/899, G/TBT/N/TZA/1001, G/TBT/N/UGA/1806, G/TBT/N/BDI/387/Add.1, G/TBT/N/KEN/1467/Add.1, G/TBT/N/RWA/899/Add.1, G/TBT/N/TZA/1001/Add.1 and G/TBT/N/UGA/1806/Add.1 was adopted by Uganda on 30 September 2025 as a Uganda Standard, US EAS 66-1:2024 Tomato products -Specification -Part 1: Canned tomato (3rd Edition). The Standard can be purchased online through the link: https://webstore.unbs.go.ug/</t>
  </si>
  <si>
    <t>Technical Regulation for Auto Spare Parts.</t>
  </si>
  <si>
    <t xml:space="preserve">Attached is a copy of the Regulation after alignment, along with the List of standards._x000D_
</t>
  </si>
  <si>
    <t xml:space="preserve">4010_x000D_
4016_x000D_
7007_x000D_
7009_x000D_
8301_x000D_
8302_x000D_
8421_x000D_
8511_x000D_
8512_x000D_
8544_x000D_
8708_x000D_
</t>
  </si>
  <si>
    <t>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 8512 - Electrical lighting or signalling equipment (excl. lamps of heading 8539), windscreen wipers, defrosters and demisters, of a kind used for cycles or motor vehicles; parts thereof; 8511 - 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 8421 - Centrifuges, incl. centrifugal dryers (excl. those for isotope separation); filtering or purifying machinery and apparatus, for liquids or gases; parts thereof (excl. artificial kidneys); 8302 - 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 4010 - Conveyor or transmission belts or belting, of vulcanised rubber; 4016 - Articles of vulcanised rubber (excl. hard rubber), n.e.s.; 7007 - Safety glass, toughened "tempered", laminated safety glass (excl. multiple-walled insulating units of glass, glasses for spectacles and clock or watch glasses); 7009 - Glass mirrors, whether or not framed, incl. rear-view mirrors (excl. optical mirrors, optically worked, mirrors &gt; 100 years old); 8544 - 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 8301 - Padlocks and locks "key, combination or electrically operated", of base metal; clasps and frames with clasps, incorporating locks, of base metal; keys for any of the foregoing articles, of base metal; 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 4016 - Articles of vulcanised rubber (excl. hard rubber), n.e.s.; 8544 - 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 8512 - Electrical lighting or signalling equipment (excl. lamps of heading 8539), windscreen wipers, defrosters and demisters, of a kind used for cycles or motor vehicles; parts thereof; 8511 - 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 8421 - Centrifuges, incl. centrifugal dryers (excl. those for isotope separation); filtering or purifying machinery and apparatus, for liquids or gases; parts thereof (excl. artificial kidneys); 8302 - 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 8301 - Padlocks and locks "key, combination or electrically operated", of base metal; clasps and frames with clasps, incorporating locks, of base metal; keys for any of the foregoing articles, of base metal; 7009 - Glass mirrors, whether or not framed, incl. rear-view mirrors (excl. optical mirrors, optically worked, mirrors &gt; 100 years old); 7007 - Safety glass, toughened "tempered", laminated safety glass (excl. multiple-walled insulating units of glass, glasses for spectacles and clock or watch glasses); 4010 - Conveyor or transmission belts or belting, of vulcanised rubber</t>
  </si>
  <si>
    <t>43.040 - Road vehicle systems; 43.040 - Road vehicle systems</t>
  </si>
  <si>
    <r>
      <rPr>
        <sz val="11"/>
        <color theme="1"/>
        <rFont val="Calibri"/>
        <family val="2"/>
        <scheme val="minor"/>
      </rPr>
      <t>https://members.wto.org/crnattachments/2025/TBT/SAU/modification/25_08801_00_x.pdf
https://members.wto.org/crnattachments/2025/TBT/SAU/modification/25_08801_01_x.pdf</t>
    </r>
  </si>
  <si>
    <t>SI 60974 part 1 – Arc welding equipment: Welding power sources</t>
  </si>
  <si>
    <t>Arc welding equipment</t>
  </si>
  <si>
    <t>85153 - - Machines and apparatus for arc (including plasma arc) welding of metals:; 85153 - - Machines and apparatus for arc (including plasma arc) welding of metals:</t>
  </si>
  <si>
    <t>25.160.30 - Welding equipment; 25.160.30 - Welding equipment</t>
  </si>
  <si>
    <t>Protection of human health or safety (TBT); Harmonization (TBT); Reducing trade barriers and facilitating trade (TBT)</t>
  </si>
  <si>
    <t>National Standard of the P.R.C., General specifications for Walk-through metal detectors</t>
  </si>
  <si>
    <t>The document specifies the technical requirements, test methods, inspection rules, identification, marking, labeling, packaging and accompanying technical documents for walk-through metal detectors._x000D_
The document applies to walk-through metal detectors for inspecting metal weapons and prohibited metal items. Walk-through metal detectors for other purposes may refer to this standard for implementation.</t>
  </si>
  <si>
    <t>Walk-through metal detectors (HS code(s): 854370); (ICS code(s): 13.310)</t>
  </si>
  <si>
    <r>
      <rPr>
        <sz val="11"/>
        <color theme="1"/>
        <rFont val="Calibri"/>
        <family val="2"/>
        <scheme val="minor"/>
      </rPr>
      <t>https://members.wto.org/crnattachments/2025/TBT/CHN/25_08790_00_x.pdf</t>
    </r>
  </si>
  <si>
    <t>National Standard of the P.R.C., Performance requirements and testing methods for electronic stability control system(ESC) for light-duty vehicles</t>
  </si>
  <si>
    <t>This document specifies the performance requirements and test methods for electronic stability control system (ESC) for light-duty vehicles._x000D_
This document applies to vehicles of category M1 and N1 specified in GB/T 15089.</t>
  </si>
  <si>
    <t>Electronic stability control system (ESC) (HS code(s): 870830); (ICS code(s): 43.040.40)</t>
  </si>
  <si>
    <t>870830 - Brakes and servo-brakes and their parts, for tractors, motor vehicles for the transport of ten or more persons, motor cars and other motor vehicles principally designed for the transport of persons, motor vehicles for the transport of goods and special purpose motor vehicles, n.e.s.</t>
  </si>
  <si>
    <t>43.040.40 - Braking systems</t>
  </si>
  <si>
    <r>
      <rPr>
        <sz val="11"/>
        <color theme="1"/>
        <rFont val="Calibri"/>
        <family val="2"/>
        <scheme val="minor"/>
      </rPr>
      <t>https://members.wto.org/crnattachments/2025/TBT/CHN/25_08792_00_x.pdf
https://members.wto.org/crnattachments/2025/TBT/CHN/25_08792_01_x.pdf</t>
    </r>
  </si>
  <si>
    <t>GB/T 15089—2001</t>
  </si>
  <si>
    <t>Lubricating oils ـــ Hydraulic oils ـــ Specifications for categories HH, HL, HM, HV, HG, HMHP, HVHP</t>
  </si>
  <si>
    <t>This Jordanian Standard specifies the minimum requirements for new mineral oil hydraulic fluids and is intended for hydraulic systems, particularly for hydrostatic hydraulic fluid power application and high-performance systems. The purpose of this Jordanian Standard is to guide suppliers and end users of mineral oil hydraulic fluids and to direct equipment manufacturers of hydraulic systems.</t>
  </si>
  <si>
    <t>Prevention of deceptive practices and consumer protection (TBT); Protection of human health or safety (TBT); Harmonization (TBT)</t>
  </si>
  <si>
    <r>
      <rPr>
        <sz val="11"/>
        <color theme="1"/>
        <rFont val="Calibri"/>
        <family val="2"/>
        <scheme val="minor"/>
      </rPr>
      <t>https://jsmo.gov.jo/EBV4.0/Root_Storage/AR/EB_UsefullLinks/DJS_2422-2025.pdf</t>
    </r>
  </si>
  <si>
    <t>ISO 11158:2023ASTM D6158:2023Jordanian Standards JS 119:2022, JS 2421, JS ISO 3448</t>
  </si>
  <si>
    <t>Publication ofBPR-10, Issue 3 – Application Procedures and Rules for Digital Television (DTV) Broadcasting Undertakings</t>
  </si>
  <si>
    <t>Notice is hereby given that Innovation, Science and Economic Development Canada (ISED) has published the following document:Broadcasting Procedures and Rules BPR-10, issue 3, which outlines the application procedures for broadcasting undertakings seeking to acquire a broadcasting certificate to operate a digital television station, regular or low power.</t>
  </si>
  <si>
    <t>Telecommunications (ICS 33.170)</t>
  </si>
  <si>
    <t>33.170 - Television and radio broadcasting; 33.170 - Television and radio broadcasting</t>
  </si>
  <si>
    <t>Consultation</t>
  </si>
  <si>
    <t>Quality requirements (TBT); Harmonization (TBT)</t>
  </si>
  <si>
    <t>Prevention of deceptive practices and consumer protection (TBT); Protection of human health or safety (TBT); Protection of animal or plant life or health (TBT); Protection of the environment (TBT); Quality requirements (TBT); Reducing trade barriers and facilitating trade (TBT)</t>
  </si>
  <si>
    <t>National Standard of the P.R.C., Performance requirements and testing methods for electronic stability control system(ESC) for heavy-duty vehicles</t>
  </si>
  <si>
    <t>This document specifies the the general requirements, performance requirements and test methods for electronic stability control system (ESC) for heavy-duty vehicles._x000D_
This document applies to vehicles of category M2, M3, N2 and N3 specified in GB/T 15089._x000D_
This document does not apply to category N3 vehicles with a maximum designed total mass exceeding 25,000 kg, nor to special operation vehicles defined in GB/T 17350.</t>
  </si>
  <si>
    <r>
      <rPr>
        <sz val="11"/>
        <color theme="1"/>
        <rFont val="Calibri"/>
        <family val="2"/>
        <scheme val="minor"/>
      </rPr>
      <t>https://members.wto.org/crnattachments/2025/TBT/CHN/25_08793_00_x.pdf
https://members.wto.org/crnattachments/2025/TBT/CHN/25_08793_01_x.pdf
https://members.wto.org/crnattachments/2025/TBT/CHN/25_08793_02_x.pdf</t>
    </r>
  </si>
  <si>
    <t>GB/T 15089—2001, GB/T 17350—2024</t>
  </si>
  <si>
    <t>National Standard of the P.R.C.,Technical specifications for safety of power-driven vehicles operating on roads</t>
  </si>
  <si>
    <t>This document specifies the essential technical requirements for the operational safety of motor vehicles, including their complete units, major assemblies, and safety protection devices, as well as additional requirements for fire engines, ambulances, engineering emergency vehicles, police cars, and vehicles designed for persons with disabilities._x000D_
This document applies to all motor vehicles operating on roads within the territory of China, excluding trams and wheeled special machinery vehicles that are not designed and manufactured for road travel and use, and are mainly used for operation and construction in closed roads and venues.</t>
  </si>
  <si>
    <t>Passenger vehicle, goods vehicle, special motor vehicle, trailer, combination of vehicles, motorcycle and moped (HS code(s): 870121; 870210; 870220; 870230; 870321); (ICS code(s): 43.020)</t>
  </si>
  <si>
    <t>870121 - Road tractors for semi-trailers, with only compression-ignition internal combustion piston engine "diesel or semi-diesel"; 870210 - Motor vehicles for the transport of &gt;= 10 persons, incl. driver, with only diesel engine; 870220 - Motor vehicles for the transport of &gt;= 10 persons, incl. driver, with both diesel engine and electric motor as motors for propulsion; 870321 - Motor cars and other motor vehicles principally designed for the transport of &lt;10 persons, incl. station wagons and racing cars, with only spark-ignition internal combustion reciprocating piston engine of a cylinder capacity &lt;= 1.000 cm³ (excl. vehicles for travelling on snow and other specially designed vehicles of subheading 8703.10); 870230 - Motor vehicles for the transport of &gt;= 10 persons, incl. driver, with both spark-ignition internal combustion reciprocating piston engine and electric motor as motors for propulsion</t>
  </si>
  <si>
    <r>
      <rPr>
        <sz val="11"/>
        <color theme="1"/>
        <rFont val="Calibri"/>
        <family val="2"/>
        <scheme val="minor"/>
      </rPr>
      <t>https://members.wto.org/crnattachments/2025/TBT/CHN/25_08795_00_x.pdf</t>
    </r>
  </si>
  <si>
    <t>10 - CEREALS; 19 - PREPARATIONS OF CEREALS, FLOUR, STARCH OR MILK; PASTRYCOOKS' PRODUCTS; 19 - PREPARATIONS OF CEREALS, FLOUR, STARCH OR MILK; PASTRYCOOKS' PRODUCTS; 10 - CEREALS</t>
  </si>
  <si>
    <t>National Standard of the P.R.C., Micro-dose X-ray security inspection system Part 3: Transmission cargo security inspection system</t>
  </si>
  <si>
    <t>This document specifies the classification, general technical requirements, test methods, inspection rules, packaging, marking, storage and transporationt, as well as accompanying technical documents for transmission cargo security inspection system._x000D_
This  document applies to the design, manufacture, assembly, acceptance and operation of various transmission cargo security inspection system._x000D_
This document does not apply to computed tomography (CT) system, electron accelerators, X-ray security inspection system with an X-ray generator energy greater than 500keV, and vehicle security inspection system.</t>
  </si>
  <si>
    <t>Transmission cargo security inspection system (HS code(s): 902219); (ICS code(s): 13.310)</t>
  </si>
  <si>
    <r>
      <rPr>
        <sz val="11"/>
        <color theme="1"/>
        <rFont val="Calibri"/>
        <family val="2"/>
        <scheme val="minor"/>
      </rPr>
      <t>https://members.wto.org/crnattachments/2025/TBT/CHN/25_08787_00_x.pdf</t>
    </r>
  </si>
  <si>
    <t>Prevention of deceptive practices and consumer protection (TBT); Protection of human health or safety (TBT); Protection of animal or plant life or health (TBT); Protection of the environment (TBT); Harmonization (TBT); Reducing trade barriers and facilitating trade (TBT); Cost saving and productivity enhancement (TBT)</t>
  </si>
  <si>
    <t>National Standard of the P.R.C., Micro-dose X-ray security inspection system Part 1: General technical specifications</t>
  </si>
  <si>
    <t>This document specifies the classification, general technical requirements, test methods, inspection rules, packaging, marking, storage and transportation as well as accompanying technical documents for micro-dose X-ray security inspection system. _x000D_
This document applies to various micro-dose X-ray security inspection system and serves as the fundamental basis for the design, manufacture, acceptance and operation of such system. _x000D_
This document does not apply to computed tomography (CT) system, electron accelerators, and X-ray security inspection system with an X-ray generator energy greater than 500keV.</t>
  </si>
  <si>
    <t>X-ray security inspection equipment (HS code(s): 902219); (ICS code(s): 13.310)</t>
  </si>
  <si>
    <r>
      <rPr>
        <sz val="11"/>
        <color theme="1"/>
        <rFont val="Calibri"/>
        <family val="2"/>
        <scheme val="minor"/>
      </rPr>
      <t>https://members.wto.org/crnattachments/2025/TBT/CHN/25_08785_00_x.pdf</t>
    </r>
  </si>
  <si>
    <t>Prevention of deceptive practices and consumer protection (TBT); Protection of human health or safety (TBT); Protection of the environment (TBT); Quality requirements (TBT); Reducing trade barriers and facilitating trade (TBT)</t>
  </si>
  <si>
    <t>National Standard of the P.R.C., Micro-dose X-ray security inspection system Part 5: Backscatter object security inspection system</t>
  </si>
  <si>
    <t>This ducument specifies the classification, general technical requirements, test methods, inspection rules, packaging, marking, storage and transportation as well as the requirements of accompanying technical documents for backscatter object security inspection system. _x000D_
This ducument is applicable to the design, manufacture, assembly, acceptance and operation of various micro-dose backscatter X-ray security inspection system. _x000D_
This ducument does not apply to portable backscatter security inspection system.</t>
  </si>
  <si>
    <t>Backscatter X-ray, security inspection system (HS code(s): 902219); (ICS code(s): 13.310)</t>
  </si>
  <si>
    <r>
      <rPr>
        <sz val="11"/>
        <color theme="1"/>
        <rFont val="Calibri"/>
        <family val="2"/>
        <scheme val="minor"/>
      </rPr>
      <t>https://members.wto.org/crnattachments/2025/TBT/CHN/25_08789_00_x.pdf</t>
    </r>
  </si>
  <si>
    <t> Lubricating oils ـــ Hydraulic oils ـــ Specifications for categories HETG, HEPG, HEES, HEPR</t>
  </si>
  <si>
    <t>This Jordanian Standard specifies the requirements for environmentally acceptable hydraulic fluids and is intended for hydraulic systems, particularly hydraulic fluid power systems. The purpose of this document is to provide guidance and requirements for suppliers and users of environmentally acceptable hydraulic fluids, and for the direction of original equipment manufacturers of hydraulic systems.This Jordanian Standard stipulates the requirements for environmentally acceptable hydraulic fluids at the time of delivery.</t>
  </si>
  <si>
    <r>
      <rPr>
        <sz val="11"/>
        <color theme="1"/>
        <rFont val="Calibri"/>
        <family val="2"/>
        <scheme val="minor"/>
      </rPr>
      <t>https://jsmo.gov.jo/EBV4.0/Root_Storage/AR/EB_UsefullLinks/DJS_2423-2025_.pdf</t>
    </r>
  </si>
  <si>
    <t>ISO 15380:2023Jordanian Standards JS 119:2022, JS 2421, JS ISO 3448</t>
  </si>
  <si>
    <t>Ministry of Public Health (MOPH) Notification No. 455 entitled "Jams, Jellies and Marmalades"</t>
  </si>
  <si>
    <t>The Draft Ministry of Public Health notification entitled " Jams, Jellies and Marmalades", previously notified in G/TBT/N/THA/748dated 9 August 2024, was published in the Royal Gazette dated 11 March 2025 as the Notification of the Ministry of Public Health No. 455.SPS/TBT (Agricultural Commodity and Foods) Thailand Contact PointE-mail: spsthailand@acfs.go.thspsthailand@gmail.comWebsites: http://www.acfs.go.thhttps://spsthailand.acfs.go.th/th/main</t>
  </si>
  <si>
    <t>Jams, jellies and marmalades (ICS 67.080)</t>
  </si>
  <si>
    <r>
      <rPr>
        <sz val="11"/>
        <color theme="1"/>
        <rFont val="Calibri"/>
        <family val="2"/>
        <scheme val="minor"/>
      </rPr>
      <t>https://members.wto.org/crnattachments/2025/TBT/THA/final_measure/25_08784_00_x.pdf</t>
    </r>
  </si>
  <si>
    <t>Technical regulation for the biodegradable plastic bags </t>
  </si>
  <si>
    <t>This regulation specifies the following: Terms and definitions, scope, objectives, supplier obligations, labelling, conformity assessment procedures, responsibilities of regulatory authorities, the authorities of market survey responsibilities, violations and penalties, general rules, transition rules, Appendix (lists, types).</t>
  </si>
  <si>
    <t>Sacks. Bags (ICS code(s): 55.080)</t>
  </si>
  <si>
    <t>55.080 - Sacks. Bags</t>
  </si>
  <si>
    <t>Protection of the environment (TBT); Other (TBT)</t>
  </si>
  <si>
    <t>Environment protection</t>
  </si>
  <si>
    <r>
      <rPr>
        <sz val="11"/>
        <color theme="1"/>
        <rFont val="Calibri"/>
        <family val="2"/>
        <scheme val="minor"/>
      </rPr>
      <t>https://members.wto.org/crnattachments/2025/TBT/KWT/25_08813_00_x.pdf</t>
    </r>
  </si>
  <si>
    <t>NA</t>
  </si>
  <si>
    <t>Proyecto de Primera Revisión del Reglamento Técnico Ecuatoriano PRTE INEN 243 (1R) “Tableros de madera contrachapada”</t>
  </si>
  <si>
    <t>The notified Ecuadorian Technical Regulation applies to the following products, whether domestic or imported, marketed in Ecuador:• Grade I plywood sheets: for exterior use and marine applications, waterproof;G/TBT/N/ECU/557- 3 - • Grade II plywood sheets: for indoor use.</t>
  </si>
  <si>
    <t xml:space="preserve">Madera contrachapada y madera estratificada similar, de paneles, de tablillas, de bambú, que no contengan tableros de escamillas (exc. tableros de madera comprimida, paneles celulares de madera, parquet o tableros, y tableros identificados como componentes de muebles) (Código(s) del SA: 441210)Madera contrachapada constituida exclusivamente por hojas de madera Madera contrachapada constituida exclusivamente por hojas de madera Madera contrachapada constituida exclusivamente por hojas de madera Madera contrachapada constituida exclusivamente por hojas de madera Madera contrachapada laminada "LVL", con al menos una capa exterior de madera tropical (exc. bambú, madera contrachapada compuesta únicamente de hojas de madera de Madera contrachapada laminada "LVL", con al menos una capa exterior de madera distinta de la de coníferas (exc. bambú, con una capa exterior de madera tropical, contrachapado constituido únicamente por hojas de madera de Madera contrachapada laminada "LVL", con ambas capas exteriores de madera de coníferas (exc. bambú, con una capa exterior de madera tropical, contrachapado constituido únicamente por hojas de madera de Tableros de madera maciza, tableros laminados y listones, con al menos una capa exterior de madera tropical (exc. bambú, madera contrachapada compuesta únicamente de láminas de madera de Tableros de madera maciza, tableros laminados y listones, con al menos una capa exterior de madera distinta de la de coníferas (exc. bambú, con una capa exterior de madera tropical, contrachapado constituido únicamente por láminas de madera de Tablero de bloques, tableros laminados y listones, con ambas capas exteriores de madera de coníferas (exc. bambú, con una capa exterior de madera tropical, madera contrachapada compuesta únicamente por láminas de madera de Madera laminada con al menos una capa exterior de madera tropical (exc. bambú, madera contrachapada constituida únicamente por hojas de madera de Madera laminada con al menos una capa exterior de madera distinta de la de coníferas (exc. bambú, con una capa exterior de madera tropical, madera contrachapada compuesta únicamente de hojas de madera de Madera laminada con ambas capas exteriores de madera de coníferas (exc. bambú, con una capa exterior de madera tropical, madera contrachapada compuesta únicamente de hojas de madera de </t>
  </si>
  <si>
    <t>441299 - Laminated wood with both outer plies of 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</si>
  <si>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r>
      <rPr>
        <sz val="11"/>
        <color theme="1"/>
        <rFont val="Calibri"/>
        <family val="2"/>
        <scheme val="minor"/>
      </rPr>
      <t>https://members.wto.org/crnattachments/2025/TBT/ECU/25_08819_00_s.pdf</t>
    </r>
  </si>
  <si>
    <t>1. ISO 2074:2007/Amd 1:2017, Plywood -- Vocabulary;2. ISO 2859-1:1999+Amd 1:2011, Sampling procedures for inspection by attributes. Part 1: Sampling schemes indexed by acceptance quality limit (AQL) for lot-by-lot inspection.3. ISO 12460-4:2016, Wood-based panels - Determination of formaldehyde release. Part 4: Desiccator method.4. ISO/IEC 17025:2017, General requirements for the competence of testing and calibration laboratories.5. ISO/IEC 17050-1:2004, Conformity assessment - Supplier's declaration of conformity. Part 1: General requirements.6. ISO/IEC 17067:2013, Conformity assessment. Fundamentals of product certification and guidelines for product certification schemes.7. EN 313-2:1999 - Plywood. Classification and terminology Part 2: Terminology.8. EN 315:2000 - Plywood. Tolerances for dimensions.9. EN 324-1:1993 - Wood-based panels. Determination of dimensions of boards.10. EN 636:2012+A1:2015 - Plywood. Specifications.11. EN 13986:2004+A1:2015 - Wood-based panels for use in construction. Characteristics, evaluation of conformity and marking.12. ASTM E1333-22:2022, Standard Test Method for Determining Formaldehyde Concentrations in Air and Emission Rates from Wood Products Using a Large Chamber.13. Ecuadorian Technical Standard NTE INEN 896:2013, Tablero de madera aglomerada contrachapada y fibras de madera (MDF) Determinación del contenido de humedad.14. Ecuadorian Technical Standard NTE INEN 900:2003, Tableros de madera contrachapada. Requisitos.15. Ecuadorian Technical Standard NTE INEN 900; Enmienda 1: 2014, Tableros de madera contrachapada. Requisitos.16. Ecuadorian Technical Standard NTE INEN 900; Enmienda 2: 2017, Tableros de madera contrachapada. Requisitos.17. Ecuadorian Technical Standard NTE INEN 900; Corrigendo 1: 2019, Tableros de madera contrachapada. Requisitos.This document will replace the following related notifications:Relevant notifications:• G/TBT/N/ECU/465• G/TBT/N/ECU/270• G/TBT/N/ECU/270/Add.1• G/TBT/N/ECU/270/Add.2• G/TBT/N/ECU/270/Add.3• G/TBT/N/ECU/465/Rev.1G/TBT/N/ECU/557- 4 -</t>
  </si>
  <si>
    <t>Draft COMMISSION DELEGATED REGULATION, supplementing Regulation (EU) 2017/1369 of the European Parliament and of the Council with regard to the energy labelling of space heaters, combination heaters, temperature controls, solar devices, shower-water heat-recovery devices and packages of those products and repealing Commission Delegated Regulation (EU) No 811/2013</t>
  </si>
  <si>
    <t>Regulation (EU) 1369/2017 requires the rescaling of the energy label for space and water heaters. The draft updates and rescales the label from the previous A+++/A++/A+ classes to a more straightforward A to G scale. New icons and features are added to the energy label, a QR code that link to the European Product Registry for Energy Labelling (EPREL), an icon for energy-smart appliances, an icon for heat pumps using a Fgas free refrigerant and icons to indicate whether the products is also supplying water heating and/or cooling functions. The draft Regulation clarifies the rights and obligations of dealers, including installers acting as dealers, in relation to energy labelling. </t>
  </si>
  <si>
    <t>space heaters, combination heaters, temperature controls, solar devices, shower water heat recovery devices and packages of those products</t>
  </si>
  <si>
    <t>The revised Energy Labelling Regulation, aligned with ecodesign requirements, is crucial for advancing the European Green Deal and promoting a circular economy. It aims to address existing issues in energy labelling, such as outdated energy efficiency classes and an inadequate framework for new technologies like heat pumps and hybrid systems. By updating the labels to a scale from A to G, incorporating new features like QR codes and Fgas free refrigerant indicators, and improving test methods, the regulation will enhance consumer awareness and encourage the adoption of efficient, renewable energy solutions. This revision supports the EU's goals of energy efficiency, sustainability, and reduced dependence on imported energy.</t>
  </si>
  <si>
    <r>
      <rPr>
        <sz val="11"/>
        <color theme="1"/>
        <rFont val="Calibri"/>
        <family val="2"/>
        <scheme val="minor"/>
      </rPr>
      <t>https://members.wto.org/crnattachments/2025/TBT/EEC/25_08818_00_e.pdf
https://members.wto.org/crnattachments/2025/TBT/EEC/25_08818_01_e.pdf</t>
    </r>
  </si>
  <si>
    <t>-Regulation (EU) 2017/1369 of the European Parliament and of the Council of 4 July 2017 setting a framework for energy labelling and repealing Directive 2010/30/EURegulation - 2017/1369 - EN - EUR-Lex-Commission Delegated Regulation (EU) No 811/2013 of 18 February 2013 supplementing Directive 2010/30/EU of the European Parliament and of the Council with regard to the energy labelling of space heaters, combination heaters, packages of space heater, temperature control and solar device and packages of combination heater, temperature control and solar deviceDelegated regulation - 811/2013 - EN - EUR-Lex</t>
  </si>
  <si>
    <t>DEAS 1304: 2025 Agave Spirits– Specification </t>
  </si>
  <si>
    <t>This Draft East African Standard specifies requirements, sampling and test methods for agave spirits</t>
  </si>
  <si>
    <t>Alcoholic beverages (ICS code(s): 67.160.10)</t>
  </si>
  <si>
    <r>
      <rPr>
        <sz val="11"/>
        <color theme="1"/>
        <rFont val="Calibri"/>
        <family val="2"/>
        <scheme val="minor"/>
      </rPr>
      <t>https://members.wto.org/crnattachments/2025/TBT/KEN/25_08831_00_e.pdf</t>
    </r>
  </si>
  <si>
    <t>CAC/GL 66, Guidelines for the use of flavouringsCXS 192, General standard for food additivesCXS 193, General standard for contaminants and toxins in food and feedEAS 38, Labelling of pre-packaged foods — General requirementsEAS 39, Hygiene for food and drink manufacturing industry — Code of practiceEAS 104, Alcoholic beverages — Methods of sampling and testISO 2173, Fruit and vegetable products — Determination of soluble solids — Refractometric methodISO 17378-2, Water quality — Determination of arsenic and antimony — Part 2: Method using hydride generation atomic absorption spectrometry (HG-AAS)ISO 15586, Water quality — Determination of trace elements using atomic absorption spectrometry with graphite furnaceISO 17239, Fruits, vegetables and derived products Determination of arsenic content Method using hydride generation atomic absorption spectrometryISO 12846, Water quality — Determination of mercury — Method using atomic absorption spectrometry (AAS) with and without enrichmentISO 17294-2, Water quality — Application of inductively coupled plasma mass spectrometry (ICP-MS) — Part 2: Determination of selected elements including uranium isotopes</t>
  </si>
  <si>
    <t>DKS 1652: 2025 Hygienic practices on commercial fishing vessels ― Code of practice</t>
  </si>
  <si>
    <t>This draft Kenya Standard prescribes general hygiene principles for certain aspects of the design, construction and operation of factory vessels and other commercial fishing vessels (carrier).</t>
  </si>
  <si>
    <t>Processes in the food industry (ICS code(s): 67.020); Fish and fishery products (ICS code(s): 67.120.30)</t>
  </si>
  <si>
    <t>67.020 - Processes in the food industry; 67.120.30 - Fish and fishery products</t>
  </si>
  <si>
    <r>
      <rPr>
        <sz val="11"/>
        <color theme="1"/>
        <rFont val="Calibri"/>
        <family val="2"/>
        <scheme val="minor"/>
      </rPr>
      <t>https://members.wto.org/crnattachments/2025/TBT/KEN/25_08830_00_e.pdf</t>
    </r>
  </si>
  <si>
    <t>EAS 12, Potable water ― Specification EAS 39, General principles of food hygiene ― Code of practice</t>
  </si>
  <si>
    <t>THE STANDARDS (IMPORT CARGO CONSOLIDATION) REGULATIONS, 2023</t>
  </si>
  <si>
    <t>The Purpose of these Regulations is togive effect to section 14 C of the Act; ( “Act” means the Standards Act (Cap. 496))provide a unified approach with regard to cargo consolidation and import; and facilitate the small and medium traders to efficiently conduct import business. Purpose of the Regulations. These regulations shall apply toconsolidated cargo imported into Kenya through air and sea; and persons undertaking the business of consolidation.</t>
  </si>
  <si>
    <t>Product and company certification. Conformity assessment (ICS code(s): 03.120.20)</t>
  </si>
  <si>
    <t>03.120.20 - Product and company certification. Conformity assessment</t>
  </si>
  <si>
    <r>
      <rPr>
        <sz val="11"/>
        <color theme="1"/>
        <rFont val="Calibri"/>
        <family val="2"/>
        <scheme val="minor"/>
      </rPr>
      <t>https://members.wto.org/crnattachments/2025/TBT/KEN/25_08834_00_e.pdf</t>
    </r>
  </si>
  <si>
    <t>The Kenya Standards Act (Cap 496)</t>
  </si>
  <si>
    <t>COMMISSION DELEGATED REGULATION (EU) supplementing Regulation (EU) 2024/3110 of the European Parliament and of the Council by establishing the applicable assessment and verification systems for product families and categories</t>
  </si>
  <si>
    <t>Assessment and verification system applicable to each product family or product category</t>
  </si>
  <si>
    <t>Establishment of the assessment and verification system applicable to each product family or product category by setting out the third-party tasks to be performed by notified bodies in relation to the assessment and verification of the performance of construction products and those related to the fulfilment of requirements. This delegated act provides continuity with the approach adopted under Regulation (EU) 305/201</t>
  </si>
  <si>
    <r>
      <rPr>
        <sz val="11"/>
        <color theme="1"/>
        <rFont val="Calibri"/>
        <family val="2"/>
        <scheme val="minor"/>
      </rPr>
      <t>https://members.wto.org/crnattachments/2025/TBT/EEC/25_08843_00_e.pdf
https://members.wto.org/crnattachments/2025/TBT/EEC/25_08843_01_e.pdf</t>
    </r>
  </si>
  <si>
    <t>DEAS 109: 2025 Portable spirit– Specification </t>
  </si>
  <si>
    <t>This Draft East African Standard specifies requirements, sampling and test methods for potable spirits.</t>
  </si>
  <si>
    <r>
      <rPr>
        <sz val="11"/>
        <color theme="1"/>
        <rFont val="Calibri"/>
        <family val="2"/>
        <scheme val="minor"/>
      </rPr>
      <t>https://members.wto.org/crnattachments/2025/TBT/KEN/25_08837_00_e.pdf</t>
    </r>
  </si>
  <si>
    <t>CAC/GL 66, Guidelines for the use of flavouringsCODEX STAN 192, Codex general standard for food additivesEAS 38, Labelling of pre-packaged foods — SpecificationEAS 39, Hygiene in the food and drink manufacturing industry — Code of practiceEAS 104, Alcoholic beverages — Methods of sampling and testingEAS 123, Distilled water — SpecificationEAS 144, Neutral spirit — Specification</t>
  </si>
  <si>
    <t>DKS 3045: 2025 Plastic closures — Specification   </t>
  </si>
  <si>
    <t>This draft Kenya Standard covers geometrical and dimensional accuracy, physical properties, storage and handling conditions and application of plastic closures.</t>
  </si>
  <si>
    <t>Plastics in general (ICS code(s): 83.080.01)</t>
  </si>
  <si>
    <t>83.080.01 - Plastics in general</t>
  </si>
  <si>
    <r>
      <rPr>
        <sz val="11"/>
        <color theme="1"/>
        <rFont val="Calibri"/>
        <family val="2"/>
        <scheme val="minor"/>
      </rPr>
      <t>https://members.wto.org/crnattachments/2025/TBT/KEN/25_08829_00_e.pdf</t>
    </r>
  </si>
  <si>
    <t>KS 2322, Polyethylene for its safe use in contact with foodstuffs, pharmaceuticals and drinking water — Specification KS 2323, Polypropylene and its copolymers for its safe use in contact with foodstuffs, pharmaceuticals and drinking water — Specification KS 2319 Determination of overall migration of constituent of Plastic material and articles intended to come into contact with food stuffs-Method of analysis. </t>
  </si>
  <si>
    <t>DEAS 140: 2025 Sparkling wine– Specification </t>
  </si>
  <si>
    <t>This Draft East African Standard specifies requirements, sampling and test methods for sparkling wine.This standard also applies to carbonated wine.</t>
  </si>
  <si>
    <r>
      <rPr>
        <sz val="11"/>
        <color theme="1"/>
        <rFont val="Calibri"/>
        <family val="2"/>
        <scheme val="minor"/>
      </rPr>
      <t>https://members.wto.org/crnattachments/2025/TBT/KEN/25_08835_00_e.pdf</t>
    </r>
  </si>
  <si>
    <t>CODEX STAN 192, General standard for food additivesCAC/GL 66, Guidelines for the use of flavouringsEAS 12, Drinking (potable) water — SpecificationEAS 38, Labelling of pre-packaged foods — SpecificationEAS 39, Hygiene in food and drink manufacturing industry — Code of practiceEAS 104, Alcoholic beverages — Methods of sampling and testingISO 7952, Fruits, vegetables and derived products — determination of copper content — Method using flame atomic absorption spectrometryISO 5523, Liquid fruit and vegetables — Determination of sulphur dioxide content (Routine method)ISO 6633, Fruits, vegetables and derived products -- Determination of lead content — Flameless atomic absorption spectrometric method</t>
  </si>
  <si>
    <t>DEAS 142: 2025 Vodka– Specification </t>
  </si>
  <si>
    <t>This Draft East African Standard specifies requirements, sampling and test methods for vodka.This standard also applies to flavoured vodka</t>
  </si>
  <si>
    <r>
      <rPr>
        <sz val="11"/>
        <color theme="1"/>
        <rFont val="Calibri"/>
        <family val="2"/>
        <scheme val="minor"/>
      </rPr>
      <t>https://members.wto.org/crnattachments/2025/TBT/KEN/25_08833_00_e.pdf</t>
    </r>
  </si>
  <si>
    <t>CODEX STAN 192, General standard for food additivesCAC/GL 66, Guidelines for the use of flavouringsEAS 38, Labelling of pre-packaged foods — SpecificationEAS 39, Hygiene in the food and drink manufacturing industry — Code of practiceEAS 104, Alcoholic beverages — Methods of sampling and testingEAS 123, Distilled water — SpecificationEAS 144, Neutral spirit — Specification</t>
  </si>
  <si>
    <t>DEAS 145: 2025 Gin– Specification </t>
  </si>
  <si>
    <t>This Draft East African Standard specifies requirements, sampling and test methods for gin and flavoured gin</t>
  </si>
  <si>
    <r>
      <rPr>
        <sz val="11"/>
        <color theme="1"/>
        <rFont val="Calibri"/>
        <family val="2"/>
        <scheme val="minor"/>
      </rPr>
      <t>https://members.wto.org/crnattachments/2025/TBT/KEN/25_08832_00_e.pdf</t>
    </r>
  </si>
  <si>
    <t>CAC/GL 66, Guidelines for the use of flavouringsCODEX STAN 192, Codex general standard for food additivesEAS 38, General standard for the labelling of pre-packaged foods — SpecificationEAS 39, Hygiene in the food and drink manufacturing industry — Code of practiceEAS 104, Alcoholic beverages — Methods of sampling and testingEAS 144, Neutral spirit — SpecificationEAS 123, Distilled water — Specification</t>
  </si>
  <si>
    <t>DEAS 139: 2025 Fortified wine– Specification</t>
  </si>
  <si>
    <t>DEAS 139: 2025 Fortified wine– Specification </t>
  </si>
  <si>
    <r>
      <rPr>
        <sz val="11"/>
        <color theme="1"/>
        <rFont val="Calibri"/>
        <family val="2"/>
        <scheme val="minor"/>
      </rPr>
      <t>https://members.wto.org/crnattachments/2025/TBT/KEN/25_08836_00_e.pdf</t>
    </r>
  </si>
  <si>
    <t>CAC/GL 66, Guidelines for the use of flavouringsCODEX STAN 192, General standard for food additivesEAS 38, Labelling of pre-packaged foods — SpecificationEAS 39, Hygiene in the food and drink manufacturing industry — Code of practiceEAS 104, Alcoholic beverages — Methods of sampling and testingEAS 123, Distilled water — SpecificationEAS 138, Still table wines — SpecificationEAS 144, Neutral spirit — SpecificationISO 6633, Fruits, vegetables and derived products — Determination of lead content — Flameless atomic absorption spectrometric methodISO 7952, Fruits, vegetables and derived products — Determination of copper content — Method using flame atomic absorption spectrometry</t>
  </si>
  <si>
    <t>DEAS 138: 2025 Still Table Wine– Specification</t>
  </si>
  <si>
    <t>This Draft East African Standard specifies requirements, sampling and test methods for still table wine prepared from grapes or other fruits.</t>
  </si>
  <si>
    <r>
      <rPr>
        <sz val="11"/>
        <color theme="1"/>
        <rFont val="Calibri"/>
        <family val="2"/>
        <scheme val="minor"/>
      </rPr>
      <t>https://members.wto.org/crnattachments/2025/TBT/KEN/25_08838_00_e.pdf</t>
    </r>
  </si>
  <si>
    <t>CODEX STAN 192, General standard for food additivesEAS 38, Labelling of pre-packaged foods — General requirementsEAS 39, Hygiene for food and drink manufacturing industry — Code of practiceEAS 104, Alcoholic beverages — Methods of sampling and testISO 4833-1, Microbiology of the food chain — Horizontal method for the enumeration of micro-organisms — Part 1: Colony-count at 30 degrees C pour plate techniqueISO 5523, Liquid fruit and vegetables — Determination of sulphurdioxide content (Routine method)ISO 7952, Fruits, vegetables and derived products — Determination of copper content —- Method using flame atomic absorption spectrometryISO 12193, Animal and vegetable fats and oils — Determination of lead by direct graphite furnace atomic absorption spectroscopy</t>
  </si>
  <si>
    <t>Draft COMMISSION DELEGATED REGULATION, supplementing Regulation (EU) 2017/1369 of the European Parliament and of the Council with regard to the energy labelling of water heaters, solar devices, shower water heat recovery devices, packages of those products and hot water storage tanks, and repealing Commission Delegated Regulation (EU) No 812/2013</t>
  </si>
  <si>
    <t>Regulation (EU) 1369/2017 requires the rescaling of the energy label for water heaters. The draft updates and rescales the label from the previous A+++/A++/A+ classes to a more straightforward A to G scale. New icons and features are added to the energy label, a QR code that link to the European Product Registry for Energy Labelling (EPREL), and an icon for energy-smart appliances. The draft Regulation clarifies the rights and obligations of dealers, including installers acting as dealers, in relation to energy labelling. </t>
  </si>
  <si>
    <t>Water heaters and hot water storage tanks</t>
  </si>
  <si>
    <t>The revised Energy Labelling Regulation, aligned with ecodesign requirements, is crucial for advancing the European Green Deal and promoting a circular economy. It aims to address existing issues in energy labelling, such as outdated energy efficiency classes and an inadequate framework for new technologies like heat pumps and solar thermal devices. By updating the labels to a scale from A to G, incorporating new features like QR codes and energy smart appliance logo, and improving test methods, the regulation will enhance consumer awareness and encourage the adoption of efficient, renewable energy solutions. This revision supports the EU's goals of energy efficiency, sustainability, and reduced dependence on imported energy.</t>
  </si>
  <si>
    <r>
      <rPr>
        <sz val="11"/>
        <color theme="1"/>
        <rFont val="Calibri"/>
        <family val="2"/>
        <scheme val="minor"/>
      </rPr>
      <t>https://members.wto.org/crnattachments/2025/TBT/EEC/25_08823_00_e.pdf
https://members.wto.org/crnattachments/2025/TBT/EEC/25_08823_01_e.pdf</t>
    </r>
  </si>
  <si>
    <t>-Regulation (EU) 2017/1369 of the European Parliament and of the Council of 4 July 2017 setting a framework for energy labelling and repealing Directive 2010/30/EURegulation - 2017/1369 - EN - EUR-Lex-Commission Delegated Regulation (EU) No 812/2013 of 18 February 2013 supplementing Directive 2010/30/EU of the European Parliament and of the Council with regard to the energy labelling of  water heaters, hot water storage tanks and packages of water heater and solar deviceDelegated regulation - 812/2013 - EN - EUR-Lex</t>
  </si>
  <si>
    <t>Commission Regulation setting ecodesign requirements for space heaters, combination heaters, temperature controls, solar devices, shower water heat recovery devices and packages of those products, amending and repealing Commission Regulation (EU) 813/2013 and repealing Council Directive 92/42/EEC</t>
  </si>
  <si>
    <t>Expanding the scope of the Regulation to include space heater with rated heat output larger than 400 kW and up to 1 MW. Inclusion of new product definitions and test and calculation methods for new products including hybrid heat pumps and thermally driven heat pumps. Including information requirements for some part of heating systems such as solar devices, temperature controls and shower water heat recovery devices. Differentiating space heating energy efficiency requirements for fossil boilers and more efficient alternatives and aligning requirements for water heating with draft requirements for dedicated water heaters. Introducing cooling (as information requirement).Introducing resource-efficiency requirements, including ensuring the availability of spare parts and facilitating easier access to repair and maintenance information, in line with the circular economy. This also includes providing end-of-life information on product dismantling for material recovery, recycling, and disposal. Introducing self-monitoring requirements. The draft regulation takes into account comments from the Ecodesign and Energy Labelling Consultation Forum meetings, held on 27 September 2021 and 23 April 2023 and seeks to balance energy efficiency improvements with practical implementation.</t>
  </si>
  <si>
    <t>space heaters </t>
  </si>
  <si>
    <t>The primary objective of this Draft Regulation is the protection of the environment through the enhancement of the environmental and energy performance of space heaters, combination heaters and packages of such heaters, temperature controls, solar devices and shower water heat recovery devices across the European Union. This goal is pursued by setting more stringent energy efficiency requirements, enhancing information supply to allow better system integration and encouraging the use of innovative technologies. Key objectives of the proposed regulation include:By promoting energy efficiency, the draft seeks to push for technological innovation by setting ambitious energy performance targets, favoring for high-efficiency systems such as heat pumps. This will ensure that overall, new products achieve higher levels of energy efficiency, lowering overall energy consumption and reducing carbon emissions.The draft fosters a circular economy by requiring manufacturers to comply with the resource efficiency, including providing spare parts, repair information, and designing heaters that are easier to dismantle and recycle. This helps reduce waste and the environmental impact associated with product disposal.The draft encourages manufacturers to provide clear and comprehensive information on product performance, including energy consumption and emissions data. Additionally, the regulation promotes interoperability for demand-response functions to enhance the performance of energy-smart appliances in connected homes.</t>
  </si>
  <si>
    <r>
      <rPr>
        <sz val="11"/>
        <color theme="1"/>
        <rFont val="Calibri"/>
        <family val="2"/>
        <scheme val="minor"/>
      </rPr>
      <t>https://members.wto.org/crnattachments/2025/TBT/EEC/25_08842_00_e.pdf
https://members.wto.org/crnattachments/2025/TBT/EEC/25_08842_01_e.pdf</t>
    </r>
  </si>
  <si>
    <t>Directive 2009/125/EC of the European Parliament and of the Council of 21 October 2009 establishing a framework for the setting of ecodesign requirements for energy-related products, Official Journal L 285 , 31 October 2009, P. 010.http://eur-lex.europa.eu/LexUriServ/LexUriServ.do?uri=OJ:L:2009:285:0010:0035:en:PDF-Commission Regulation (EU) No 813/2013 of 2 August 2013 implementing Directive 2009/125/EC of the European Parliament and of the Council with regard to ecodesign requirements for space heaters and combination heaters. Regulation - 813/2013 - EN - EUR-Lex</t>
  </si>
  <si>
    <t>Mongolia</t>
  </si>
  <si>
    <t>Technical regulation on the safety of construction materials and products</t>
  </si>
  <si>
    <t>This “Technical Regulation on the Safety of Construction Materials and Products” (hereinafter referred to as the “Technical Regulation”) establishes the fundamental safety, fitness-for-purpose and essential requirements intended to protect human life and health, safeguard the environment, prevent misleading of consumers, and ensure the safety and proper use of construction materials and products.</t>
  </si>
  <si>
    <t>All construction materials and products may harm to human health, life, environment.</t>
  </si>
  <si>
    <t>91 - Construction materials and building</t>
  </si>
  <si>
    <t>National security requirements (TBT); Protection of human health or safety (TBT); Protection of the environment (TBT); Quality requirements (TBT)</t>
  </si>
  <si>
    <r>
      <rPr>
        <sz val="11"/>
        <color theme="1"/>
        <rFont val="Calibri"/>
        <family val="2"/>
        <scheme val="minor"/>
      </rPr>
      <t>https://members.wto.org/crnattachments/2025/TBT/MNG/25_08841_00_e.pdf</t>
    </r>
  </si>
  <si>
    <t>Law on Standardization, technical regulation &amp; accreditation of conformity assessment, 2018  </t>
  </si>
  <si>
    <t>Commission Regulation setting ecodesign requirements for water heaters, solar devices, shower water heat recovery devices, packages of those products and hot water storage tanks, amending and repealing Commission Regulation (EU) 814/2013</t>
  </si>
  <si>
    <t>Expanding the scope of the Regulation to include new product subcategories, such as cogeneration water heaters and tanks with PCM materials.  Differentiating requirements for electric and gas water heaters to allow further energy savings.Introducing resource-efficiency requirements, including ensuring the availability of spare parts and facilitating easier access to repair and maintenance information, in line with the circular economy. This also includes providing end-of-life information on product dismantling for material recovery, recycling, and disposal. The draft regulation takes into account comments from the Ecodesign and Energy Labelling Consultation Forum meetings, held on 27 September 2021 and 23 April 2023 and seeks to balance energy efficiency improvements with practical implementation.</t>
  </si>
  <si>
    <t>Water heaters, temperature controls, solar devices, shower water heat recovery devices, packages of these products and hot water storage tanks. </t>
  </si>
  <si>
    <t>The primary objective of this Draft Regulation is to enhance the environmental and energy performance of water heaters and hot water storage tanks across the European Union. This goal is pursued by setting more stringent energy efficiency requirements, enhancing information supply to allow better system integration and encouraging the use of innovative technologies. Key objectives of the proposed regulation include:By promoting energy efficiency, the draft seeks to push for technological innovation by setting ambitious energy performance targets, favoring for high-efficiency systems such as heat pump water heaters. This will ensure that overall, new products achieve higher levels of energy efficiency, lowering overall energy consumption and reducing carbon emissions.The draft fosters a circular economy by requiring manufacturers to comply with the resource efficiency, including providing spare parts, repair information, and designing heaters that are easier to dismantle and recycle. This helps reduce waste and the environmental impact associated with product disposal.The draft encourages manufacturers to provide clear and comprehensive information on product performance, including energy consumption and emissions data. Additionally, the regulation promotes interoperability for demand-response functions to enhance the performance of energy-smart appliances in connected homes.</t>
  </si>
  <si>
    <r>
      <rPr>
        <sz val="11"/>
        <color theme="1"/>
        <rFont val="Calibri"/>
        <family val="2"/>
        <scheme val="minor"/>
      </rPr>
      <t>https://members.wto.org/crnattachments/2025/TBT/EEC/25_08821_00_e.pdf
https://members.wto.org/crnattachments/2025/TBT/EEC/25_08821_01_e.pdf</t>
    </r>
  </si>
  <si>
    <t>Directive 2009/125/EC of the European Parliament and of the Council of 21 October 2009 establishing a framework for the setting of ecodesign requirements for energy-related products, Official Journal L 285 , 31 October 2009, P. 010.http://eur-lex.europa.eu/LexUriServ/LexUriServ.do?uri=OJ:L:2009:285:0010:0035:en:PDF-Commission Regulation (EU) No 814/2013 of 2 August 2013 implementing Directive 2009/125/EC of the European Parliament and of the Council with regard to ecodesign requirements for water heaters and hot water storage tanks. Regulation - 813/2013 - EN - EUR-Lex</t>
  </si>
  <si>
    <t>Publication ofBPR-10, Issue 3 – Application Procedures and Rules for Digital Television (DTV) Broadcasting Undertakings</t>
  </si>
  <si>
    <t>Notice is hereby given that Innovation, Science and Economic Development Canada (ISED) has published the following document:Broadcasting Procedures and Rules BPR-10, issue 3, which outlines the application procedures for broadcasting undertakings seeking to acquire a broadcasting certificate to operate a digital television station, regular or low power.</t>
  </si>
  <si>
    <t>Notification for revision of ER, standard document on ”IP Terminal  ER No : 67472407"</t>
  </si>
  <si>
    <t>To revise/update the Standard Document IP Terminal ER No : TEC 67472407</t>
  </si>
  <si>
    <t>To revise/update the Standard Document IP Terminal ER No : TEC 67472407</t>
  </si>
  <si>
    <r>
      <rPr>
        <sz val="11"/>
        <color theme="1"/>
        <rFont val="Calibri"/>
        <family val="2"/>
        <scheme val="minor"/>
      </rPr>
      <t xml:space="preserve">https://members.wto.org/crnattachments/2025/TBT/IND/25_08853_00_e.pdf
https://tec.gov.in/pdf/consultations/Draft_IP_Terminal.pdf
</t>
    </r>
  </si>
  <si>
    <t>Draft decree amending Decree No 375/2016 on selected items in the nuclear area</t>
  </si>
  <si>
    <t xml:space="preserve">The draft implementing decree amending Implementing Decree No 375/2016 on selected items in the nuclear area (hereinafter the 'draft decree') is submitted in connection with the amendment to Atomic Act No 83/2025. The draft decree generally responds to changes introduced by the amendment to the Act in the area of non-proliferation of nuclear weapons, i.e. in particular closer specification of reporting of activities related to nuclear material and selected items and transfer of nuclear items. The draft amendment to the decree proposes only minimal individual changes to the original text of the decree. It specifies more closely and clarifies the list of specific types of movements of selected items in the nuclear area. Another objective of the proposed amendment is to adapt the list of selected items in the nuclear area to the newly updated versions of international standards adopted within the international Nuclear Suppliers Group, of which the Czech Republic is a member. These standards (Nuclear Suppliers Group Guidelines) are an essential practical instrument in the area of nuclear non-proliferation where the latest knowledge is taken into account._x000D_
Decree No 375/2016 contains the following reference: Annex 1_x000D_
Item 1.7, Explanatory Notes - American Society of Mechanical Engineers (ASME) Code or equivalent standards_x000D_
</t>
  </si>
  <si>
    <t>Energy and heat transfer engineering (ICS code(s): 27); (ICS code: 27.120.99 other standards related to nuclear energy)</t>
  </si>
  <si>
    <t xml:space="preserve">The current Decree No 375/2016 governs:_x000D_
a) the list of nuclear items that are selected items in the nuclear area;_x000D_
b) the specimen of the end-user statement for nuclear items that are selected items in the nuclear area upon their import;_x000D_
c) the scope, method and period of retention of recorded data on nuclear items that are selected items in the nuclear area and deadlines for their provision to the State Office for Nuclear Safety;_x000D_
d) he particulars of the end-use statement for nuclear items that are selected items in the nuclear area;_x000D_
e) content requirements for documentation for import, export, or transit of nuclear items that are selected items in the nuclear area._x000D_
The amendment to the decree is proposed in order to clarify and simplify the list of specific types of movements of selected items in the nuclear area and to adapt the text of the legislation to the current terminology in this field. At the same time, terminology has been harmonised and refined, for example, when the term ‘transfer’ in the former meaning has more generally also included other variants of movement, while in line with the current terminology, a transfer is only understood as the movement of items within the EU. Another reason for submitting the draft decree is to respond to the results of existing application practice. Explicit requirements for information in the end-use statement for a selected item in the nuclear area are also unified, where the text in § 1 did not correspond to the text in the form set out in Annex 2 to the decree. At the same time, the list of selected items in the nuclear area needs to be adapted in the context of new legislation to newly updated versions of international standards adopted within the framework of the international Nuclear Suppliers Group, of which the Czech Republic is a member._x000D_
</t>
  </si>
  <si>
    <r>
      <rPr>
        <sz val="11"/>
        <color theme="1"/>
        <rFont val="Calibri"/>
        <family val="2"/>
        <scheme val="minor"/>
      </rPr>
      <t>https://members.wto.org/crnattachments/2025/TBT/CZE/25_08850_00_e.pdf
https://members.wto.org/crnattachments/2025/TBT/CZE/25_08850_00_x.pdf
https://technical-regulation-information-system.ec.europa.eu/en/notification/27475
https://technical-regulation-information-system.ec.europa.eu/cs/notification/27475</t>
    </r>
  </si>
  <si>
    <t>Basic legislation - Act No 263/2016 - attached as part of notification 2024/0259/CZ. The versions uploaded to the TRIS database are effective until 31.12.2025 and from 1. 1. 2026_x000D_
Decree No 375/2016, which is being changed by the amendment, was notified under number 2016/0296/CZ.</t>
  </si>
  <si>
    <t>THE STANDARDS (HANDLING OF CONDITIONALLY RELEASED AND REJECTED IMPORTS) REGULATIONS, 2025</t>
  </si>
  <si>
    <t>Application: This regulation shall apply to products imported into Kenya and inspected by the Bureau.“Bureau” means the Kenya Bureau of Standards established under Section 3 of the Standards Act.</t>
  </si>
  <si>
    <r>
      <rPr>
        <sz val="11"/>
        <color theme="1"/>
        <rFont val="Calibri"/>
        <family val="2"/>
        <scheme val="minor"/>
      </rPr>
      <t>https://members.wto.org/crnattachments/2025/TBT/KEN/25_08851_00_e.pdf</t>
    </r>
  </si>
  <si>
    <t>The Kenya Standards Act (Cap 496) </t>
  </si>
  <si>
    <t>Draft Resolution of the Cabinet of Ministers of Ukraine "On Amendments to Resolutions of the Cabinet of Ministers of Ukraine No. 539 of 10 May 2024 and No. 847 of 23 July 2024"</t>
  </si>
  <si>
    <t>Ukraine notifies the adoption of the Resolution of the Cabinet of Ministers of Ukraine No. 1598 "On Amendments to Resolutions of the Cabinet of Ministers of Ukraine No. 539 of 10 May 2024 and No. 847 of 23 July 2024" of 05 December 2025.The Resolution was published and entered into force on 06 December 2025.The Resolution further stipulates that for a period of 12 months from its date of entry into force chemical products may be placed on the market without complying with the requirements of the Technical Regulation on Hazard Classification, Labeling and Packaging of Chemical Products, approved by the Resolution of the Cabinet of Ministers of Ukraine No. 539 of 10 May 2024. </t>
  </si>
  <si>
    <t>Chemical products</t>
  </si>
  <si>
    <t>71.100 - Products of the chemical industry; 71.100 - Products of the chemical industry</t>
  </si>
  <si>
    <t>To provide businesses with additional time to prepare for the new requirements, ensuring they can make the necessary operational and compliance adjustments and without disruption to their ongoing activities.</t>
  </si>
  <si>
    <r>
      <rPr>
        <sz val="11"/>
        <color theme="1"/>
        <rFont val="Calibri"/>
        <family val="2"/>
        <scheme val="minor"/>
      </rPr>
      <t>https://members.wto.org/crnattachments/2025/TBT/UKR/final_measure/25_08861_00_x.pdf</t>
    </r>
  </si>
  <si>
    <t>Ministry of Public Health (MOPH) Notification No. 457 entitled " Prescribed Prohibited Food to be Produced, Imported, or Sold "</t>
  </si>
  <si>
    <t>The Draft Ministry of Public Health notification entitled " Prescribed Prohibited Food to be Produced, Imported, or Sold ", previously notified in G/TBT/N/THA/707 dated 10 July 2023, was published in the Royal Gazette dated 2 May 2025 as the Notification of the Ministry of Public Health No. 457.SPS/TBT (Agricultural Commodity and Foods) Thailand Contact PointE-mail: spsthailand@acfs.go.thspsthailand@gmail.comWebsites: http://www.acfs.go.thhttps://spsthailand.acfs.go.th/th/main</t>
  </si>
  <si>
    <t>Foods (ICS Code: 67.040)</t>
  </si>
  <si>
    <r>
      <rPr>
        <sz val="11"/>
        <color theme="1"/>
        <rFont val="Calibri"/>
        <family val="2"/>
        <scheme val="minor"/>
      </rPr>
      <t>https://members.wto.org/crnattachments/2025/TBT/THA/final_measure/25_08780_00_x.pdf</t>
    </r>
  </si>
  <si>
    <t>DUS 2693:2025, Stainless steel air tight grain storage silo — Specification, First Edition</t>
  </si>
  <si>
    <t>This Draft Uganda Standard specifies constructional requirements, sampling and test methods for Stainless steel air tight grain storage silo.</t>
  </si>
  <si>
    <t>Reservoirs, tanks, vats and similar containers for any material (other than compressed or liquefied gas), of iron or steel, of a capacity exceeding 300 l, whether or not lined or heat-insulated, but not fitted with mechanical or thermal equipment. (HS code(s): 7309); Packaging and distribution of goods (ICS code(s): 55); Stainless steel silo</t>
  </si>
  <si>
    <t>7309 - Reservoirs, tanks, vats and similar containers for any material (other than compressed or liquefied gas), of iron or steel, of a capacity exceeding 300 l, whether or not lined or heat-insulated, but not fitted with mechanical or thermal equipment.</t>
  </si>
  <si>
    <t>55 - Packaging and distribution of goods</t>
  </si>
  <si>
    <r>
      <rPr>
        <sz val="11"/>
        <color theme="1"/>
        <rFont val="Calibri"/>
        <family val="2"/>
        <scheme val="minor"/>
      </rPr>
      <t>https://members.wto.org/crnattachments/2025/TBT/UGA/25_08868_00_e.pdf</t>
    </r>
  </si>
  <si>
    <t>US ISO 6892-1 Metallic materials — Tensile testing — Part 1: Method of test at room temperatureASTM A 751-21 Standard Test Methods and Practices for Chemical Analysis of Steel ProductsUS EAS 783:2021 Stainless steel storage tanks ― SpecificationUS EAS 986:2019, Portable rigid plastic hermetic grain silo — SpecificationEN 1991-4:2006, Eurocode 1 - Actions on structures - Part 4: Silos and tanks</t>
  </si>
  <si>
    <t>COMMISSION DELEGATED REGULATION (EU) supplementing Regulation (EU) 2024/3110 of the European Parliament and of the Council by determining classes of performance in relation to the essential characteristic reaction to fire</t>
  </si>
  <si>
    <t>Classes of performance for the declaration to the essential characteristic reaction to fire</t>
  </si>
  <si>
    <t>Establishment of classes of performance for the declaration of the essential characteristic reaction to fire in line with the existing classes applicable under Regulation (EU) 305/2011 to keep continuity of the declaration approach of this performance for construction products</t>
  </si>
  <si>
    <r>
      <rPr>
        <sz val="11"/>
        <color theme="1"/>
        <rFont val="Calibri"/>
        <family val="2"/>
        <scheme val="minor"/>
      </rPr>
      <t>https://members.wto.org/crnattachments/2025/TBT/EEC/25_08880_00_e.pdf
https://members.wto.org/crnattachments/2025/TBT/EEC/25_08880_01_e.pdf</t>
    </r>
  </si>
  <si>
    <t>DEAS 911: 2023, Fertilizers — Ammonium Sulphate (Sulphate of Ammonia) —Specification, Second edition</t>
  </si>
  <si>
    <t>The aim of this addendum is to update WTO Members that the Draft East African Standard, DEAS 911: 2023, Fertilizers — Ammonium Sulphate (Sulphate of Ammonia) —Specification, Second edition notified in G/TBT/N/BDI/428, G/TBT/N/KEN/1533, G/TBT/N/RWA/963, G/TBT/N/TZA/1063 and G/TBT/N/UGA/1878 was adopted by Uganda on 30 September 2025 as a Uganda Standard, US EAS 911:2024 Fertilizers – Ammonium sulphate – Specification (2nd Edition). The Standard can be purchased online through the link: https://webstore.unbs.go.ug/</t>
  </si>
  <si>
    <t xml:space="preserve">Ammonium sulphate (excl. that in tablets or similar forms, or in packages with a gross weight of </t>
  </si>
  <si>
    <t>310221 - Ammonium sulphate (excl. that in tablets or similar forms, or in packages with a gross weight of &lt;= 10 kg); 310221 - Ammonium sulphate (excl. that in tablets or similar forms, or in packages with a gross weight of &lt;= 10 kg)</t>
  </si>
  <si>
    <t>DEAS 1164:2023, Inorganic Foliar Fertilizer— Specification, First edition</t>
  </si>
  <si>
    <t>The aim of this addendum is to update WTO Members that the Draft East African Standard, DEAS 1164:2023, Inorganic Foliar Fertilizer— Specification, First edition notified in G/TBT/N/BDI/391, G/TBT/N/KEN/1477, G/TBT/N/RWA/915, G/TBT/N/TZA/1011 and G/TBT/N/UGA/1824 was adopted by Uganda on 30 September 2025 as a Uganda Standard, US EAS 1164:2024 Foliar Fertilizer – Specification (1st Edition). The Standard can be purchased online through the link: https://webstore.unbs.go.ug/</t>
  </si>
  <si>
    <t>(HS code(s): 3101); Fertilizers (ICS code(s): 65.080)</t>
  </si>
  <si>
    <t>3101 - Animal or vegetable fertilisers, whether or not mixed together or chemically treated; fertilisers produced by the mixing or chemical treatment of animal or vegetable products.; 3101 - Animal or vegetable fertilisers, whether or not mixed together or chemically treated; fertilisers produced by the mixing or chemical treatment of animal or vegetable products.</t>
  </si>
  <si>
    <t>DUS 2554:2025, Cold formed non-structural steel hollow sections — Specification, First Edition</t>
  </si>
  <si>
    <t>This Draft Uganda standard specifies the requirements and sectional properties of cold formed non-structural steel hollow sections for use in non-structural applications. The sections and their sectional properties are listed in Annex A. This standard is applicable to all general engineering applications where specific product standards are not available. In cases where relevant product standards for non-structural hollow sections do exist, those specific standards shall take precedence</t>
  </si>
  <si>
    <t>Sections of iron or non-alloy steel, not further worked than hot-rolled, hot-drawn or hot-extruded (excl. U, I, H, L or T sections) (HS code(s): 721650); Metallurgy (ICS code(s): 77); Steel hollow sections</t>
  </si>
  <si>
    <t>721650 - Sections of iron or non-alloy steel, not further worked than hot-rolled, hot-drawn or hot-extruded (excl. U, I, H, L or T sections)</t>
  </si>
  <si>
    <t>77 - Metallurgy</t>
  </si>
  <si>
    <r>
      <rPr>
        <sz val="11"/>
        <color theme="1"/>
        <rFont val="Calibri"/>
        <family val="2"/>
        <scheme val="minor"/>
      </rPr>
      <t>https://members.wto.org/crnattachments/2025/TBT/UGA/25_08876_00_e.pdf</t>
    </r>
  </si>
  <si>
    <t>ISO 148-1, Metallic materials — Charpy pendulum impact test — Part 1: Test methodISO 404, Steel and steel products — General technical delivery requirementsISO 1461, Hot dip galvanized coatings on fabricated iron and steel articles — Specifications and test methodsISO 6892-1, Metallic materials — Tensile testing — Part 1: Method of test at room temperatureISO 8492, Metallic materials — Tube — Flattening testISO 8493, Metallic materials — Tube — Drift-expanding testISO 12944-5, Paints and varnishes — Corrosion protection of steel structures by protective paint systems ― Part 5: Protective paint systemsISO 14347, Fatigue — Design procedure for welded hollow-section joints — Recommendations ISO 16172, Steel sheet, metallic-coated by the continuous hot-dip process for corrugated steel pipe </t>
  </si>
  <si>
    <t>DEAS 1165:2023, Agricultural liming materials — Specification, First Edition</t>
  </si>
  <si>
    <t>The aim of this addendum is to update WTO Members that the Draft East African Standard, DEAS 1165:2023, Agricultural liming materials — Specification, First Edition notified in G/TBT/N/BDI/392, G/TBT/N/KEN/1478, G/TBT/N/RWA/916, G/TBT/N/TZA/1012 and G/TBT/N/UGA/1825 was adopted by Uganda on 30 September 2025 as a Uganda Standard, US EAS 1165:2024 Agricultural liming materials -Specification (1st Edition). The Standard can be purchased online through the link: https://webstore.unbs.go.ug/</t>
  </si>
  <si>
    <t>(HS code(s): 2522); Fertilizers (ICS code(s): 65.080)</t>
  </si>
  <si>
    <t>2522 - Quicklime, slaked lime and hydraulic lime (excl. pure calcium oxide and calcium hydroxide); 2522 - Quicklime, slaked lime and hydraulic lime (excl. pure calcium oxide and calcium hydroxide)</t>
  </si>
  <si>
    <t>DEAS 912:2023, Fertilizers — Nitrogen, Phosphorous and Potassium (NPK) compound —Specification, Second edition</t>
  </si>
  <si>
    <t>The aim of this addendum is to update WTO Members that the Draft East African Standard, DEAS 912:2023, Fertilizers — Nitrogen, Phosphorous and Potassium (NPK) compound —Specification, Second edition edition notified in G/TBT/N/BDI/429, G/TBT/N/KEN/1534, G/TBT/N/RWA/964, G/TBT/N/TZA/1064 and G/TBT/N/UGA/1879 was adopted by Uganda on 30 September 2025 as a Uganda Standard, US EAS 912:2024 Fertilizers – Nitrogen, phosphorus and potassium (NPK) compound – Specification (2nd Edition). The Standard can be purchased online through the link: https://webstore.unbs.go.ug/</t>
  </si>
  <si>
    <t xml:space="preserve">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t>
  </si>
  <si>
    <t>310290 - 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 310290 - 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t>
  </si>
  <si>
    <t>DEAS 1162:2023, Fertilizers – Mono-Ammonium Phosphate and Di-Ammonium Phosphate (MAP &amp; DAP) – Specification, First Edition</t>
  </si>
  <si>
    <t>The aim of this addendum is to update WTO Members that the Draft East African Standard, DEAS 1162:2023, Fertilizers – Mono-Ammonium Phosphate and Di-Ammonium Phosphate (MAP &amp; DAP) – Specification, First Edition edition edition notified in G/TBT/N/BDI/429, G/TBT/N/KEN/1534, G/TBT/N/RWA/964, G/TBT/N/TZA/1064 and G/TBT/N/UGA/1879 was adopted by Uganda on 30 September 2025 as a Uganda Standard, US EAS 1162:2024 Fertilizers – Mono-Ammonium Phosphate and Di-Ammonium Phosphate (MAP &amp; DAP) – Specification (1st Edition). The Standard can be purchased online through the link: https://webstore.unbs.go.ug/</t>
  </si>
  <si>
    <t xml:space="preserve">Ammonium dihydrogenorthophosphate "monoammonium phosphate", whether or not mixed with diammonium hydrogenorthophosphate "diammonium phosphate" (excl. that in tablets or similar forms, or in packages with a gross weight of </t>
  </si>
  <si>
    <t>310540 - Ammonium dihydrogenorthophosphate "monoammonium phosphate", whether or not mixed with diammonium hydrogenorthophosphate "diammonium phosphate" (excl. that in tablets or similar forms, or in packages with a gross weight of &lt;= 10 kg); 310540 - Ammonium dihydrogenorthophosphate "monoammonium phosphate", whether or not mixed with diammonium hydrogenorthophosphate "diammonium phosphate" (excl. that in tablets or similar forms, or in packages with a gross weight of &lt;= 10 kg)</t>
  </si>
  <si>
    <t>National security requirements (TBT); National security requirements (TBT); Consumer information, labelling (TBT); Consumer information, labelling (TBT); Prevention of deceptive practices and consumer protection (TBT); Prevention of deceptive practices and consumer protection (TBT); Protection of human health or safety (TBT); Protection of human health or safety (TBT); Protection of animal or plant life or health (TBT); Protection of animal or plant life or health (TBT); Protection of the environment (TBT); Protection of the environment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</si>
  <si>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t>DUS 2428:2025, Stainless Steel Cookware — Specification, First Edition</t>
  </si>
  <si>
    <t>This Draft Uganda Standard lays down the requirements for the following types of stainless steel utensils: a) Cooking utensils, b) Serving utensils, c) Table utensils, and d) Storage utensils. The draft standard does not cover requirements for cutlery that are already covered under US ISO 8442-2.</t>
  </si>
  <si>
    <t>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 (HS code(s): 732393); Cookware, cutlery and flatware (ICS code(s): 97.040.60); Stainless Steel Cookware</t>
  </si>
  <si>
    <t>732393 - 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t>
  </si>
  <si>
    <t>97.040.60 - Cookware, cutlery and flatware</t>
  </si>
  <si>
    <r>
      <rPr>
        <sz val="11"/>
        <color theme="1"/>
        <rFont val="Calibri"/>
        <family val="2"/>
        <scheme val="minor"/>
      </rPr>
      <t>https://members.wto.org/crnattachments/2025/TBT/UGA/25_08869_00_e.pdf</t>
    </r>
  </si>
  <si>
    <t>US ISO ISO 431, Copper refinery shapesISO 1190-1, Copper and copper alloys — Code of designation — Part 1: Designation of materialsISO 209, Aluminium and aluminium alloys — Chemical composition</t>
  </si>
  <si>
    <t>DEAS 1163:2023, Fertilizer – Single Super Phosphate — Specification, First Edition</t>
  </si>
  <si>
    <t>The aim of this addendum is to update WTO Members that the Draft East African Standard, DEAS 1163:2023, Fertilizer – Single Super Phosphate — Specification, First Edition notified in G/TBT/N/BDI/394, G/TBT/N/KEN/1480, G/TBT/N/RWA/918, G/TBT/N/TZA/1014 and G/TBT/N/UGA/1827 was adopted by Uganda on 30 September 2025 as a Uganda Standard, US EAS 1163:2024 Fertilizer – Single Super Phosphate – Specification (1st Edition). The Standard can be purchased online through the link: https://webstore.unbs.go.ug/</t>
  </si>
  <si>
    <t>- Superphosphates: (HS code(s): 31031); Fertilizers (ICS code(s): 65.080) ; Single Super Phosphate Fertilizer</t>
  </si>
  <si>
    <t>31031 - - Superphosphates:; 31031 - - Superphosphates:</t>
  </si>
  <si>
    <t>DEAS 906:2023, Fertilizers — Triple Superphosphate — Specification, Second edition</t>
  </si>
  <si>
    <t>The aim of this addendum is to update WTO Members that the Draft East African Standard, DEAS 906:2023, Fertilizers — Triple Superphosphate — Specification, Second edition notified in G/TBT/N/BDI/423, G/TBT/N/KEN/1528, G/TBT/N/RWA/958, G/TBT/N/TZA/1058 and G/TBT/N/UGA/1873 was adopted by Uganda on 30 September 2025 as a Uganda Standard, US EAS 906:2024 Fertilizers – Triple superphosphate -Specification (2nd Edition). The Standard can be purchased online through the link: https://webstore.unbs.go.ug/</t>
  </si>
  <si>
    <t>- Superphosphates: (HS code(s): 31031); Fertilizers (ICS code(s): 65.080)</t>
  </si>
  <si>
    <t>DEAS 907:2023, Fertilizers — Potassium sulphate (sulphate of potash) — Specification, Second edition</t>
  </si>
  <si>
    <t>The aim of this addendum is to update WTO Members that the Draft East African Standard, DEAS 907:2023, Fertilizers — Potassium sulphate (sulphate of potash) — Specification, Second edition notified in G/TBT/N/BDI/424, G/TBT/N/KEN/1529, G/TBT/N/RWA/959, G/TBT/N/TZA/1059 and G/TBT/N/UGA/1874 was adopted by Uganda on 30 September 2025 as a Uganda Standard, US EAS 907:2024 Fertilizers – Potassium sulphate -Specification (2nd Edition). The Standard can be purchased online through the link: https://webstore.unbs.go.ug/</t>
  </si>
  <si>
    <t xml:space="preserve">Potassium sulphate (excl. that in tablets or similar forms, or in packages with a gross weight of </t>
  </si>
  <si>
    <t>310430 - Potassium sulphate (excl. that in tablets or similar forms, or in packages with a gross weight of &lt;= 10 kg); 310430 - Potassium sulphate (excl. that in tablets or similar forms, or in packages with a gross weight of &lt;= 10 kg)</t>
  </si>
  <si>
    <t>DEAS 905:2023, Fertilizers ― Granulated phosphate rock ― Specification</t>
  </si>
  <si>
    <t>The aim of this addendum is to update WTO Members that the Draft East African Standard, DEAS 905:2023, Fertilizers ― Granulated phosphate rock ― Specification in G/TBT/N/BDI/422, G/TBT/N/KEN/1527, G/TBT/N/RWA/957, G/TBT/N/TZA/1057 and G/TBT/N/UGA/1872 was adopted by Uganda on 30 September 2025 as a Uganda Standard, US EAS 905:2024 Fertilizers -Granulated phosphate rock -Specification (2nd Edition). The Standard can be purchased online through the link: https://webstore.unbs.go.ug/</t>
  </si>
  <si>
    <t>DEAS 910:2023, Fertilizers — Urea — Specification</t>
  </si>
  <si>
    <t>The aim of this addendum is to update WTO Members that the Draft East African Standard, DEAS 910:2023, Fertilizers — Urea — Specification notified in G/TBT/N/BDI/426, G/TBT/N/KEN/1531, G/TBT/N/RWA/961, G/TBT/N/TZA/1061 and G/TBT/N/UGA/1876 was adopted by Uganda on 30 September 2025 as a Uganda Standard, US EAS 910:2024 Fertilizers – Urea – Specification (2nd Edition). The Standard can be purchased online through the link: https://webstore.unbs.go.ug/</t>
  </si>
  <si>
    <t xml:space="preserve">Urea, whether or not in aqueous solution (excl. that in tablets or similar forms, or in packages with a gross weight of </t>
  </si>
  <si>
    <t>310210 - Urea, whether or not in aqueous solution (excl. that in tablets or similar forms, or in packages with a gross weight of &lt;= 10 kg); 310210 - Urea, whether or not in aqueous solution (excl. that in tablets or similar forms, or in packages with a gross weight of &lt;= 10 kg)</t>
  </si>
  <si>
    <t>Voluntary Labeling of FSIS-Regulated Products With U.S.-Origin Claims</t>
  </si>
  <si>
    <t>On 18 March 2024, the Food Safety and Inspection Service (FSIS) published a label approval guideline to help establishments meet new requirements for use of voluntary U.S.-origin label claims on FSIS-regulated products established by the final rule, Voluntary Labeling of FSIS-Regulated Products with U.S.-Origin Claims (89 FR 19470, 18 March 2024) (notified as G/TBT/N/USA/1973/Add.2). FSIS is announcing updates to this guideline and responding to comments received on the guideline.A downloadable version of the guideline is available to view and print at: https://www.fsis.usda.gov/policy/fsis-guidelines;https://www.fsis.usda.gov/guidelines/2025-0006_x000D_
90 Federal Register (FR) 57177, 10 December 2025:_x000D_
https://www.govinfo.gov/content/pkg/FR-2025-12-10/html/2025-22378.htm_x000D_
https://www.govinfo.gov/content/pkg/FR-2025-12-10/pdf/2025-22378.pdfThis action and previous actions notified under the symbol G/TBT/N/USA/1973 are identified by Docket Number FSIS 2022-0015. The Docket Folder is available from Regulations.gov at https://www.regulations.gov/docket/FSIS-2022-0015/document and provides access to primary and supporting documents as well as comments received. Documents are also accessible from Regulations.gov by searching the Docket Number.</t>
  </si>
  <si>
    <t>Voluntary food labelling of meat, poultry, and egg products, as well as voluntarily inspected products; Processes in the food industry (ICS code(s): 67.020); Meat, meat products and other animal produce (ICS code(s): 67.120)</t>
  </si>
  <si>
    <t>67.020 - Processes in the food industry; 67.020 - Processes in the food industry; 67.120 - Meat, meat products and other animal produce; 67.120 - Meat, meat products and other animal produce</t>
  </si>
  <si>
    <t>Labelling; Food standards; Labelling; Food standards</t>
  </si>
  <si>
    <r>
      <rPr>
        <sz val="11"/>
        <color theme="1"/>
        <rFont val="Calibri"/>
        <family val="2"/>
        <scheme val="minor"/>
      </rPr>
      <t>https://members.wto.org/crnattachments/2025/TBT/USA/25_08926_00_e.pdf</t>
    </r>
  </si>
  <si>
    <t>Mexican Official Standard PROY-NOM‑051‑-SCFI/SSA1‑2009: General specifications for the labelling of pre-packaged food and non-alcoholic beverages - Commercial and health information (17 pages, in Spanish)</t>
  </si>
  <si>
    <t>The publication of the notice of public consultation on the draft amendment to paragraph 4.5.3 of Mexican Official Standard NOM-051-SCFI/SSA1-2010, published on 5 April 2010, and its amendment published on 27 March 2020, entitled PROY-NOM-051-SE/SSA1-2025, General 1 This information can be provided by including a website address, a PDF attachment, or other information on where the text of the final/modified measure and/or interpretative guidance can be obtained.G/TBT/N/MEX/178/Add.19- 2 - specifications for the labelling of pre-packaged food and non-alcoholic beverages - Commercial and health information, is hereby notified. The text is available for consultation at: https://www.dof.gob.mx/nota_detalle.php?codigo=5775291&amp;fecha=05/12/2025#gsc.tab=0 Interested parties may submit comments within 60 days from the date of notification to controlgestiondgn@economia.gob.mx and dgn.alimentaria@economia.gob.mx with copy to dgn.industriabasica@economia.gob.mx__________</t>
  </si>
  <si>
    <t>Labelling of pre_x001E_packaged food and non_x001E_alcoholic beverages</t>
  </si>
  <si>
    <t>67.160.20 - Non-alcoholic beverages; 67.160.20 - Non-alcoholic beverages; 67.230 - Prepackaged and prepared foods; 67.230 - Prepackaged and prepared foods</t>
  </si>
  <si>
    <r>
      <rPr>
        <sz val="11"/>
        <color theme="1"/>
        <rFont val="Calibri"/>
        <family val="2"/>
        <scheme val="minor"/>
      </rPr>
      <t xml:space="preserve">https://members.wto.org/crnattachments/2025/TBT/MEX/modification/25_08874_00_s.pdf
</t>
    </r>
  </si>
  <si>
    <t>DUS 2270:2024, Copper alloy single taps, combination tap assemblies, stop valves and single lever mixers for water services — Specification, First Edition</t>
  </si>
  <si>
    <t>This Draft Uganda Standard lays down the requirements regarding materials, manufacture, workmanship, construction, dimensions, finish and testing of nickel-chromium plated copper alloy non-rising spindle type single pillar and bib taps, combination tap assemblies, stop valves and single lever mixers suitable for operation from 0.05 MPa to 0.5 MPa pressure at maximum temperature of 65 °C.</t>
  </si>
  <si>
    <t>Taps, cocks, valves and similar appliances for pipes, boiler shells, tanks, vats or the like, incl. pressure-reducing valves and thermostatically controlled valves; parts thereof (HS code(s): 8481); Mechanical systems and components for general use (ICS code(s): 21); Fluid systems and components for general use (ICS code(s): 23); Copper alloy single taps; combination tap assemblies; stop valves ; single lever mixers </t>
  </si>
  <si>
    <t>8481 - Taps, cocks, valves and similar appliances for pipes, boiler shells, tanks, vats or the like, incl. pressure-reducing valves and thermostatically controlled valves; parts thereof</t>
  </si>
  <si>
    <t>21 - Mechanical systems and components for general use; 23 - Fluid systems and components for general use</t>
  </si>
  <si>
    <r>
      <rPr>
        <sz val="11"/>
        <color theme="1"/>
        <rFont val="Calibri"/>
        <family val="2"/>
        <scheme val="minor"/>
      </rPr>
      <t>https://members.wto.org/crnattachments/2025/TBT/UGA/25_08872_00_e.pdf</t>
    </r>
  </si>
  <si>
    <t>ISO 292:1983, Specification for leaded brass ingots and casting (second revision)ISO 319:2007, Free cutting brass bars, rods and section — Specification (fifth revisionISO 407:1981, Specification for brass tubes for general purposes (third revision)ISO 410:1977, Specification for cold rolled brass sheet, strip and foil (third revision)ISO 554: 1999 Pipe threads where pressure — Tight joints are made on the threads — Dimensions, tolerances and designation (fourth revision)ISO 713:1981, Specification for zinc base alloy ingots for die casting (second revision)ISO 742:1981, Specification for zinc base alloy die castings (second revision)ISO 781:1984, Specification for cast copper alloy screw down bib taps and stop valves for water services (third revision)ISO 1456, Metallic and other inorganic coatings — Electrodeposited coatings of nickel, nickel plus chromium, copper plus nickel and of copper plus nickel plus chromiumISO 1264:1997, Brass gravity die castings — Specification (fourth revision)ISO 2643:2005, Pipe threads where pressure[1]tight joints are not made on the threads — Dimensions, tolerances and designation (third revision)ISO 4454-4:2001, Stainless Steel wires for mechanical springs (second revision)ISO 4905:2015, Random sampling and randomization procedures (first revision) ISO 6911:2017, Stainless steel plate, sheet and strip — Specification (second revision) </t>
  </si>
  <si>
    <t>DEAS 1166:2023, Code of Practice for Handling, Storage and Disposal of Bagged Fertilizers or Fertilizer supplements, first edition</t>
  </si>
  <si>
    <t>The aim of this addendum is to update WTO Members that the Draft East African Standard, DEAS 1166:2023, Code of Practice for Handling, Storage and Disposal of Bagged Fertilizers or Fertilizer supplements, first edition notified in G/TBT/N/BDI/395, G/TBT/N/KEN/1481, G/TBT/N/RWA/919, G/TBT/N/TZA/1015 and G/TBT/N/UGA/1828 was adopted by Uganda on 30 September 2025 as a Uganda Standard, US EAS 1166:2024 Code of practice for handling and storage of bagged fertilizer (1st Edition). The Standard can be purchased online through the link: https://webstore.unbs.go.ug/</t>
  </si>
  <si>
    <t>FERTILISERS (HS code(s): 31); Fertilizers (ICS code(s): 65.080) fertilizers</t>
  </si>
  <si>
    <t>31 - FERTILISERS; 31 - FERTILISERS</t>
  </si>
  <si>
    <t>DEAS 909: 2023, Fertilizers — Calcium ammonium nitrate (CAN) — Specification, Second edition</t>
  </si>
  <si>
    <t>The aim of this addendum is to update WTO Members that the Draft East African Standard, DEAS 909:2023, Fertilizers — Calcium ammonium nitrate (CAN) — Specification, Second edition notified in G/TBT/N/BDI/427, G/TBT/N/KEN/1532, G/TBT/N/RWA/962, G/TBT/N/TZA/1062 and G/TBT/N/UGA/1877 was adopted by Uganda on 30 September 2025 as a Uganda Standard, US EAS 909:2024 Fertilizers – Calcium ammonium nitrate (CAN) – Specification (2nd Edition). The Standard can be purchased online through the link: https://webstore.unbs.go.ug/</t>
  </si>
  <si>
    <t xml:space="preserve">Mixtures of ammonium nitrate with calcium carbonate or other inorganic non-fertilising substances for use as fertilisers (excl. those in tablets or similar forms, or in packages with a gross weight of </t>
  </si>
  <si>
    <t>310240 - Mixtures of ammonium nitrate with calcium carbonate or other inorganic non-fertilising substances for use as fertilisers (excl. those in tablets or similar forms, or in packages with a gross weight of &lt;= 10 kg); 310240 - Mixtures of ammonium nitrate with calcium carbonate or other inorganic non-fertilising substances for use as fertilisers (excl. those in tablets or similar forms, or in packages with a gross weight of &lt;= 10 kg)</t>
  </si>
  <si>
    <t>DUS 2727:2025, Sponge Iron/Direct Reduced Iron (DRI) Hot Briquetted Iron (HBI) and Cold Briquetted Iron (CBI) for steel making, First Edition</t>
  </si>
  <si>
    <t>This Draft Uganda Standard covers the specification of sponge iron DRI, HBI and cold briquettes for use in steel making in electric arc furnace (EAF) and induction furnaces. It is also used in blast furnaces and Ladle De-carburizer (LD) converter during steel making by large steel plants.</t>
  </si>
  <si>
    <t>Ferrous products obtained by direct reduction of iron ore, in lumps, pellets or similar forms (HS code(s): 720310); Other iron and steel products (ICS code(s): 77.140.99); Sponge Iron; Direct Reduced Iron (DRI); Hot Briquetted Iron (HBI); Cold Briquetted Iron (CBI)</t>
  </si>
  <si>
    <t>720310 - Ferrous products obtained by direct reduction of iron ore, in lumps, pellets or similar forms</t>
  </si>
  <si>
    <t>77.140.99 - Other iron and steel products</t>
  </si>
  <si>
    <r>
      <rPr>
        <sz val="11"/>
        <color theme="1"/>
        <rFont val="Calibri"/>
        <family val="2"/>
        <scheme val="minor"/>
      </rPr>
      <t>https://members.wto.org/crnattachments/2025/TBT/UGA/25_08871_00_e.pdf</t>
    </r>
  </si>
  <si>
    <t>ISO 2597-1 Iron ores — Determination of total iron content Part 1: Titrimetric method after tin(II) chloride reductionISO 16878 Iron ores — Determination of metallic iron content — Iron(III) chloride titrimetric methodISO 5416 Direct reduced iron — Determination of metallic iron — Bromine-methanol titrimetric methodISO 10835 Direct reduced iron and hot briquetted iron — Sampling and sample preparation </t>
  </si>
  <si>
    <t>Draft National Technical Regulation for Refined Vegetable Oils</t>
  </si>
  <si>
    <t>This draft national technical regulation stipulates the limits of physical and chemical indicators, safety and management requirements for refined vegetable oils, including: Arachis oil (peanut oil; groundnut oil); Coconut oil; Cottonseed oil; Maize oil; Palm oil; Palm kernel oil; Palm Olein; Palm Stearin; Palm Superolein; Rapeseed oil; Safflower seed oil; Sesame seed oil; Soya bean oil; Olive oil; Rice bran oil; Sunflower seed oil. This technical regulation does not apply to crude vegetable oils. This regulation applies to: - Organizations and individuals involved in production, trading, import and export related to refined vegetable oil. - Management agencies, organizations and individuals related to refined vegetable oil</t>
  </si>
  <si>
    <t>Soya-bean oil and its fractions, whether or not refined (excl. chemically modified) (HS code(s): 1507);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 (HS code(s): 1518)</t>
  </si>
  <si>
    <t>1507 - Soya-bean oil and its fractions, whether or not refined (excl. chemically modified); 1518 -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t>
  </si>
  <si>
    <r>
      <rPr>
        <sz val="11"/>
        <color theme="1"/>
        <rFont val="Calibri"/>
        <family val="2"/>
        <scheme val="minor"/>
      </rPr>
      <t>https://members.wto.org/crnattachments/2025/TBT/VNM/25_08929_00_x.pdf</t>
    </r>
  </si>
  <si>
    <t>National security requirements (TBT); 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</si>
  <si>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t>DEAS 908:2023, Fertilizers — Potassium chloride (muriate of potash) — Specification, Second edition</t>
  </si>
  <si>
    <t>The aim of this addendum is to update WTO Members that the Draft East African Standard, DEAS 908:2023, Fertilizers — Potassium chloride (muriate of potash) — Specification, Second edition notified in G/TBT/N/BDI/425, G/TBT/N/KEN/1530, G/TBT/N/RWA/960, G/TBT/N/TZA/1060 and G/TBT/N/UGA/1875 was adopted by Uganda on 30 September 2025 as a Uganda Standard, US EAS 908:2024 Fertilizers – Potassium chloride – Specification (2nd Edition). The Standard can be purchased online through the link: https://webstore.unbs.go.ug/</t>
  </si>
  <si>
    <t xml:space="preserve">Potassium chloride for use as fertiliser (excl. that in tablets or similar forms, or in packages with a gross weight of </t>
  </si>
  <si>
    <t>310420 - Potassium chloride for use as fertiliser (excl. that in tablets or similar forms, or in packages with a gross weight of &lt;= 10 kg); 310420 - Potassium chloride for use as fertiliser (excl. that in tablets or similar forms, or in packages with a gross weight of &lt;= 10 kg)</t>
  </si>
  <si>
    <t>Protection of public health regulations (Food) (Implementation of Changes in the Annex to European Union Directives) (Addition of Vitamins and Minerals and Certain Other Substances to Food) 5785-2025</t>
  </si>
  <si>
    <t>The amendment to the Protection of Public Health Regulations (Food) (Implementation of Changes in the Annex to European Union Directives) amends the adoption of Regulation (EC) 1925/2006, which deals with the addition of vitamins and minerals and certain other substances to Food. The amendment was published in Israel's Official Gazette, section of Government Notice no 12104 on 1 December 2025._x000D_
It adopts Commission Regulation (EU) 2024/1821 of 25 June 2024, as regards iron milk caseinate added to foods and used in the manufacture of food supplements,and Commission Implementing Regulation (EU) 2023/949 of 12 May 2023 authorising the placing on the market of iron milk caseinate as a novel food which authorises the placing on the market of iron milk caseinate as a novel food and will enter into force in Israel on 5 June 2028.</t>
  </si>
  <si>
    <t>Food additives - Vitamins, Minerals and others (ICS code(s): 67.050; 67.220.20)</t>
  </si>
  <si>
    <t>67.050 - General methods of tests and analysis for food products; 67.220.20 - Food additives; 67.050 - General methods of tests and analysis for food products; 67.220.20 - Food additives</t>
  </si>
  <si>
    <t>Harmonization (TBT); Reducing trade barriers and facilitating trade (TBT)</t>
  </si>
  <si>
    <r>
      <rPr>
        <sz val="11"/>
        <color theme="1"/>
        <rFont val="Calibri"/>
        <family val="2"/>
        <scheme val="minor"/>
      </rPr>
      <t>https://members.wto.org/crnattachments/2025/TBT/ISR/final_measure/25_08925_00_x.pdf</t>
    </r>
  </si>
  <si>
    <t>DUS 2724:2025, Carbon Steel Cast Billet Ingots, Billets, Blooms and Slabs for Re-Rolling into Steel for General Structural Purposes — Specification, First Edition</t>
  </si>
  <si>
    <t>This Draft Uganda Standard covers the requirements of carbon steel cast billet ingots, billets, blooms, slabs and for re-rolling into medium and high tensile structural steel including steel for concrete reinforcement. The requirements of this standard shall also be applicable to billets, blooms and slabs produced by continuously cast process.  Carbon steel cast billet ingots, billets, bloom and slabs (including continuously cast) may also be supplied in copper-bearing quality. In which case steel shall be designated with a suffix Cu.</t>
  </si>
  <si>
    <t>Flat-rolled products of iron or steel, of a width of &gt;= 600 mm, cold-rolled "cold-reduced", and further worked, but not clad, plated or coated (HS code(s): 720990); Other iron and steel products (ICS code(s): 77.140.99); Carbon Steel Cast Billet Ingots, Carbon Steel CastBillets, Carbon Steel Cast Blooms; Carbon Steel Cast Slabs </t>
  </si>
  <si>
    <t>720990 - Flat-rolled products of iron or steel, of a width of &gt;= 600 mm, cold-rolled "cold-reduced", and further worked, but not clad, plated or coated</t>
  </si>
  <si>
    <r>
      <rPr>
        <sz val="11"/>
        <color theme="1"/>
        <rFont val="Calibri"/>
        <family val="2"/>
        <scheme val="minor"/>
      </rPr>
      <t>https://members.wto.org/crnattachments/2025/TBT/UGA/25_08877_00_e.pdf</t>
    </r>
  </si>
  <si>
    <t>US ISO 404 Steel and steel products – General technical delivery requirementsUS ISO 4969  Steel — Etching method for macroscopic examinationISO 4968 Steel macrographic examination by sulphur print (Baumann method)ISO 6929 Steel products — VocabularyISO 9556 Steel and iron — Determination of total carbon content — Infrared absorption method after combustion in an induction furnaceISO 15350 Steel and iron — Determination of total carbon and sulfur content — Infrared absorption method after combustion in an induction furnace (routine method)ISO 10278 Steel — Determination of manganese content — Inductively coupled plasma atomic emission spectrometric methodISO 10700 Steel and iron — Determination of manganese content — Flame atomic absorption spectrometric methodISO 671 Steel and cast iron — Determination of sulphur content — Combustion titrimetric methodISO 4934 Steel and iron — Determination of sulfur content — Gravimetric methodISO 4935 Steel and iron — Determination of sulfur content — Infrared absorption method after combustion in an induction furnaceISO 10701 Steel and iron — Determination of sulfur content — Methylene blue spectrophotometric methodISO 10714 Steel and iron — Determination of phosphorus content — Phosphovanadomolybdate spectrophotometric methodISO 17650 Low-alloyed steel — Determination of Mn, P, Cr, Ni, Mo, Co, Cu, V, Ti, As and Sn — Inductively coupled plasma optical emission spectrometric methodISO 19272 Low alloyed steel — Determination of C, Si, Mn, P, S, Cr, Ni, Al, Ti and Cu - Glow discharge optical emission spectrometry (routine method)IS 2830: 2012, Carbon steel cast billet ingots, billets, blooms and slabs for re-rolling into steel for general structural purposes — specification</t>
  </si>
  <si>
    <t>Designation of Shitei Yakubutsu (designated substances), based on the Act on Securing Quality, Efficacy and Safety of Products Including Pharmaceuticals and Medical Devices (hereinafter referred to as the Act). (1960, Law No.145)</t>
  </si>
  <si>
    <t>Proposal for the additional designation of 1 substance as ShiteiYakubutsu, and their proper uses under the Act.</t>
  </si>
  <si>
    <t>Substances with probable effects on the central nervous system</t>
  </si>
  <si>
    <t>In order to prevent the abuse of substances with probable effects on the central nervous system and to clarify the regulation under the Act, the MHLW designates such substances as Shitei Yakubutsu. Manufacture, import, sale, simple ownership and the use of Shitei Yakubutsu are banned except for the proper uses designated under the Act.</t>
  </si>
  <si>
    <r>
      <rPr>
        <sz val="11"/>
        <color theme="1"/>
        <rFont val="Calibri"/>
        <family val="2"/>
        <scheme val="minor"/>
      </rPr>
      <t>https://members.wto.org/crnattachments/2025/TBT/JPN/25_08878_00_e.pdf</t>
    </r>
  </si>
  <si>
    <t>The Act on Securing Quality, Efficacy and Safety of Products Including Pharmaceuticals and Medical Devices.https://www.japaneselawtranslation.go.jp/en/laws/view/3213When adopted, Shitei Yakubutsu and their proper uses will be publicized in the Official Gazette, KAMPO</t>
  </si>
  <si>
    <t>DUS 1731:2024, Standard Test Method for Corrosiveness to Copper from Petroleum Products by Copper Strip Test, Second Edition</t>
  </si>
  <si>
    <t>The aim of this addendum is to inform WTO Members that the Draft Uganda Standard; DUS 1731:2024, Standard Test Method for Corrosiveness to Copper from Petroleum Products by Copper Strip Test, Second Edition; notified in G/TBT/N/UGA/1950 was adopted on 30 September 2025. The adopted Uganda Standard, US 1731: 2025 Standard test method for corrosiveness to copper from petroleum products by copper strip test (Second edition), can be purchased online through the link: https://webstore.unbs.go.ug/</t>
  </si>
  <si>
    <t>MINERAL FUELS, MINERAL OILS AND PRODUCTS OF THEIR DISTILLATION; BITUMINOUS SUBSTANCES; MINERAL WAXES (HS code(s): 27); Petroleum products in general (ICS code(s): 75.080)</t>
  </si>
  <si>
    <t>27 - MINERAL FUELS, MINERAL OILS AND PRODUCTS OF THEIR DISTILLATION; BITUMINOUS SUBSTANCES; MINERAL WAXES; 27 - MINERAL FUELS, MINERAL OILS AND PRODUCTS OF THEIR DISTILLATION; BITUMINOUS SUBSTANCES; MINERAL WAXES</t>
  </si>
  <si>
    <t>75.080 - Petroleum products in general; 75.080 - Petroleum products in general</t>
  </si>
  <si>
    <t>DUS 1923: 2023, Cake — Specification, Second Edition</t>
  </si>
  <si>
    <t>The aim of this addendum is to inform WTO Members that the Draft Uganda Standard; DUS 1923: 2023, Cake — Specification, Second Edition; notified in G/TBT/N/UGA/1823 was adopted on 30 September 2025. The adopted Uganda Standard, US 1923: 2025 Cake -Specification (2nd Edition), can be purchased online through the link: https://webstore.unbs.go.ug/</t>
  </si>
  <si>
    <t xml:space="preserve">Bread, pastry, cakes, biscuits and other bakers' wares, whether or not containing cocoa; communion wafers, empty cachets of a kind suitable for pharmaceutical use, sealing wafers, rice paper and similar products (excl. crispbread, gingerbread and the like, sweet biscuits, waffles and wafers with water content of </t>
  </si>
  <si>
    <t>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 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</si>
  <si>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DUS 890:2023, Dried tomatoes — Specification, Second Edition</t>
  </si>
  <si>
    <t>The aim of this addendum is to inform WTO Members that the Draft Uganda Standard; DUS 890:2023, Dried tomatoes — Specification, Second Edition; notified in G/TBT/N/UGA/1916 was adopted on 30 September 2025. The adopted Uganda Standard, US 890: 2025 Dried tomatoes -Specification (2nd Edition), can be purchased online through the link: https://webstore.unbs.go.ug/</t>
  </si>
  <si>
    <t>Tomatoes, prepared or preserved otherwise than by vinegar or acetic acid (HS code(s): 2002); Vegetables and derived products (ICS code(s): 67.080.20)</t>
  </si>
  <si>
    <t>2002 - Tomatoes, prepared or preserved otherwise than by vinegar or acetic acid; 2002 - Tomatoes, prepared or preserved otherwise than by vinegar or acetic acid</t>
  </si>
  <si>
    <t>Draft amendments to regulations 2 and 17, and insertion of a new regulation 16A of the Food Regulations 1985 [P.U.(A) 437/1985</t>
  </si>
  <si>
    <t>The proposed amendments to the Food Regulations 1985 [P.U.(A) 437/1985] are as follows:regulation 2 is to insert new interpretation by inserting “non-retail container” means any packaging or container that is not intended to be offered for direct sale to the consumer. The food in the non-retail container is for further food preparation activities before being offered to the consumer.regulation 16A is to insert new regulation by inserting particulars in labelling non-retail container;regulation 17 is to amend the exemptions from regulations 11, 14, 16, and 18B:in subregulation 17(2) by inserting the phrase “(ea), (eb),…and (ga)…”; andin subregulation 17(5) by inserting the phrase “bulk containers, and non-retail containers”.  </t>
  </si>
  <si>
    <t>All food (ICS:67)</t>
  </si>
  <si>
    <t>Food Act 1983 [Act 281Food Regulations 1985 [P.U.(A) 437/1985</t>
  </si>
  <si>
    <t>DUS 2694:2024, Standard Test Method for Base Number of Petroleum Products by Potentiometric Perchloric Acid Titration, First Edition.</t>
  </si>
  <si>
    <t>The aim of this addendum is to inform WTO Members that the Draft Uganda Standard; DUS 2694:2024, Standard Test Method for Base Number of Petroleum Products by Potentiometric Perchloric Acid Titration, First Edition; notified in G/TBT/N/UGA/1947 was adopted on 30 September 2025. The adopted Uganda Standard, US 2694: 2025 Standard test method for base number of petroleum products by potentiometric perchloric acid titration (First edition), can be purchased online through the link: https://webstore.unbs.go.ug/</t>
  </si>
  <si>
    <t>DUS 2693:2024, Standard Test Method for Analysis of Barium, Calcium, Magnesium, and Zinc in Unused Lubricating Oils by Atomic Absorption Spectrometry, First Edition</t>
  </si>
  <si>
    <t>The aim of this addendum is to inform WTO Members that the Draft Uganda Standard; DUS 2693:2024, Standard Test Method for Analysis of Barium, Calcium, Magnesium, and Zinc in Unused Lubricating Oils by Atomic Absorption Spectrometry, First Edition; notified in G/TBT/N/UGA/1945 was adopted on 30 September 2025. The adopted Uganda Standard, US 2693: 2025 Standard test method for analysis of barium, calcium, magnesium, and zinc in unused lubricating oils by Atomic Absorption Spectrometry (First edition), can be purchased online through the link: https://webstore.unbs.go.ug/</t>
  </si>
  <si>
    <t>Safety Standard for Bassinets and Cradles</t>
  </si>
  <si>
    <t>Direct final rule - In 2013, the U.S. Consumer Product Safety Commission (CPSC) published a consumer product safety standard for bassinets and cradles under section 104 of the Consumer Product Safety Improvement Act of 2008 (CPSIA). The standard incorporated by reference ASTM F2194-13, Standard Consumer Safety Specification for Bassinets and Cradles, with modifications to make the standard more stringent. The CPSIA sets forth a process for updating mandatory standards for durable infant or toddler products that are based on a voluntary standard, when a voluntary standards organization revises the standard. Consistent with the CPSIA update process, this direct final rule updates the mandatory standard for bassinets and cradles to incorporate by reference ASTM's 2025 version of the voluntary standard.The rule is effective on 21 February 2026, unless the Commission receives a significant adverse comment by 12 January 2026. If the Commission receives such a comment, it will publish a document in the Federal Register, withdrawing this direct final rule before its effective date. The incorporation by reference of certain material listed in this rule is approved by the Director of the Federal Register as of 21 February 2026.90 Federal Register (FR) 57691, 12 December 2025; Title 16 Code of Federal Regulations (CFR) Part 1218_x000D_
https://www.govinfo.gov/content/pkg/FR-2025-12-12/html/2025-22697.htm_x000D_
https://www.govinfo.gov/content/pkg/FR-2025-12-12/pdf/2025-22697.pdfThis direct final rule and previous actions notified under the symbol G/TBT/N/USA/538 are identified by Docket Number CPSC-2010-0028. The Docket Folder is available on Regulations.gov at https://www.regulations.gov/docket/CPSC-2010-0028/document and provides access to primary and supporting documents as well as comments received. Documents are also accessible from Regulations.gov by searching the Docket Number. Adverse comments received by the USA TBT Enquiry Point from WTO Members and their stakeholders by 4pmEastern Time on 12 January 2026 will be shared with the CPSC and will also be submitted to the Docket on Regulations.gov if received within the comment period.</t>
  </si>
  <si>
    <t>Bassinets and cradles;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blankets and covers) (HS code(s): 9404); Product and company certification. Conformity assessment (ICS code(s): 03.120.20); Domestic safety (ICS code(s): 13.120); Furniture (ICS code(s): 97.140); Equipment for children (ICS code(s): 97.190)</t>
  </si>
  <si>
    <t>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blankets and covers); 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pillows, blankets and covers); 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blankets and covers)</t>
  </si>
  <si>
    <t>03.120.20 - Product and company certification. Conformity assessment; 13.120 - Domestic safety; 97.140 - Furniture; 97.190 - Equipment for children; 03.120.20 - Product and company certification. Conformity assessment; 13.120 - Domestic safety; 97.140 - Furniture; 97.190 - Equipment for children</t>
  </si>
  <si>
    <t>Consumer information, labelling (TBT); Prevention of deceptive practices and consumer protection (TBT); Protection of human health or safety (TBT)</t>
  </si>
  <si>
    <r>
      <rPr>
        <sz val="11"/>
        <color theme="1"/>
        <rFont val="Calibri"/>
        <family val="2"/>
        <scheme val="minor"/>
      </rPr>
      <t>https://members.wto.org/crnattachments/2025/TBT/USA/final_measure/25_08947_00_e.pdf</t>
    </r>
  </si>
  <si>
    <t>Egypt</t>
  </si>
  <si>
    <t>The Egyptian standard ES 1623 for "sterilized and/or UHT milk "(partial amendment).</t>
  </si>
  <si>
    <t>Products covered: Milk and processed milk products (ICS: 67.100.10).This addendum concerns the notification of the Ministerial Decree No. 373/2025 (1 page, in Arabic) that gives the producers and importers a six-month transitional period to abide by the Egyptian standard ES 1623 for " sterilized and/or UHT milk " (partial amendment).It should be noted that the Ministerial Decree No. 515/2005 (10 pages, in Arabic) which was formerly notified in G/TBT/N/EGY/2 dated14 December 2005 and the Ministerial Decree No. 6/2025 (2 pages, in Arabic) which was formerly notified in G/TBT/N/EGY/2/Add.36 dated 12 November 2025, mandated among others the earlier versions of this standard.Worth mentioning is that this standard has been formulated according to National studies. It is worth noting that this standard has been partially modified as follows:Adding the following to item (2/2):  “Raw materials: (Milk and/or Products obtained from milk for use in the types referred to in item (2/1))”.Producers and importers are kept informed of any amendments in the Egyptian Standards through the publication of administrative orders in the official gazette.Date of adoption: 22 October 2025.Date of entry into force: The day following the date of publication in the officialgazette. Agency or authority designated to handle comments and text available from:National Enquiry PointEgyptian Organization for Standardization and Quality 16 Tadreeb El-Modarrebeen St., Ameriya, Cairo – Egypt E-mail: eos@idsc.net.egeos.tbt@eos.org.egWebsite: http://www.eos.org.eg Tel: + (202) 22845528Fax: + (202) 22845504</t>
  </si>
  <si>
    <t>Food products</t>
  </si>
  <si>
    <t>67.200.10 - Animal and vegetable fats and oils</t>
  </si>
  <si>
    <t>DUS 2302-2:2022, Mats — Specification — Part 2: Machine made, First Edition </t>
  </si>
  <si>
    <t>The aim of this addendum is to inform WTO Members that the Draft Uganda Standard; DUS 2302-2:2022, Mats — Specification — Part 2: Machine made, First Edition; notified in G/TBT/N/UGA/1739 was adopted on 30 September 2025. The adopted Uganda Standard, US 2302-2:2025 Mats -Specification -Part 2: Machine-made (First edition), can be purchased online through the link: https://webstore.unbs.go.ug/</t>
  </si>
  <si>
    <t>Carpets and other textile floor coverings, whether or not made up (excl. knotted, woven or tufted "needle punched", and of felt) (HS code(s): 5705); Floor coverings (ICS code(s): 97.150)</t>
  </si>
  <si>
    <t>5705 - Carpets and other textile floor coverings, whether or not made up (excl. knotted, woven or tufted "needle punched", and of felt); 5705 - Carpets and other textile floor coverings, whether or not made up (excl. knotted, woven or tufted "needle punched", and of felt)</t>
  </si>
  <si>
    <t>97.150 - Non-textile floor coverings; 97.150 - Non-textile floor coverings</t>
  </si>
  <si>
    <t>Consumer information, labelling (TBT); Protection of human health or safety (TBT); Protection of the environment (TBT); Quality requirements (TBT); Reducing trade barriers and facilitating trade (TBT)</t>
  </si>
  <si>
    <t>DUS 2414:2024 Standard test method by boiling point of engine coolants, Second Edition</t>
  </si>
  <si>
    <t>The aim of this addendum is to inform WTO Members that the Draft Uganda Standard; DUS 2414:2024 Standard test method by boiling point of engine coolants, Second Edition; notified in G/TBT/N/UGA/1963 was adopted on 30 September 2025. The adopted Uganda Standard, US 2414: 2025 Standard test method by boiling point of engine coolants (Second edition), can be purchased online through the link: https://webstore.unbs.go.ug/</t>
  </si>
  <si>
    <t>MISCELLANEOUS CHEMICAL PRODUCTS (HS code(s): 38); Chemical technology (ICS code(s): 71)</t>
  </si>
  <si>
    <t>38 - MISCELLANEOUS CHEMICAL PRODUCTS; 38 - MISCELLANEOUS CHEMICAL PRODUCTS</t>
  </si>
  <si>
    <t>71 - CHEMICAL TECHNOLOGY; 71 - Chemical technology</t>
  </si>
  <si>
    <t>DUS 2422:2024,  Standard test method for cavitation corrosion and erosion-corrosion characteristics of aluminum pumps with engine coolants, Second Edition</t>
  </si>
  <si>
    <t>The aim of this addendum is to inform WTO Members that the Draft Uganda Standard; DUS 2422:2024, Standard test method for cavitation corrosion and erosion-corrosion characteristics of aluminum pumps with engine coolants, Second Edition; notified in G/TBT/N/UGA/1965 was adopted on 30 September 2025. The adopted Uganda Standard, US 2422: 2025 Standard test method for cavitation corrosion and erosion-corrosion characteristics of aluminum pumps with engine coolants (Second edition), can be purchased online through the link: https://webstore.unbs.go.ug/</t>
  </si>
  <si>
    <t>DUS 2403:2024, Standard test method for analysis of engine coolant for chloride and other anions by ion chromatography, Second Edition</t>
  </si>
  <si>
    <t>The aim of this addendum is to inform WTO Members that the Draft Uganda Standard; DUS 2403:2024, Standard test method for analysis of engine coolant for chloride and other anions by ion chromatography, Second Edition; notified in G/TBT/N/UGA/1966 was adopted on 30 September 2025. The adopted Uganda Standard, US 2403: 2025 Standard test method for analysis of engine coolant for chloride and other anions by ion chromatography (Second edition), can be purchased online through the link: https://webstore.unbs.go.ug/</t>
  </si>
  <si>
    <t>71 - CHEMICAL TECHNOLOGY; 71.100.45 - Refrigerants and antifreezes; 71.100.45 - Refrigerants and antifreezes; 71 - Chemical technology</t>
  </si>
  <si>
    <t>DEAS 1176:2023, Biofertilizers — Specifications, First edition</t>
  </si>
  <si>
    <t>The aim of this addendum is to update WTO Members that the Draft East African Standard, DEAS 1176:2023, Biofertilizers — Specifications, First edition notified in G/TBT/N/BDI/420, G/TBT/N/KEN/1525, G/TBT/N/RWA/955, G/TBT/N/TZA/1055 and G/TBT/N/UGA/1870 was adopted by Uganda on 30 September 2025 as a Uganda Standard, US EAS 1176:2024 Bio-fertilizer -Specification (1st Edition). The Standard can be purchased online through the link: https://webstore.unbs.go.ug/</t>
  </si>
  <si>
    <t>Animal or vegetable fertilisers, whether or not mixed together or chemically treated; fertilisers produced by the mixing or chemical treatment of animal or vegetable products. (HS code(s): 3101); Fertilizers (ICS code(s): 65.080)</t>
  </si>
  <si>
    <t>Amending Over-the-Counter Monograph M020: Sunscreen Drug Products 
for Over-the-Counter Human Use Sunscreen Drug Products for Over-the-Counter Human Use</t>
  </si>
  <si>
    <t>In response to an over-the-counter (OTC) monograph order request (OMOR), the Food and Drug Administration (FDA) is announcing the availability on its website of the proposed administrative order (proposed order) (OTC000039) entitled ''Amending Over-the-Counter Monograph M020: Sunscreen Drug Products for Over-the-Counter Human Use.'' This proposed order, if finalized, will amend Over-the-Counter Monograph M020: Sunscreen Drug Products for Over-the-Counter Human Use (OTC Monograph M020) to add bemotrizinol at concentrations up to 6 percent as a sunscreen active ingredient. A sunscreen drug product containing bemotrizinol would be generally recognized as safe and effective (GRASE) if it meets the conditions described in OTC Monograph M020 as amended by this proposed order, if finalized.Submit electronic comments on the proposed order by 26 January 2026.90 Federal Register (FR) 57765, 12 December 2025:_x000D_
https://www.govinfo.gov/content/pkg/FR-2025-12-12/html/2025-22649.htm_x000D_
https://www.govinfo.gov/content/pkg/FR-2025-12-12/pdf/2025-22649.pdfThis notice of availability is identified by Docket Number FDA-2025-N-6494. The Docket Folder is available on Regulations.gov at https://www.regulations.gov/docket/FDA-2025-N-6494/document and provides access to primary documents as well as comments received. Documents are also accessible from Regulations.gov by searching the Docket Number. WTO Members and their stakeholders are asked to submit comments to the USA WTO TBT Enquiry Point by 4:00 p.m.Eastern Time 26 January 2026. Comments received from WTO Members and their stakeholders will be shared with FDA and will also be submitted to the Docket on Regulations.gov if received within the comment period.Previous actions notified under the symbol G/TBT/N/USA/1443 are identified by Docket Number FDA-1978-N-0018. The Docket Folder is available on Regulations.gov at https://www.regulations.gov/docket/FDA-1978-N-0018/document and provides access to primary and supporting documents as well as comments received. Documents are also accessible from Regulations.gov by searching the Docket Number. </t>
  </si>
  <si>
    <t>Sunscreen drug products</t>
  </si>
  <si>
    <t>13.120 - Domestic safety; 13.120 - Domestic safety; 71.100 - Products of the chemical industry; 71.100 - Products of the chemical industry</t>
  </si>
  <si>
    <r>
      <rPr>
        <sz val="11"/>
        <color theme="1"/>
        <rFont val="Calibri"/>
        <family val="2"/>
        <scheme val="minor"/>
      </rPr>
      <t>https://members.wto.org/crnattachments/2025/TBT/USA/modification/25_08945_00_e.pdf</t>
    </r>
  </si>
  <si>
    <t>Ministry of Public Health (MOPH) Notification No. 456 entitled " Labeling of Certain Types of Processed Foods "</t>
  </si>
  <si>
    <t>The Draft Ministry of Public Health notification entitled " Labeling of Certain Types of Processed Foods ", previously notified in G/TBT/N/THA/706 dated 10 July 2023, was published in the Royal Gazette dated 2 May 2025 as the Notification of the Ministry of Public Health No. 456.SPS/TBT (Agricultural Commodity and Foods) Thailand Contact PointE-mail: spsthailand@acfs.go.thspsthailand@gmail.comWebsites: http://www.acfs.go.thhttps://spsthailand.acfs.go.th/th/main</t>
  </si>
  <si>
    <t>67.040 - Food products in general; 67.040 - Food products in general; 67.230 - Prepackaged and prepared foods; 67.230 - Prepackaged and prepared foods</t>
  </si>
  <si>
    <t>Consistency of label of prepackaged food</t>
  </si>
  <si>
    <r>
      <rPr>
        <sz val="11"/>
        <color theme="1"/>
        <rFont val="Calibri"/>
        <family val="2"/>
        <scheme val="minor"/>
      </rPr>
      <t>https://members.wto.org/crnattachments/2025/TBT/THA/final_measure/25_08948_00_x.pdf
https://members.wto.org/crnattachments/2025/TBT/THA/final_measure/25_08948_00_e.pdf</t>
    </r>
  </si>
  <si>
    <t>DUS 2399:2024, Standard Test Methods for Water in Engine Coolant Concentrate by the Karl Fischer Reagent Method, Second Edition</t>
  </si>
  <si>
    <t>The aim of this addendum is to inform WTO Members that the Draft Uganda Standard; DUS 2399:2024, Standard Test Methods for Water in Engine Coolant Concentrate by the Karl Fischer Reagent Method, Second Edition; notified in G/TBT/N/UGA/1962 was adopted on 30 September 2025. The adopted Uganda Standard, US 2399: 2025 Standard test methods for water in engine coolant concentrate by the Karl Fischer reagent method (Second edition), can be purchased online through the link: https://webstore.unbs.go.ug/</t>
  </si>
  <si>
    <t>MINERAL FUELS, MINERAL OILS AND PRODUCTS OF THEIR DISTILLATION; BITUMINOUS SUBSTANCES; MINERAL WAXES (HS code(s): 27); Petroleum and related technologies (ICS code(s): 75)</t>
  </si>
  <si>
    <t>75 - PETROLEUM AND RELATED TECHNOLOGIES; 75 - Petroleum and related technologies</t>
  </si>
  <si>
    <t>DUS 1685:2024 Standard Specification for Denatured Ethanol for Use as Cooking and Appliance Fuel, Second Edition</t>
  </si>
  <si>
    <t>The aim of this addendum is to inform WTO Members that the Draft Uganda Standard; DUS 1685:2024 Standard Specification for Denatured Ethanol for Use as Cooking and Appliance Fuel, Second Edition; notified in G/TBT/N/UGA/2038 was adopted on 30 September 2025. The adopted Uganda Standard, US 1685: 2025 Standard specification for denatured fuel ethanol for cooking and appliance fuel (Second edition), can be purchased online through the link: https://webstore.unbs.go.ug/</t>
  </si>
  <si>
    <t>Denatured ethyl alcohol and other spirits of any strength (HS code(s): 220720); Fuels (ICS code(s): 75.160)</t>
  </si>
  <si>
    <t>220720 - Denatured ethyl alcohol and other spirits of any strength; 220720 - Denatured ethyl alcohol and other spirits of any strength</t>
  </si>
  <si>
    <t>75.160 - Fuels; 75.160 - Fuels</t>
  </si>
  <si>
    <t>Consumer information, labelling (TBT); Prevention of deceptive practices and consumer protection (TBT); Quality requirements (TBT); Reducing trade barriers and facilitating trade (TBT)</t>
  </si>
  <si>
    <t>DUS 1732:2024, Standard Practice for Manual Sampling of Petroleum and Petroleum Products, Second Edition.</t>
  </si>
  <si>
    <t>The aim of this addendum is to inform WTO Members that the Draft Uganda Standard; DUS 1732:2024, Standard Practice for Manual Sampling of Petroleum and Petroleum Products, Second Edition; notified in G/TBT/N/UGA/1944 was adopted on 30 September 2025. The adopted Uganda Standard, US 1732: 2025 Standard practice for manual sampling of petroleum and petroleum products (Second edition), can be purchased online through the link: https://webstore.unbs.go.ug/</t>
  </si>
  <si>
    <t>Safety Standard for Toys: Requirements for Water Beads</t>
  </si>
  <si>
    <t>Section 106(a) of the Consumer Product Safety Improvement Act of 2008 (CPSIA) mandates that ASTM F963 shall be a mandatory toy safety standard. This safety standard sets forth requirements for water bead toys and toys that contain water beads. Under this statutory authority, the U.S. Consumer Product Safety Commission (CPSC or Commission) is issuing a safety standard for water bead toys and toys that contain water beads.The rule is effective on 12 March 2026. The incorporation by reference of the publication listed in this rule is approved by the Director of the Federal Register as of 12 March 2026. The incorporation by reference of certain other material listed in this rule was approved for use by the Director of the Federal Register as of 20 April 2024.90 Federal Register (FR) 57820, 12 December 2025; Title 16 Code of Federal Regulations (CFR) Part 1250_x000D_
https://www.govinfo.gov/content/pkg/FR-2025-12-12/html/2025-22643.htm_x000D_
https://www.govinfo.gov/content/pkg/FR-2025-12-12/pdf/2025-22643.pdfThis final rule and previous actions notified under the symbol G/TBT/N/USA/2146 are identified by Docket Number CPSC-2024-0027. The Docket Folder is available from Regulations.gov at https://www.regulations.gov/docket/CPSC-2024-0027/document and provides access to primary documents as well as comments received. Documents are also accessible from Regulations.gov by searching the Docket Number.</t>
  </si>
  <si>
    <t>Water bead toys and toys that contain water beads. A toy is defined as “any object designed, manufactured, or marketed as a plaything for children under 14 years of age”. Product and company certification. Conformity assessment (ICS code(s): 03.120.20); Toys (ICS code(s): 97.200.50)</t>
  </si>
  <si>
    <t>03.120.20 - Product and company certification. Conformity assessment; 97.200.50 - Toys; 03.120.20 - Product and company certification. Conformity assessment; 97.200.50 - Toys</t>
  </si>
  <si>
    <r>
      <rPr>
        <sz val="11"/>
        <color theme="1"/>
        <rFont val="Calibri"/>
        <family val="2"/>
        <scheme val="minor"/>
      </rPr>
      <t>https://members.wto.org/crnattachments/2025/TBT/USA/final_measure/25_08946_00_e.pdf</t>
    </r>
  </si>
  <si>
    <t>DEAS 1167:2023, Organic fertilizer — Specification, First Edition</t>
  </si>
  <si>
    <t>The aim of this addendum is to update WTO Members that the Draft East African Standard, DEAS 1167:2023, Organic fertilizer — Specification, First Edition notified in G/TBT/N/BDI/393, G/TBT/N/KEN/1479, G/TBT/N/RWA/917, G/TBT/N/TZA/1013 and G/TBT/N/UGA/1826 was adopted by Uganda on 30 September 2025 as a Uganda Standard, US EAS 1167:2024 Organic fertilizer -Specification (1st Edition). The Standard can be purchased online through the link: https://webstore.unbs.go.ug/</t>
  </si>
  <si>
    <t>Animal or vegetable fertilisers, whether or not mixed together or chemically treated; fertilisers produced by the mixing or chemical treatment of animal or vegetable products. (HS code(s): 3101); Fertilizers (ICS code(s): 65.080) ; Organic Fertilizers</t>
  </si>
  <si>
    <t>Public Hearing for Corporate Average Fuel Economy Standards: The 
Safer Affordable Fuel-Efficient (SAFE) Vehicle Rule III for Model Years 
2022 to 2031 Passenger Cars and Light Trucks</t>
  </si>
  <si>
    <t>The National Highway Traffic Safety Administration (NHTSA) is announcing a virtual public hearing to be held 7 January 2026 on its proposal for the ''The Safer Affordable Fuel-Efficient (SAFE) Vehicle Rule III for Model Years 2022 to 2031 Passenger Cars and Light Trucks,'' which was signed on 2 December 2025. This hearing also allows the public to provide oral comments regarding the Draft Supplemental Environmental Impact Statement (Draft SEIS) that accompanies the proposal. An additional virtual session will be held on 8 January 2026, if necessary, to accommodate the number of people that sign up to speak.Each day the hearing will convene at 9:00 a.m.Eastern Time and will conclude when the last pre-registered speaker has testified but no later than 6:00 p.m.Eastern Time. All hearing attendees, including those who do not intend to provide oral testimony, should register by 31 December 2025. The link to register is available at http://www.nhtsa.gov/cafe;https://www.nhtsa.gov/events/cafe-standards-public-hearing-january-2026.  Refer to the SUPPLEMENTARY INFORMATION section in the announcement for additional information on the public hearing.90 Federal Register (FR) 57726, 12 December 2025; Title 49 Code of Federal Regulations (CFR) Parts 523531533536, and 537_x000D_
https://www.govinfo.gov/content/pkg/FR-2025-12-12/html/2025-22674.htm_x000D_
https://www.govinfo.gov/content/pkg/FR-2025-12-12/pdf/2025-22674.pdfThis notification of public hearing and the notice of proposed rulemaking notified as G/TBT/N/USA/2253 are identified by Docket Number NHTSA-2025-0491. The Docket Folder is available on Regulations.gov at https://www.regulations.gov/docket/NHTSA-2025-0491/document and provides access to primary documents as well as comments received. Documents are also accessible from Regulations.gov by searching the Docket Number. WTO Members and their stakeholders are asked to submit comments to the USA TBT Enquiry Point by or before 4pmEastern Time on 20 January 2026. Comments received from WTO Members and their stakeholders will be shared with the NHTSA and will also be submitted to the Docket on Regulations.gov if received within the comment period.Draft Supplemental Environmental Impact Statement (Draft SEIS) Notice of Intent content, Summary and Appendices:_x000D_
https://downloads.regulations.gov/NHTSA-2025-0490-0001/attachment_1.pdf_x000D_
https://downloads.regulations.gov/NHTSA-2025-0490-0001/attachment_2.pdf_x000D_
https://downloads.regulations.gov/NHTSA-2025-0490-0001/attachment_3.pdfhttps://downloads.regulations.gov/NHTSA-2025-0490-0001/attachment_4.pdfThe Draft Supplemental Environmental Impact Statement (Draft SEIS) that accompanies the proposal is identified by Docket Number NHTSA-2025-0490. The Docket Folder is available on Regulations.gov at https://www.regulations.gov/docket/NHTSA-2025-0490/document and provides access to the Draft SEIS-Notice of Intent content, Summary and Appendices. </t>
  </si>
  <si>
    <t>03.120 - Quality; 19.020 - Test conditions and procedures in general; 43.100 - Passenger cars. Caravans and light trailers; 03.120 - Quality; 19.020 - Test conditions and procedures in general; 43.100 - Passenger cars. Caravans and light trailers</t>
  </si>
  <si>
    <r>
      <rPr>
        <sz val="11"/>
        <color theme="1"/>
        <rFont val="Calibri"/>
        <family val="2"/>
        <scheme val="minor"/>
      </rPr>
      <t>https://members.wto.org/crnattachments/2025/TBT/USA/25_08944_00_e.pdf</t>
    </r>
  </si>
  <si>
    <t>DUS 933:2024, Gasohol — Specification, Second Edition</t>
  </si>
  <si>
    <t>The aim of this addendum is to inform WTO Members that the Draft Uganda Standard; DUS 933:2024, Gasohol — Specification, Second Edition; notified in G/TBT/N/UGA/2118 was adopted on 30 September 2025. The adopted Uganda Standard, US 933:2025 Gasohol – Specification (Second edition), can be purchased online through the link: https://webstore.unbs.go.ug/</t>
  </si>
  <si>
    <t>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 (HS code(s): 2710); Petroleum products in general (ICS code(s): 75.080)</t>
  </si>
  <si>
    <t>2710 - 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 2710 - 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</si>
  <si>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DUS 916:2024 Standard Specification for Denatured Fuel Ethanol for Blending with Gasolines for Use as Automotive Spark-Ignition Engine Fuel, Third edition</t>
  </si>
  <si>
    <t>The aim of this addendum is to inform WTO Members that the Draft Uganda Standard; DUS 916:2024 Standard Specification for Denatured Fuel Ethanol for Blending with Gasolines for Use as Automotive Spark-Ignition Engine Fuel, Third edition; notified in G/TBT/N/UGA/2039 was adopted on 30 September 2025. The adopted Uganda Standard, US 916:2025 Standard specification for denatured fuel ethanol for blending with gasolines for use as automotive spark-ignition engine fuel (Third edition), can be purchased online through the link: https://webstore.unbs.go.ug/</t>
  </si>
  <si>
    <t>DUS 2413:2024, Standard Test Method for Percent Ash Content of Engine Coolants, Second Edition</t>
  </si>
  <si>
    <t>The aim of this addendum is to inform WTO Members that the Draft Uganda Standard; DUS 2413:2024, Standard Test Method for Percent Ash Content of Engine Coolants, Second Edition; notified in G/TBT/N/UGA/1960 was adopted on 30 September 2025. The adopted Uganda Standard, US 2413: 2025 Standard test method for percent ash content of engine coolants (Second edition), can be purchased online through the link: https://webstore.unbs.go.ug/</t>
  </si>
  <si>
    <t>DUS 2058:2024, Standard Test Method for Sulfur in Petroleum Products by Wavelength Dispersive X-Ray Fluorescence Spectrometry, Second Edition</t>
  </si>
  <si>
    <t>The aim of this addendum is to inform WTO Members that the Draft Uganda Standard; DUS 2058:2024, Standard Test Method for Sulfur in Petroleum Products by Wavelength Dispersive X-Ray Fluorescence Spectrometry, Second Edition; notified in G/TBT/N/UGA/1948 was adopted on 30 September 2025. The adopted Uganda Standard, US 2058: 2025 Standard test method for sulfur in petroleum products by wavelength dispersive x-ray fluorescence spectrometry (Second edition), can be purchased online through the link: https://webstore.unbs.go.ug/</t>
  </si>
  <si>
    <t>Petroleum oils and oils obtained from bituminous minerals, crude. (HS code(s): 2709); Petroleum products in general (ICS code(s): 75.080)</t>
  </si>
  <si>
    <t>2709 - Petroleum oils and oils obtained from bituminous minerals, crude.; 2709 - Petroleum oils and oils obtained from bituminous minerals, crude.</t>
  </si>
  <si>
    <t>DUS 2411:2024, Standard Test Methods for Chloride Ion in Water, First Edition</t>
  </si>
  <si>
    <t>The aim of this addendum is to inform WTO Members that the Draft Uganda Standard; DUS 2411:2024, Standard Test Methods for Chloride Ion in Water, First Edition; notified in G/TBT/N/UGA/1961 was adopted on 30 September 2025. The adopted Uganda Standard, US 2411: 2025 Standard test methods for chloride ion in water (First edition), can be purchased online through the link: https://webstore.unbs.go.ug/</t>
  </si>
  <si>
    <t>DUS 2417:2024, Standard Test Method for Freezing Point of Aqueous Engine Coolants, Second Edition</t>
  </si>
  <si>
    <t>The aim of this addendum is to inform WTO Members that the Draft Uganda Standard; DUS 2417:2024, Standard Test Method for Freezing Point of Aqueous Engine Coolants, Second Edition; notified in G/TBT/N/UGA/1959 was adopted on 30 September 2025. The adopted Uganda Standard, US 2417: 2025 Standard test method for freezing point of aqueous engine coolants (Second edition), can be purchased online through the link: https://webstore.unbs.go.ug/</t>
  </si>
  <si>
    <t>DUS 2412:2024, Standard test method for sulfate ion in water, Second Edition</t>
  </si>
  <si>
    <t>The aim of this addendum is to inform WTO Members that the Draft Uganda Standard; DUS 2412:2024, Standard test method for sulfate ion in water, Second Edition; notified in G/TBT/N/UGA/1964 was adopted on 30 September 2025. The adopted Uganda Standard, US 2412: 2025 Standard test method for sulfate ion in water (Second edition), can be purchased online through the link: https://webstore.unbs.go.ug/</t>
  </si>
  <si>
    <t>Wireless Emergency Alerts and the Emergency Alert System&gt;</t>
  </si>
  <si>
    <t>In this document, as directed by the Federal Communications Commission (Commission), the Public Safety and Homeland Security Bureau (Bureau) adopts implementation parameters for multilingual Wireless Emergency Alerts (WEA). The Bureau is requiring commercial mobile service providers who participate in WEA (Participating CMS Providers) to support multilingual templates for the most commonly issued and most time-sensitive types of alerts in English, the next thirteen most commonly spoken languages in the United States, and American Sign Language (ASL). The non-ASL templates must be customizable with event- specific information that utilize four fillable elements: the name of the sending agency, the location, the time, and an optional URL. The alert templates for ASL are non-fillable and signed by a Certified Deaf Interpreter (CDI). The Bureau requires WEA-capable mobile devices to accompany the display of templates with the corresponding English-language fillable template. The Bureau also announces the effective date of a previously announced amendment that was contingent on this action. Together, these steps further the Commission's goal of ensuring that WEA remains an essential and effective public safety tool that allows alert originators to warn their communities of danger and advise them to take protective action.The amendments to 47 CFR 10.480 (amendatory instruction 4) and 47 CFR 10.500(e) (amendatory instruction 6), published at 88 FR 86824 on 15 December 2023 (notified as G/TBT/N/USA/2087), are effective on 5 June 2028. The amendments in this document to 47 CFR 10.480 (amendatory instruction 2) and 47 CFR 10.500(e) (amendatory instruction 3) are delayed indefinitely.90 Federal Register (FR) 57288, 10 December 2025; Title 47 Code of Federal Regulations (CFR) Part 10_x000D_
https://www.govinfo.gov/content/pkg/FR-2025-12-10/html/2025-22434.htmhttps://www.govinfo.gov/content/pkg/FR-2025-12-10/pdf/2025-22434.pdfhttps://docs.fcc.gov/public/attachments/DA-25-12A1.pdfThis final rule; announcement of effective date is identified by PS Docket Nos. 15-9115-94 and DA 25-12 and provides access to associated documents. The full text of this final rule; announcement of effective date is available from the Commission's website at https://docs.fcc.gov/public/attachments/DA-25-12A1.pdf.  The Docket Folders are available from the FCC's Electronic Document Management System (EDOCS) by searching the Docket Number. Comments (“filings”) for this action are accessible in the Electronic Comment Filing System (ECFS) at https://www.fcc.gov/ecfs/search/search-filings/results?q=(proceedings.name:(%2215-91%22))</t>
  </si>
  <si>
    <t>Wireless emergency alert system; Alarm and warning systems (ICS code(s): 13.320); Radiocommunications (ICS code(s): 33.060); Mobile services (ICS code(s): 33.070)</t>
  </si>
  <si>
    <t>13.320 - Alarm and warning systems; 33.060 - Radiocommunications; 33.070 - Mobile services; 13.320 - Alarm and warning systems; 33.060 - Radiocommunications; 33.070 - Mobile services</t>
  </si>
  <si>
    <r>
      <rPr>
        <sz val="11"/>
        <color theme="1"/>
        <rFont val="Calibri"/>
        <family val="2"/>
        <scheme val="minor"/>
      </rPr>
      <t>https://members.wto.org/crnattachments/2025/TBT/USA/final_measure/25_08943_00_e.pdf
https://members.wto.org/crnattachments/2025/TBT/USA/final_measure/25_08943_01_e.pdf</t>
    </r>
  </si>
  <si>
    <t>DUS 1730:2024, Standard Test Method for Pour Point of Petroleum Products, Second Edition.</t>
  </si>
  <si>
    <t>The aim of this addendum is to inform WTO Members that the Draft Uganda Standard; DUS 1730:2024, Standard Test Method for Pour Point of Petroleum Products, Second Edition; notified in G/TBT/N/UGA/1951 was adopted on 30 September 2025. The adopted Uganda Standard, US 1730: 2025 Standard test method for pour point of petroleum products (Second edition), can be purchased online through the link: https://webstore.unbs.go.ug/</t>
  </si>
  <si>
    <t>DUS 2697:2024, Standard Practice for Sampling and Preparing Aqueous Solutions of Engine Coolants or Antirusts for Testing Purposes, First Edition</t>
  </si>
  <si>
    <t>The aim of this addendum is to inform WTO Members that the Draft Uganda Standard; DUS 2697:2024, Standard Practice for Sampling and Preparing Aqueous Solutions of Engine Coolants or Antirusts for Testing Purposes, First Edition; notified in G/TBT/N/UGA/1958 was adopted on 30 September 2025. The adopted Uganda Standard, US 2697: 2025 Standard practice for sampling and preparing aqueous solutions of engine coolants or antirust for testing purposes (First edition), can be purchased online through the link: https://webstore.unbs.go.ug/</t>
  </si>
  <si>
    <t>DUS 2673:2023, Tapioca pearls — Specification, First Edition</t>
  </si>
  <si>
    <t>The aim of this addendum is to inform WTO Members that the Draft Uganda Standard; DUS 2673:2023, Tapioca pearls — Specification, First Edition; notified in G/TBT/N/UGA/1915 was adopted on 30 September 2025. The adopted Uganda Standard, US 2673: 2025 Tapioca pearls -Specification (1st Edition), can be purchased online through the link: https://webstore.unbs.go.ug/</t>
  </si>
  <si>
    <t>Tapioca and substitutes therefor prepared from starch, in the form of flakes, grains, pearls, siftings or in similar forms. (HS code(s): 1903); Vegetables and derived products (ICS code(s): 67.080.20)</t>
  </si>
  <si>
    <t>1903 - Tapioca and substitutes therefor prepared from starch, in the form of flakes, grains, pearls, siftings or in similar forms.; 1903 - Tapioca and substitutes therefor prepared from starch, in the form of flakes, grains, pearls, siftings or in similar forms.</t>
  </si>
  <si>
    <t>DUS 4373:2024, Standard Test Method for Kinematic Viscosity of Transparent and Opaque Liquids (and Calculation of Dynamic Viscosity), First Edition</t>
  </si>
  <si>
    <t>The aim of this addendum is to inform WTO Members that the Draft Uganda Standard; DUS 4373:2024, Standard Test Method for Kinematic Viscosity of Transparent and Opaque Liquids (and Calculation of Dynamic Viscosity), First Edition; notified in G/TBT/N/UGA/1949 was adopted on 30 September 2025. The adopted Uganda Standard, US 4373: 2025 Standard test method for kinematic viscosity of transparent and opaque liquids (and calculation of dynamic viscosity (First edition), can be purchased online through the link: https://webstore.unbs.go.ug/</t>
  </si>
  <si>
    <t>DUS 1733:2023, Standard Practice for Automatic Sampling of Petroleum and Petroleum Products, Second Edition</t>
  </si>
  <si>
    <t>The aim of this addendum is to inform WTO Members that the Draft Uganda Standard; DUS 1733:2023, Standard Practice for Automatic Sampling of Petroleum and Petroleum Products, Second Edition; notified in G/TBT/N/UGA/1941 was adopted on 30 September 2025. The adopted Uganda Standard, US 1733: 2025 Standard practice for automatic sampling of petroleum and petroleum products (Second edition), can be purchased online through the link: https://webstore.unbs.go.ug/</t>
  </si>
  <si>
    <t>DUS 2409: 2023, Standard test method for iron in trace quantities using the 1,10 phenanthroline method, Second Edition</t>
  </si>
  <si>
    <t>The aim of this addendum is to inform WTO Members that the Draft Uganda Standard; DUS 2409: 2023, Standard test method for iron in trace quantities using the 1,10 phenanthroline method, Second Edition; notified in G/TBT/N/UGA/1946 was adopted on 30 September 2025. The adopted Uganda Standard, US 2409: 2025 Standard test method for iron in trace quantities using the 1,10 phenanthroline method (Second edition), can be purchased online through the link: https://webstore.unbs.go.ug/</t>
  </si>
  <si>
    <t>MINERAL FUELS, MINERAL OILS AND PRODUCTS OF THEIR DISTILLATION; BITUMINOUS SUBSTANCES; MINERAL WAXES (HS code(s): 27); Anti-freezing preparations and prepared de-icing fluids (excl. prepared additives for mineral oils or other liquids used for the same purposes as mineral oils) (HS code(s): 3820); Petroleum products in general (ICS code(s): 75.080)</t>
  </si>
  <si>
    <t>3820 - Anti-freezing preparations and prepared de-icing fluids (excl. prepared additives for mineral oils or other liquids used for the same purposes as mineral oils); 27 - MINERAL FUELS, MINERAL OILS AND PRODUCTS OF THEIR DISTILLATION; BITUMINOUS SUBSTANCES; MINERAL WAXES; 3820 - Anti-freezing preparations and prepared de-icing fluids (excl. prepared additives for mineral oils or other liquids used for the same purposes as mineral oils); 27 - MINERAL FUELS, MINERAL OILS AND PRODUCTS OF THEIR DISTILLATION; BITUMINOUS SUBSTANCES; MINERAL WAXES</t>
  </si>
  <si>
    <t>CDC 13 (2395) DTZS, Two pack epoxy paint — Specification, First Edition</t>
  </si>
  <si>
    <t>This Draft Tanzania Standard specifies requirements, sampling, and test methods of two pack epoxy paint. This paint is suitable for the use in various areas where corrosion and chemical resistance are required.</t>
  </si>
  <si>
    <t>Paints and varnishes, incl. enamels and lacquers, based on polyesters, dispersed or dissolved in a non-aqueous medium; solutions based on polyesters in volatile organic solvents, containing &gt; 50% solvent by weight (HS code(s): 320810); Paints and varnishes (ICS code(s): 87.040)</t>
  </si>
  <si>
    <t>320810 - Paints and varnishes, incl. enamels and lacquers, based on polyesters, dispersed or dissolved in a non-aqueous medium; solutions based on polyesters in volatile organic solvents, containing &gt; 50% solvent by weight</t>
  </si>
  <si>
    <t>87.040 - Paints and varnishes</t>
  </si>
  <si>
    <r>
      <rPr>
        <sz val="11"/>
        <color theme="1"/>
        <rFont val="Calibri"/>
        <family val="2"/>
        <scheme val="minor"/>
      </rPr>
      <t>https://members.wto.org/crnattachments/2025/TBT/TZA/25_08978_00_e.pdf</t>
    </r>
  </si>
  <si>
    <t>TZS 526 Paints and varnishes - Determination of volatile and non-volatile matterTZS 604 Paints and varnishes — Determination of gloss value at 20º, 60º and 85ºTZS 1886-1 Paints and varnishes Determination of resistance to liquids - Part 1: Immersion in liquids other than water.TZS 1890 Paints, varnishes and raw materials for paints and varnishes — SamplingTZS 1894 Paints and varnishes - Determination of total lead - Flame atomic absorption spectrometric methodTZS 1895-1 Paints and varnishes — Determination of hiding power — Part 1: Kubelka-Munk method for white and light-coloured paintsTZS 1896 Paints and varnishes - Drying tests (All parts)TZS 1897 Paints and varnishes — Cross-cut testTZS 4113 ISO 4618 Paints and varnishes — Vocabulary</t>
  </si>
  <si>
    <t>Blades ــــ Razor blades, number of pages</t>
  </si>
  <si>
    <t>This Jordanian Standard specifies the requirements for double-edged razor blades, both separate and connected types, manufactured from carbon steel, alloy steel, or stainless steel for shaving purposes. It defines blade types based on thickness, dimensional requirements, manufacturing and finishing conditions, chemical composition limits, and performance characteristics. The standard also outlines inspection and test methods, including microscopic examination, chemical analysis, hardness, flexibility, corrosion resistance, and shaving performance tests. In addition, it specifies sampling plans and acceptance criteria, packaging and labeling requirements, and mandatory information to be included on product labeling, with reference to relevant national and international standards.</t>
  </si>
  <si>
    <t>Ferrous metals (ICS code(s): 77.080)</t>
  </si>
  <si>
    <t>77.080 - Ferrous metals</t>
  </si>
  <si>
    <r>
      <rPr>
        <sz val="11"/>
        <color theme="1"/>
        <rFont val="Calibri"/>
        <family val="2"/>
        <scheme val="minor"/>
      </rPr>
      <t xml:space="preserve">https://jsmo.gov.jo/EBV4.0/Root_Storage/AR/EB_UsefullLinks/DJS_158-2025.pdf
</t>
    </r>
  </si>
  <si>
    <t>· Jordanian Standard JS 119, Labeling — Industrial Products· Jordanian Standard JS 158/1989, Razor Blades — Double-Edged Razor Blades· Arab Standard AS 128:1973, Double-Edged Razor Blades· Egyptian Standard ES 476:2023, Double-Edged Razor Blades· Indian Standard IS 7371:1982 (reviewed and reaffirmed in 2019), Safety Specifications for Stainless Steel Double-Edged Razor Blades· Indian Standard IS 9294:1979 (reviewed and reaffirmed in 2018), Cold Rolled Stainless Steel Strips for Razor Blades</t>
  </si>
  <si>
    <t>CDC 13 (2390) DTZS, Aluminium paint – Specification, First Edition</t>
  </si>
  <si>
    <t>This draft Tanzania Standard specifies requirements, sampling, and test methods of aluminium paint for use as a finishing coat on primed surfaces for exterior and interior._x000D_
This paint is suitable for use as roof paint on suitably primed or previously painted galvanized iron.</t>
  </si>
  <si>
    <r>
      <rPr>
        <sz val="11"/>
        <color theme="1"/>
        <rFont val="Calibri"/>
        <family val="2"/>
        <scheme val="minor"/>
      </rPr>
      <t>https://members.wto.org/crnattachments/2025/TBT/TZA/25_08980_00_e.pdf</t>
    </r>
  </si>
  <si>
    <t>ISO 2719 Determination of flash point — Pensky-Martens closed cup method ISO 16474-2 Paints and varnishes — Methods of exposure to laboratory light sources Part 2: Xenon-arc lamps TZS 525 Paints and varnishes – Examination and preparation of samples for testing TZS 526 Paints and varnishes - Determination of volatile and non-volatile matter TZS 1890, Paints, varnishes and raw materials for paints and varnishes – Sampling TZS 1894 Paints and varnishes - Determination of total lead - Flame atomic absorption spectrometric method TZS 1896-1/ISO 9117-1 Paints and varnishes - Drying tests - Part 1: Determination of through-dry state and through-dry time. TZS 1896-3 /ISO 9117-3, Paints and varnishes — Drying test — Part 3: Surface drying test using Ballotini ISO 2431 Paints and varnishes — Determination of flow time by use of flow cups TZS 1893 ISO 1514Paints and varnishes — Standard panels for testingTZS 4113 ISO 4618 Paints and varnishes — Vocabulary</t>
  </si>
  <si>
    <t>DUS 2510:2025, Fire detection and alarm systems—Fire protection control equipment, First edition</t>
  </si>
  <si>
    <t>This standard specifies requirements, methods of test and performance criteria for fire protection control equipment (f.p.c.e.) connected to automatic fire protection equipment (a.f.p.e.) installed in buildings. The f.p.c.e. receives signals from control and indicating equipment, sends control signals to, and indicates the condition of, the a.f.p.e. The control signals are used to initiate automatic fire protection equipment, such as pups associated with fire suppression systems, control doors, dampers, fans and the like.This standard describes the mandatory functions that it is required to provide on all f.p.c.e. and optional functions with their associated requirements. It is intended that the options be used for specific applications, as recommended in application guidelines. Each optional function is included as a separate entity, with its own set of associated requirements, in order to permit the f.p.c.e. covered by this standard, with different combinations of functions, to conform to the specified requirements. It is necessary that f.p.c.e. complying with this standard fulfil the requirements of all of the mandatory functions, together with the requirements of those optional functions that are provided.</t>
  </si>
  <si>
    <t>Parts of fire extinguishers, spray guns and similar appliances, steam or sand blasting machines and similar jet projecting machines and machinery and apparatus for projecting, dispersing or spraying liquids or powders, n.e.s. (HS code(s): 842490); Fire protection (ICS code(s): 13.220.20); Fire protection control equipment</t>
  </si>
  <si>
    <t>842490 - Parts of fire extinguishers, spray guns and similar appliances, steam or sand blasting machines and similar jet projecting machines and machinery and apparatus for projecting, dispersing or spraying liquids or powders, n.e.s.</t>
  </si>
  <si>
    <t>13.220.20 - Fire protection</t>
  </si>
  <si>
    <t>Consumer information, labelling (TBT); Prevention of deceptive practices and consumer protection (TBT); Protection of the environment (TBT); Quality requirements (TBT); Harmonization (TBT); Reducing trade barriers and facilitating trade (TBT)</t>
  </si>
  <si>
    <r>
      <rPr>
        <sz val="11"/>
        <color theme="1"/>
        <rFont val="Calibri"/>
        <family val="2"/>
        <scheme val="minor"/>
      </rPr>
      <t>https://members.wto.org/crnattachments/2025/TBT/UGA/25_08983_00_e.pdf</t>
    </r>
  </si>
  <si>
    <t>ISO 7240-1:2005, Fire detection and alarm systems — Part 1: General and definitionISO 7240-2, Fire detection and alarm systems — Part 2: Control and indicating equipmentISO 7240-4, Fire detection and alarm systems — Part 4: Power supply equipmentISO 7240-13, Fire detection and alarm systems — Part 13: Compatibility assessment of system componentsIEC 60068-1, Environmental testing — Part 1: General and guidanceIEC 60068-2-1, Environmental testing — Part 2-1: Tests — Tests A: ColdIEC 60068-2-6, Environmental testing — Part 2-6: Tests — Test Fc: Vibration (sinusoidal)IEC 60068-2-47, Environmental testing — Part 2-47: Tests — Mounting of specimens for vibration, impact and_x000D_
similar dynamic testsIEC 60068-2-75, Environmental testing — Part 2-75: Tests — Test Eh: Hammer testsIEC 60068-2-78, Environmental testing — Part 2-78: Tests — Test Cab: Damp heat, steady stateIEC 60529:2001, Degrees of protection provided by enclosures (IP Code)IEC 60721-3-3:2002, Classification of environmental conditions — Part 3-3: Classifications of groups of environmental parameters and their severities — Stationary use at weather-protected locationsEN 50130-4, Alarm systems — Part 4: Electromagnetic compatibility — Product family standard: Immunity requirements for components of fire, intruder and social alarm systems.ISO 7240-28, Fire detection and alarm systems — Part 28: Control and indicating equipment</t>
  </si>
  <si>
    <t>Mandatory Toy Safety Standards: Requirements for Neck Floats</t>
  </si>
  <si>
    <t>Section 106(a) of the Consumer Product Safety Improvement Act of 2008 (CPSIA) mandates that ASTM F963 shall be a mandatory toy safety standard. ASTM F963-23, however, does not establish specific performance requirements for aquatic toys, such as neck floats. The U.S. Consumer Product Safety Commission (CPSC or Commission) is issuing this final rule establishing additional performance requirements specifically for neck floats and revised labeling requirements for neck floats to address fatal hazards associated with neck floats. The Commission is also amending CPSC's list of notice of requirements (NORs) to include neck floats.This rule will become effective 15 June 2026. The incorporation by reference of the publication listed in this rule is approved by the Director of the Federal Register as of 15 June 2026. The incorporation by reference of certain other material listed in this rule was approved for use by the Director of the Federal Register as of 20 April 2024.90 Federal Register (FR) 58096, 15 December 2024; Title 16 Code of Federal Regulations (CFR) Parts 1112 and 1250_x000D_
https://www.govinfo.gov/content/pkg/FR-2025-12-15/html/2025-22827.htm_x000D_
https://www.govinfo.gov/content/pkg/FR-2025-12-15/pdf/2025-22827.pdfThis final rule and the notice of proposed rulemaking notified as G/TBT/N/USA/2161 are identified by Docket Number CPSC-2024-0039. The Docket Folder is available from Regulations.gov at https://www.regulations.gov/docket/CPSC-2024-0039/document and provides access to primary and supporting documents as well as comments received. Documents are also accessible from Regulations.gov by searching the Docket Number. </t>
  </si>
  <si>
    <t>Neck floats; aquatic toys; Quality (ICS code(s): 03.120); Domestic safety (ICS code(s): 13.120); Equipment for children (ICS code(s): 97.190)</t>
  </si>
  <si>
    <t>03.120 - Quality; 13.120 - Domestic safety; 97.190 - Equipment for children; 03.120 - Quality; 13.120 - Domestic safety; 97.190 - Equipment for children</t>
  </si>
  <si>
    <r>
      <rPr>
        <sz val="11"/>
        <color theme="1"/>
        <rFont val="Calibri"/>
        <family val="2"/>
        <scheme val="minor"/>
      </rPr>
      <t>https://members.wto.org/crnattachments/2025/TBT/USA/final_measure/25_08967_00_e.pdf</t>
    </r>
  </si>
  <si>
    <t>CDC 13 (4008) DTZS, Acrylic roof paint — Specification, First Edition</t>
  </si>
  <si>
    <t>This Draft Tanzania Standard specifies requirements, sampling, and test methods of Acrylic roof paint.</t>
  </si>
  <si>
    <r>
      <rPr>
        <sz val="11"/>
        <color theme="1"/>
        <rFont val="Calibri"/>
        <family val="2"/>
        <scheme val="minor"/>
      </rPr>
      <t>https://members.wto.org/crnattachments/2025/TBT/TZA/25_08979_00_e.pdf</t>
    </r>
  </si>
  <si>
    <t>TZS 526 Paints and varnishes - Determination of volatile and non-volatile matterTZS 604 Paints and varnishes — Determination of gloss value at 20º, 60º and 85ºTZS 1890 Paints, varnishes and raw materials for paints and varnishes — SamplingTZS 1894 Paints and varnishes - Determination of total lead - Flame atomic absorption spectrometric methodTZS 1895 (all parts)ISO 19396-1:2025 Paints and varnishes — Determination of pH value — Part 1: pH sensors with glass membraneTZS 4113 ISO 4618 Paints and varnishes — Vocabulary</t>
  </si>
  <si>
    <t>The New Technical Regulations Concerning the Mandatory Product Certification of Structual Steel Products</t>
  </si>
  <si>
    <t>This DAO aims to strictly ensure that structural steel products to be manufactured, imported, distributed, or sold in the Philippines meet the specified safety and/or quality requirements prescribed by these Technical Regulations.</t>
  </si>
  <si>
    <t>Iron and steel products (ICS code(s): 77.140)</t>
  </si>
  <si>
    <t>77.140 - Iron and steel products</t>
  </si>
  <si>
    <r>
      <rPr>
        <sz val="11"/>
        <color theme="1"/>
        <rFont val="Calibri"/>
        <family val="2"/>
        <scheme val="minor"/>
      </rPr>
      <t>https://members.wto.org/crnattachments/2025/TBT/PHL/25_08981_00_e.pdf</t>
    </r>
  </si>
  <si>
    <t>Republic Act 7394  “Consumer Act of the Philippines”Executive Order (E.O.) 292 “Administrative Code of 1987”Department Administrative Order (DAO) No. 4, the Rules and Regulations Concerning the Philippine Standard (PS) Quality and/or Safety Certification Mark Scheme of the BPSDepartment Administrative Order (DAO) No. 5, the New Rules and Regulations Concerning the Issuance of the Import Commodity Clearance Under the Product Certification Scheme of the BPS</t>
  </si>
  <si>
    <t>Fats and Oils ـــ trans fats </t>
  </si>
  <si>
    <t>This standard specifies the requirements for trans-fat content in food products intended for human consumption.</t>
  </si>
  <si>
    <t>Animal and vegetable fats and oils (ICS code(s): 67.200.10)</t>
  </si>
  <si>
    <r>
      <rPr>
        <sz val="11"/>
        <color theme="1"/>
        <rFont val="Calibri"/>
        <family val="2"/>
        <scheme val="minor"/>
      </rPr>
      <t>jsmo.gov.jo/EBV4.0/Root_Storage/AR/EB_UsefullLinks/ع_ت_2418-2025.pdf</t>
    </r>
  </si>
  <si>
    <t>Gulf Cooperation Council - trans fats</t>
  </si>
  <si>
    <t>Switzerland</t>
  </si>
  <si>
    <t>Projet d'Ordonnance sur les produits du tabac et les cigarettes électroniques (OPTab) </t>
  </si>
  <si>
    <t>Pursuant to the adoption of the popular initiative "Yes to protecting children and young adults from tobacco advertising (No tobacco ads for children and young adults)", the Swiss Parliament introduced additional restrictions into the Tobacco Products Law (LPTab) concerning advertising and the promotion of and sponsorship by tobacco products and electronic cigarettes. The revised Law prohibits advertising in the press, with the exception of advertisements placed in publications sold mostly by subscription and whose readership is at least 98% adults. The notified draft ordinance requires those who disseminate such advertisements to keep certain information on file for three years, in the event of possible checks by the relevant cantonal authority. These documents must prove that the criteria set forth in the Ordinance were met. The notified draft lists indicative criteria for determining whether an advertisement, disseminated on the Internet, is considered to be targeting the Swiss market.The draft sets out the requirements that mandatory age verification systems must meet for sales on the Internet or via vending machines, as well as for disseminating advertisements on the Internet. It also sets the fees that the Federal Office of Public Health may collect for its new task of monitoring restrictions on advertising on the Internet and compliance with age verification system requirements.G/TBT/N/CHE/300- 2 - Lastly, the draft proposes amendments based on lessons learned since 1 October 2024 in the framework of the implementation of OPTab. For example, it provides clarification regarding the size of the warning about carcinogenic substances: it must cover at least 50% of one of the lateral surfaces of the packaging.</t>
  </si>
  <si>
    <t>TABACS ET SUCCÉDANÉS DE TABAC FABRIQUÉS; PRODUITS, CONTENANT OU NON DE LA NICOTINE, DESTINÉS A UNE INHALATION SANS COMBUSTION; AUTRES PRODUITS CONTENANT DE LA NICOTINE DESTINÉS A L’ABSORPTION DE LA NICOTINE DANS LE CORPS HUMAIN (Code(s) du SH: 24)</t>
  </si>
  <si>
    <t>24 - TOBACCO AND MANUFACTURED TOBACCO SUBSTITUTES; PRODUCTS, WHETHER OR NOT CONTAINING NICOTINE, INTENDED FOR INHALATION WITHOUT COMBUSTION; OTHER NICOTINE CONTAINING PRODUCTS INTENDED FOR THE INTAKE OF NICOTINE INTO THE HUMAN BODY</t>
  </si>
  <si>
    <t>Consumer information, labelling (TBT); Prevention of deceptive practices and consumer protection (TBT); Protection of human health or safety (TBT); Harmonization (TBT); Reducing trade barriers and facilitating trade (TBT)</t>
  </si>
  <si>
    <r>
      <rPr>
        <sz val="11"/>
        <color theme="1"/>
        <rFont val="Calibri"/>
        <family val="2"/>
        <scheme val="minor"/>
      </rPr>
      <t>https://members.wto.org/crnattachments/2025/TBT/CHE/25_08942_00_f.pdf
https://members.wto.org/crnattachments/2025/TBT/CHE/25_08942_00_x.pdf
https://members.wto.org/crnattachments/2025/TBT/CHE/25_08942_01_x.pdf</t>
    </r>
  </si>
  <si>
    <t>Legislation in force:Federal law on tobacco products and electronic cigarettes (in force)https://www.fedlex.admin.ch/eli/cc/2024/457/frOrdinance on tobacco products and electronic cigaretteshttps://www.fedlex.admin.ch/eli/cc/2024/491/frRevised Federal Law:Revision of the Federal Law on tobacco products and electronic cigarettes (LPTab, FF 2023 1479), French; Italian; German</t>
  </si>
  <si>
    <t>Draft Resolution of the Cabinet of Ministers of Ukraine “On Amendments to the Procedure for Issuing Permits for the  Import into the Territory of Ukraine, Export from the Territory of Ukraine or Transit through the Territory of Ukraine of Narcotic Drugs, Psychotropic Substances and Precursors” </t>
  </si>
  <si>
    <t>The draft Resolution has been developed to align the Procedure for issuing permits for the import into, export from or transit through the territory of Ukraine of narcotic drugs, psychotropic substances and precursors, approved by the Resolution of the Cabinet of Ministers of Ukraine No. 146 of 3 February 1997, with the requirements of the Law of Ukraine "On Administrative Procedure" and the Law of Ukraine No. 4017-IX of 10 October 2024 "On Amendments to Certain Laws of Ukraine Following the Adoption of the Law of Ukraine "On Administrative Procedure".The draft Resolution aims to simplify the procedure for the submission of documents by business operators engaged in the import and export of narcotic drugs, psychotropic substances and precursors in the form of medicines, in order to address the issue arising from the inability of such entities to provide a batch quality certificate for medicines that are only planned for future importation and may still be at the manufacturing stage._x000D_
In addition, the form of the permit for the transit of narcotic drugs, psychotropic substances and precursors through the territory of Ukraine is aligned with the forms of the permits for their import and export.</t>
  </si>
  <si>
    <t>Narcotic drugs, psychotropic substances and precursors</t>
  </si>
  <si>
    <r>
      <rPr>
        <sz val="11"/>
        <color theme="1"/>
        <rFont val="Calibri"/>
        <family val="2"/>
        <scheme val="minor"/>
      </rPr>
      <t>https://members.wto.org/crnattachments/2025/TBT/UKR/25_08961_00_x.pdf
https://members.wto.org/crnattachments/2025/TBT/UKR/25_08961_01_x.pdf
https://moz.gov.ua/uk/proyekt-postanovi-kabinetu-ministriv-ukrayini-pro-vnesennya-zmin-do-poryadku-vidachi-dozvoliv-na-pravo-vvezennya-na-teritoriyu-ukrayini-vivezennya-z-teritoriyi-ukrayini-abo-tranzitu-cherez-teritoriyu-ukrayini</t>
    </r>
  </si>
  <si>
    <t>Laws of Ukraine “On Narcotic Drugs, Psychotropic Substances and Precursors”,  “On Administrative Procedure”.Resolution of the Cabinet of Ministers of Ukraine No. 146 "On approval of the Procedure for issuing permits for the import into the territory of Ukraine, export from the territory of Ukraine or transit through the territory of Ukraine of narcotic drugs, psychotropic substances and precursors" of 3 February 1997, available at https://zakon.rada.gov.ua/laws/show/146-97-%D0%BF#Text.</t>
  </si>
  <si>
    <t>Soft candy, Hard Candy and Jelly Candy</t>
  </si>
  <si>
    <t>This draft technical regulation applies to all types of dry (hard), jelly (gelatinous), and soft confectionery prepared for direct consumption. </t>
  </si>
  <si>
    <t>Cereals, pulses and derived products (ICS code(s): 67.060)</t>
  </si>
  <si>
    <t>67.060 - Cereals, pulses and derived products</t>
  </si>
  <si>
    <r>
      <rPr>
        <sz val="11"/>
        <color theme="1"/>
        <rFont val="Calibri"/>
        <family val="2"/>
        <scheme val="minor"/>
      </rPr>
      <t>https://members.wto.org/crnattachments/2025/TBT/SAU/25_09010_00_x.pdf</t>
    </r>
  </si>
  <si>
    <t>cxs 1</t>
  </si>
  <si>
    <t>CDC 15 (3748) DTZS, Automotive biodiesel fuel – Specification, Third Edition</t>
  </si>
  <si>
    <t>This Draft Tanzania Standard specifies requirements, sampling, and test methods for pure biodiesel (B100) used as automotive diesel fuel for diesel engines at 100% concentration. At 100% concentration, it is applicable to fuel for use in diesel vehicles designed or subsequently adapted to run on 100% biodiesel. The product can also be used for blending with diesel fuel at a recommended level, e.g., B6…B20.</t>
  </si>
  <si>
    <t>Biodiesel and mixtures thereof, not containing or containing less than 70 % by weight of petroleum oils or oils obtained from bituminous minerals. (HS code(s): 3826); Liquid fuels (ICS code(s): 75.160.20)</t>
  </si>
  <si>
    <t>3826 - Biodiesel and mixtures thereof, not containing or containing less than 70 % by weight of petroleum oils or oils obtained from bituminous minerals.</t>
  </si>
  <si>
    <r>
      <rPr>
        <sz val="11"/>
        <color theme="1"/>
        <rFont val="Calibri"/>
        <family val="2"/>
        <scheme val="minor"/>
      </rPr>
      <t>https://members.wto.org/crnattachments/2025/TBT/TZA/25_09007_00_e.pdf</t>
    </r>
  </si>
  <si>
    <t>EN 116, Diesel and domestic heating fuels – Determination of cold filter plugging point EN12662, Liquid petroleum products – Determination of contamination in middle distillates ASTM D5453 Standard Test Method for Determination of Total Sulfur in Light Hydrocarbons, Spark Ignition Engine Fuel, Diesel Engine Fuel, and Engine Oil by Ultraviolet Fluorescence TZS 1557, Fat and oil derivatives – Fatty acid methyl esters (FAME) – Determination of ester and linolenic acid methyl ester contents TZS 1558, Fat and oil derivatives – Fatty acid methyl esters (FAME) – Determination of free and total glycerol and mono-, di-and triglyceride content (Reference method) TZS 1560, Fat and oil derivatives – Fatty acid methyl esters (FAME) – Determination of free glycerol content TZS 1561, Fat and oil derivatives – Fatty acid methyl esters (FAME) – Determination of phosphorus content by inductively coupled plasma (IPC) emission spectrometry TZS 1563, Fat and oil derivatives – Fatty acid methyl esters (FAME) – Determination of potassium content by atomic absorption spectrometry TZS 1564, Fat and oil derivatives – Fatty acid methyl esters (FAME) – Determination of methanol content TZS 1565, Fat and oil derivatives – Fatty acid methyl esters (FAME) – Determination of iodine value ISO 2160, Petroleum products – Corrosiveness to copper – Copper strip test ISO 3104, Petroleum products – Transparent and opaque liquids – Determination of Kinematic viscosity and calculation of dynamic viscosity TZS 664/ISO 3170Petroleum products – Petroleum liquids – Manual sampling TZS 668-1/ISO 1998 –1 Petroleum industry — Terminology, Part 1: Raw materials and products ISO 3171, Petroleum products – Automatic pipeline sampling ISO 3675, Crude petroleum and liquid petroleum products – Laboratory determination of density or relative density – Hydrometer method ISO 3679, Petroleum product – Determination of flash point – Rapid equilibrium closed cup method ASTMD 1160 Standard Test Method for Distillation of Petroleum Products at Reduced PressureISO 3987, Petroleum products – Lubricating oils and additives – Determination of sulphated ash ISO 4259, Petroleum products – Determination and application of precision data in relation to methods of test SO 5165, Petroleum products – diesel fuel – Determination of the ignition quality of fuels – Cetane engine method ISO 10370, Petroleum products – Determination of Carbon residual – Micro method ISO 12185, Crude petroleum and petroleum products – Determination of density – Oscillating U-tube method ISO 12937, Petroleum products – Determination of water – Coulometric Karl Fisher titration method ASTM D4530 Standard Test Method for Determination of Carbon Residue (Micro Method) ISO 13759, Petroleum products – Determination of Alkyl nitrate in diesel fuels – Spectrometric method ISO 20846, Petroleum products – Determination of sulphur content of automotive fuels – Ultraviolet fluorescence method ISO 20884, Petroleum products – Petroleum products – Determination of sulphur content of automotive fuels – Wavelength-dispersive X-ray fluorescence spectrometry EN 14331 Liquid petroleum products - Separation and characterisation of fatty acid methyl esters (FAME) from middle distillates - Liquid chromatography (LC)/gas chromatography (GC) method TZS 644/ISO 3170 Petroleum liquids — Manual sampling EN 14103 Fat and oil derivatives - Fatty Acid Methyl Esters (FAME) - Determination of ester and linolenic acid methyl ester contents ASTM D445 Standard Test Method for Kinematic Viscosity of Transparent and Opaque Liquids (and Calculation of Dynamic Viscosity) ASTM D93 Standard Test Methods for Flash Point by Pensky-Martens Closed Cup Tester ASTM D613 Standard Test Method for Cetane Number of Diesel Fuel Oil ISO 4264 Petroleum products — Calculation of cetane index of middle-distillate fuels by the four variable equation ASTM D976 Standard Test Method for Calculated Cetane Index of Distillate Fuels ASTM D874 Standard Test Method for Sulfated Ash from Lubricating Oils and Additives ASTM D2709 Standard Test Method for Water and Sediment in Middle Distillate Fuels by Centrifuge ASTM D130 Test Method for Corrosiveness to Copper from Petroleum Products by Copper Strip Test ISO 7536, Petroleum products — Determination of oxidation stability of gasoline — Induction period method EN 14111 Fat and oil derivatives - Fatty Acid Methyl Esters (FAME) - Determination of iodine value EN 14110 Fat and oil derivatives - Fatty Acid Methyl Esters - Determination of methanol content EN 14105 Fat and oil derivatives - Fatty Acid Methyl Esters (FAME) - Determination of free and total glycerol and mono-, di-, triglyceride contents EN 14106 Fat and oil derivatives - Fatty Acid Methyl Esters (FAME) - Determination of free glycerol content EN 14108 Fat and oil derivatives - Fatty Acid Methyl Esters (FAME) - Determination of sodium content by atomic absorption spectrometryEN 14109 Fat and oil derivatives - Fatty Acid Methyl Esters (FAME) - Determination of potassium content by atomic absorption spectrometry EN 14107 Fat and oil derivatives - Fatty Acid Methyl Esters (FAME) - Determination of phosphorus content by inductively coupled plasma (ICP) emission spectrometry ASTM D2500 Standard Test Method for Cloud Point of Petroleum Products and Liquid FuelsSANS 1935:2011 Automotive biodiesel fuel; published by the South Africa Bureau of Standards (SANS); ASTM D 6751-20, Standard specification for biodiesel fuel blend stock (B100) for middle distillate fuels</t>
  </si>
  <si>
    <t>Cakes </t>
  </si>
  <si>
    <t>This draft technical regulation applies to all types of Cakes prepared for direct consumption. </t>
  </si>
  <si>
    <r>
      <rPr>
        <sz val="11"/>
        <color theme="1"/>
        <rFont val="Calibri"/>
        <family val="2"/>
        <scheme val="minor"/>
      </rPr>
      <t>https://members.wto.org/crnattachments/2025/TBT/SAU/25_09011_00_x.pdf</t>
    </r>
  </si>
  <si>
    <t>CXS 170</t>
  </si>
  <si>
    <t>Amendment on the Technical Regulation (GSO 1817:2022)  for Canned Tuna and Canned Bonitos</t>
  </si>
  <si>
    <t>Amendment on the Technical Regulation (GSO 1817:2022) for Canned Tuna and Canned Bonitos:   Delete Item No. 10.4 (it is not allowed to add vegetable proteins and their concentrates) and add item (When vegetable protein or their concentrates are added to the product, the product name shall be as follows: “Tuna with added vegetable protein,” provided that the source of the protein is mentioned in the ingredients in item No. 8.</t>
  </si>
  <si>
    <t>Canned Tuna and Canned Bonitos, ICS: 67.120.30.</t>
  </si>
  <si>
    <r>
      <rPr>
        <sz val="11"/>
        <color theme="1"/>
        <rFont val="Calibri"/>
        <family val="2"/>
        <scheme val="minor"/>
      </rPr>
      <t>https://members.wto.org/crnattachments/2025/TBT/OMN/25_09006_00_e.pdf
https://members.wto.org/crnattachments/2025/TBT/OMN/25_09006_00_x.pdf</t>
    </r>
  </si>
  <si>
    <t>CXS 70 -1981 Standard for Canned Tuna and Bonito”. </t>
  </si>
  <si>
    <t>CDC 15 (3747) DTZS, Aviation turbine fuel (Jet A-1) — Specification, Third Edition</t>
  </si>
  <si>
    <t>This Draft Tanzania Standard specifies requirements of the Jet A-1 type of aviation turbine fuel which is a special kerosene cut.</t>
  </si>
  <si>
    <t>Medium oils and preparations, of petroleum or bituminous minerals, not containing biodiesel, n.e.s. (HS code(s): 271019); Liquid fuels (ICS code(s): 75.160.20)</t>
  </si>
  <si>
    <t>271019 - Medium oils and preparations, of petroleum or bituminous minerals, not containing biodiesel, n.e.s.</t>
  </si>
  <si>
    <r>
      <rPr>
        <sz val="11"/>
        <color theme="1"/>
        <rFont val="Calibri"/>
        <family val="2"/>
        <scheme val="minor"/>
      </rPr>
      <t>https://members.wto.org/crnattachments/2025/TBT/TZA/25_09005_00_e.pdf</t>
    </r>
  </si>
  <si>
    <t>TZS 668-1/ISO 1998 –1 Petroleum industry — Terminology, Part 1: Raw materials and productsTZS 666: 2017 Aviation turbine fuel (Jet A-1) — SpecificationD1655 − 24b Standard Specification for Aviation Turbine Fuels1Aviation Fuel Quality Requirements for Jointly Operated Systems (AFQRJOS) issued by Joint Inspection Group (JIG).</t>
  </si>
  <si>
    <t>The Global Harmonized system (GHS) in Gulf Cooperation council (GCC) countries</t>
  </si>
  <si>
    <t>This gulf technical regulation is concerned to all substances and mixtures supplied, used and/or manufactured in Gulf Standardization Organization (GSO) Member Countries, except when other (GSO) Member Countries legislation lays down more specific rules on classification and labelling. This technical regulation shall not apply to:       - radioactive substances and mixtures        -non-isolated intermediates        -substances and mixtures for scientific research and development        -   Substances and mixtures in the form of consumer products such as pharmaceuticals  for medical and veterinary use, cosmetics, detergents, and air fresheners packaged and prepared for individual or household consumption, as well as food products that may contain pesticide residues; however, Safety Data Sheets (SDSs) may be provided for these products on a voluntary basis.This Technical regulation does not include the establishment of test methods or promotion of further testing on chemicals.The Kingdom of Saudi Arabia is exempt from the application of this technical regulation due to the existence of a national regulation that conflicts with its application as a technical regulation.</t>
  </si>
  <si>
    <t>This GSO technical regulation aims to ensure the safe production, transport, handling, use and disposal of hazardous materials in the line with GHS requirements.(ICS: 71.100)</t>
  </si>
  <si>
    <t>71 - Chemical technology</t>
  </si>
  <si>
    <t>Safety and consumer protection; Protection of human health or safety</t>
  </si>
  <si>
    <r>
      <rPr>
        <sz val="11"/>
        <color theme="1"/>
        <rFont val="Calibri"/>
        <family val="2"/>
        <scheme val="minor"/>
      </rPr>
      <t>https://members.wto.org/crnattachments/2025/TBT/OMN/25_09008_00_e.pdf
https://members.wto.org/crnattachments/2025/TBT/OMN/25_09008_00_x.pdf</t>
    </r>
  </si>
  <si>
    <t>-GSO 2654: 2021"The Global Harmonized system (GHS) in Gulf Cooperation council (GCC) countries"- The first draft of "The Global Harmonized system (GHS) in Gulf Cooperation council (GCC) countries"- United Nation. Globally Harmonized System of Classification and Labelling of Chemicals (GHS). Tenth revised edition. 2023.</t>
  </si>
  <si>
    <t>MEASURE OF A GENERAL NATURE number: 0111-OOP-C100-26 laying down the metrological and technical requirements for specified measuring instruments, including test methods for type approval, verification and checking of specified measuring instruments: ‘measuring instruments and measuring systems for charging stations’.</t>
  </si>
  <si>
    <t>MEASURE OF A GENERAL NATURE number: 0111-OOP-C100-26 laying down the metrological and technical requirements for specified measuring instruments, including test methods for type approval, verification and checking of specified measuring instruments: ‘measuring instruments and measuring systems for charging stations’, was adopted, published on 21 October 2025 and came into force on 5 November 2025.</t>
  </si>
  <si>
    <t>Measuring instruments and measuring systems for charging stations</t>
  </si>
  <si>
    <t>17 - METROLOGY AND MEASUREMENT. PHYSICAL PHENOMENA; 17 - Metrology and measurement. Physical phenomena</t>
  </si>
  <si>
    <t>Metrology; Metrology</t>
  </si>
  <si>
    <r>
      <rPr>
        <sz val="11"/>
        <color theme="1"/>
        <rFont val="Calibri"/>
        <family val="2"/>
        <scheme val="minor"/>
      </rPr>
      <t>https://members.wto.org/crnattachments/2025/TBT/CZE/final_measure/25_09009_00_e.pdf
https://members.wto.org/crnattachments/2025/TBT/CZE/final_measure/25_09009_00_x.pdf</t>
    </r>
  </si>
  <si>
    <t>Amendment to the Enforcement Order of Industrial Safety and Health Act and related ordinances about the chemical substances subject to labelling and notice through SDS, etc.</t>
  </si>
  <si>
    <t>The Enforcement Order of Industrial Safety and Health Act and related ordinances are to be partially amended to place obligations on the business operators relating to the chemical substances subject to labelling and notice through SDS, etc.</t>
  </si>
  <si>
    <t>Chemical substances listed in Appendix, and preparations containing them</t>
  </si>
  <si>
    <t>In order to prevent health impairment of employees due to harmful chemical substances.</t>
  </si>
  <si>
    <r>
      <rPr>
        <sz val="11"/>
        <color theme="1"/>
        <rFont val="Calibri"/>
        <family val="2"/>
        <scheme val="minor"/>
      </rPr>
      <t>https://members.wto.org/crnattachments/2025/TBT/JPN/25_09020_00_e.pdf
https://members.wto.org/crnattachments/2025/TBT/JPN/25_09020_01_e.pdf</t>
    </r>
  </si>
  <si>
    <t>The Industrial Safety and Health Act. These amendments are to be published in "KAMPO" (Official Government Gazette) when adopted.</t>
  </si>
  <si>
    <t>Approval of the Technical Quality Regulation and the Conformity Assessment Requirements for tire retreading - Consolidated</t>
  </si>
  <si>
    <t>Retifictation of Annex III - Conformity Identification Seal, of Inmetro Ordinance No. 433, of October 15, 2021, published in the Official Gazette of the Union on October 22, 2021, pages 36 to 45, section 1.</t>
  </si>
  <si>
    <t>Recycling (retreating and repair ) Tyres (ICS: 83.160.10)</t>
  </si>
  <si>
    <t>83.160.10 - Road vehicle tyres; 83.160.10 - Road vehicle tyres</t>
  </si>
  <si>
    <r>
      <rPr>
        <sz val="11"/>
        <color theme="1"/>
        <rFont val="Calibri"/>
        <family val="2"/>
        <scheme val="minor"/>
      </rPr>
      <t>https://members.wto.org/crnattachments/2025/TBT/BRA/25_08986_00_x.pdf</t>
    </r>
  </si>
  <si>
    <t>Ordinance No. 845, 12 December 2025</t>
  </si>
  <si>
    <t>National Institute of Metrology, Quality and Technology – Inmetro, amends Ordinance No. 379, 14 September 2021 that approves the technical quality regulation and conformity assessment requirements for new tires.</t>
  </si>
  <si>
    <t>Tyres (HS 4011).</t>
  </si>
  <si>
    <t>Consumer's safety.</t>
  </si>
  <si>
    <r>
      <rPr>
        <sz val="11"/>
        <color theme="1"/>
        <rFont val="Calibri"/>
        <family val="2"/>
        <scheme val="minor"/>
      </rPr>
      <t>https://members.wto.org/crnattachments/2025/TBT/BRA/modification/25_08987_00_x.pdf</t>
    </r>
  </si>
  <si>
    <t>Ministry of Public Health (MOPH) Notification No. 465 entitled "Beverage in sealed container (No. 3)"</t>
  </si>
  <si>
    <t>The Draft Ministry of Public Health notification entitled "Beverage in sealed container (No. 3)" previously notified in G/TBT/N/THA/760 dated 5 February 2025, was published in the Royal Gazette dated 11 December 2025as the Notification of the Ministry of Public Health No. 465.SPS/TBT (Agricultural Commodity and Foods) Thailand Contact PointE-mail: spsthailand@acfs.go.thspsthailand@gmail.comWebsites: http://www.acfs.go.thhttps://spsthailand.acfs.go.th/th/main</t>
  </si>
  <si>
    <t>Beverage in sealed container.</t>
  </si>
  <si>
    <t>13.060.20 - Drinking water; 13.060.20 - Drinking water; 55.100 - Bottles. Pots. Jars; 55.100 - Bottles. Pots. Jars</t>
  </si>
  <si>
    <r>
      <rPr>
        <sz val="11"/>
        <color theme="1"/>
        <rFont val="Calibri"/>
        <family val="2"/>
        <scheme val="minor"/>
      </rPr>
      <t>https://members.wto.org/crnattachments/2025/TBT/THA/final_measure/25_08999_00_x.pdf</t>
    </r>
  </si>
  <si>
    <t>DUS 2688:2025, Biogas systems — Institutional cooking and non-gasification, First Edition</t>
  </si>
  <si>
    <t>This document applies for biogas production systems by anaerobic digestion, biogas conditioning, biogas upgrading and biogas utilization from a safety, environmental, performance and functionality perspective, during the design, manufacturing, installation, construction, testing, commissioning, acceptance, operation, regular inspection and maintenance phases. This standards cover institutional biogas systems with capacity range of 10kW/day – 20kW/day._x000D_
The following topics are excluded from this document:_x000D_
— boilers, burners, furnaces and lighting in case these are not specifically applied for locally produced biogas;_x000D_
— gas fuelled engines for vehicles and ships;_x000D_
— the public gas grid;_x000D_
— specifications to determine biomethane quality;_x000D_
— transportation of compressed or liquefied biogas;_x000D_
— transportation of biomass or digestate;_x000D_
— assessment and determination whether biomass is sourced sustainably or not.</t>
  </si>
  <si>
    <t>Coal gas, water gas, producer gas and similar gases, other than petroleum gases and other gaseous hydrocarbons. (HS code(s): 2705); Biological sources and alternative sources of energy (ICS code(s): 27.190)</t>
  </si>
  <si>
    <t>2705 - Coal gas, water gas, producer gas and similar gases, other than petroleum gases and other gaseous hydrocarbons.</t>
  </si>
  <si>
    <t>27.190 - Biological sources and alternative sources of energy</t>
  </si>
  <si>
    <r>
      <rPr>
        <sz val="11"/>
        <color theme="1"/>
        <rFont val="Calibri"/>
        <family val="2"/>
        <scheme val="minor"/>
      </rPr>
      <t>https://members.wto.org/crnattachments/2025/TBT/UGA/25_08985_00_e.pdf</t>
    </r>
  </si>
  <si>
    <t>ISO 20675, Biogas — Biogas production, conditioning, upgrading and utilization — Terms, definitions and classification schemeISO 22580, Flares for combustion of biogasIEC 60079-10-1, Explosive atmospheres — Part 10-1: Classification of areas — Explosive gas atmospheresIEC 62305-2, Protection against lightning — Part 2: Risk managementIEC 60364, Low-voltage electrical installationsISO 24252:2021,Biogas systems-Non household and non-gasification</t>
  </si>
  <si>
    <t>Ministry of Public Health (MOPH) Notification No. 464 entitled “Mineral Water (No. 2)”</t>
  </si>
  <si>
    <t>The Draft Ministry of Public Health notification entitled "Mineral Water (No. 2)" previously notified in G/TBT/N/THA/759 dated 4 February 2025, was published in the Royal Gazette dated 11 December 2025 as the Notification of the Ministry of Public Health No. 464.SPS/TBT (Agricultural Commodity and Foods) Thailand Contact PointE-mail: spsthailand@acfs.go.thspsthailand@gmail.comWebsites: http://www.acfs.go.thhttps://spsthailand.acfs.go.th/th/main</t>
  </si>
  <si>
    <t>Mineral Water (ICS code : 67.160.20)</t>
  </si>
  <si>
    <t>2202 - Waters, incl. mineral waters and aerated waters, containing added sugar or other sweetening matter or flavoured, and other non-alcoholic beverages (excl. fruit, nut or vegetable juices and milk); 2201 - Waters, incl. natural or artificial mineral waters and aerated waters, not containing added sugar, other sweetening matter or flavoured; ice and snow; 2201 - Waters, incl. natural or artificial mineral waters and aerated waters, not containing added sugar, other sweetening matter or flavoured; ice and snow; 2202 - Waters, incl. mineral waters and aerated waters, containing added sugar or other sweetening matter or flavoured, and other non-alcoholic beverages (excl. fruit, nut or vegetable juices and milk)</t>
  </si>
  <si>
    <t>13.060.20 - Drinking water; 13.060.20 - Drinking water</t>
  </si>
  <si>
    <r>
      <rPr>
        <sz val="11"/>
        <color theme="1"/>
        <rFont val="Calibri"/>
        <family val="2"/>
        <scheme val="minor"/>
      </rPr>
      <t>https://members.wto.org/crnattachments/2025/TBT/THA/final_measure/25_08997_00_x.pdf</t>
    </r>
  </si>
  <si>
    <t>Ministry of Public Health (MOPH) Notification No.462 entitled "Drinking water in sealed container (bottled/packed water)"</t>
  </si>
  <si>
    <t>The Draft Ministry of Public Health notification entitled "Drinking water in sealed container (bottled/packed water)", previously notified in G/TBT/N/THA/761dated 6 February 2025, was published in the Royal Gazette dated 11 December 2025 as the Notification of the Ministry of Public Health No. 462.SPS/TBT (Agricultural Commodity and Foods) Thailand Contact PointE-mail: spsthailand@acfs.go.thspsthailand@gmail.comWebsites: http://www.acfs.go.thhttps://spsthailand.acfs.go.th/th/main</t>
  </si>
  <si>
    <t>Drinking water in sealed container (bottled/packed water)</t>
  </si>
  <si>
    <r>
      <rPr>
        <sz val="11"/>
        <color theme="1"/>
        <rFont val="Calibri"/>
        <family val="2"/>
        <scheme val="minor"/>
      </rPr>
      <t>https://members.wto.org/crnattachments/2025/TBT/THA/final_measure/25_08993_00_x.pdf</t>
    </r>
  </si>
  <si>
    <t>Ministry of Public Health (MOPH) Notification No. 466 entitled "Food products Required to bear Nutrition Labelling and Guideline Daily Amounts, GDA Labelling (No.3)"</t>
  </si>
  <si>
    <t>The Draft Ministry of Public Health notification entitled "Food products Required to bear Nutrition Labelling and Guideline Daily Amounts, GDA Labelling (No.3)" previously notified in G/TBT/N/THA/769 dated 14 March 2025, was published in the Royal Gazette dated 11 December 2025as the Notification of the Ministry of Public Health No. 466.SPS/TBT (Agricultural Commodity and Foods) Thailand Contact PointE-mail: spsthailand@acfs.go.thspsthailand@gmail.comWebsites: http://www.acfs.go.thhttps://spsthailand.acfs.go.th/th/main</t>
  </si>
  <si>
    <t>Labelling; Food standards; Nutrition information; Nutrition information; Labelling; Food standards</t>
  </si>
  <si>
    <r>
      <rPr>
        <sz val="11"/>
        <color theme="1"/>
        <rFont val="Calibri"/>
        <family val="2"/>
        <scheme val="minor"/>
      </rPr>
      <t>https://members.wto.org/crnattachments/2025/TBT/THA/final_measure/25_09003_00_x.pdf
https://members.wto.org/crnattachments/2025/TBT/THA/final_measure/25_09003_00_e.pdf</t>
    </r>
  </si>
  <si>
    <t>Ministry of Public Health (MOPH) Notification No. 467 entitled " Nutrition Labelling (No.2)"</t>
  </si>
  <si>
    <t>The Draft Ministry of Public Health notification entitled " Nutrition Labelling (No.2)" previously notified in G/TBT/N/THA/768 dated 14 March 2025, was published in the Royal Gazette dated 11 December 2025as the Notification of the Ministry of Public Health No. 467.SPS/TBT (Agricultural Commodity and Foods) Thailand Contact PointE-mail: spsthailand@acfs.go.thspsthailand@gmail.comWebsites: http://www.acfs.go.thhttps://spsthailand.acfs.go.th/th/main</t>
  </si>
  <si>
    <t> Foods (ICS Code: 67.040)</t>
  </si>
  <si>
    <t>67 - FOOD TECHNOLOGY; 67.040 - Food products in general; 67.040 - Food products in general; 67 - Food technology</t>
  </si>
  <si>
    <t>Nutrition information; Labelling; Food standards; Nutrition information; Labelling; Food standards</t>
  </si>
  <si>
    <r>
      <rPr>
        <sz val="11"/>
        <color theme="1"/>
        <rFont val="Calibri"/>
        <family val="2"/>
        <scheme val="minor"/>
      </rPr>
      <t>https://members.wto.org/crnattachments/2025/TBT/THA/final_measure/25_09004_00_x.pdf
https://members.wto.org/crnattachments/2025/TBT/THA/final_measure/25_09004_00_e.pdf</t>
    </r>
  </si>
  <si>
    <t>Draft amendments to regulations 274 to 279, deletion of regulations 280 and 281, insertion of three new regulations i.e., regulations 276a, 279a and 279b and insertion of a new Twentieth AA Schedule to The Food Regulations 1985 [P.U.(A) 437/1985</t>
  </si>
  <si>
    <t>The proposed amendments to the Food Regulations 1985 [P.U.(A) 437/1985] involve the following:regulation 274 is to amend the definition by deleting the phrase “the properly fermented, dried” and to insert the word “the”;regulation 275 is to amend the name of the regulation and its definition:_x000D_
a) by deleting the word “or cracked cocoa” in the name of the regulation_x000D_
b) by substituting the phrase “Cocoa nib or cracked cocoa shall be the roasted cocoa bean freed from its shell or husk, with or without the germ.” with “Cocoa nib shall be the product prepared by removing the shell from cleaned cocoa beans.”regulation 276 is to amend the definition, composition requirements and the use of food additives on cocoa mass, cocoa paste or cocoa liquor:_x000D_
(a) by deleting the word “cocoa slab” in the name of the regulation and the definition;_x000D_
(b) by deleting the phrase “It shall contain not less than 48 per cent of cocoa fat.” in the definition;_x000D_
(c) by substituting the existing composition requirements of cocoa mass, cocoa paste or cocoa liquor with “Cocoa mass, cocoa paste or cocoa liquor shall contain-      (i) not more than 1.75 per cent of cocoa shell calculated on an alkali free basis; and _x000D_
     (ii) 47 per cent to 60 per cent mass per mass of cocoa butter.”; and_x000D_
(d) by inserting a new subregulation (3) after subregulation (2)(b) as “Cocoa mass, cocoa paste and cocoa liquor may contain permitted flavouring substances except those flavours that imitate chocolate or milk flavours.”;    4. regulation 276A is to insert new regulation by inserting the definition and composition requirements on cocoa cake;   5. regulation 277 is to amend the definition, composition requirements and the use of food additives on cocoa butter: _x000D_
       (a) by substituting the word “paste” with “mass” in the definition;_x000D_
       (b) by substituting the existing composition requirements of cocoa butter with “Cocoa butter shall contain–            (i) not more than 1.75 per cent mass per mass of free fatty acid as oleic acid; and            (ii) not more than 0.7 per cent mass per mass of unsaponifiable matter except in the case of press cocoa butter which shall contain not more than 0.35 per cent_x000D_
            mass per mass of unsaponifiable matter.”; and       (c) by deleting subregulation 277(3);    6. regulation 278 is to amend the definition, composition requirements and the use of food additives on cocoa powder:        (a) by deleting the words “or cocoa” and “or soluble cocoa” in the name of the regulation and the definition;        (b) by substituting the existing definition of cocoa powder with “Cocoa powder shall be the product obtained from cocoa cake which transformed into powder.”;        (c) by substituting the existing composition requirements of cocoa powder with “Cocoa powder shall contain —              (i) not less than 20 per cent mass per mass of cocoa butter;              (ii)   not more than 7 per cent mass per mass of moisture content; and              (iii)  not more than 1.75 per cent of cocoa shell calculated on an alkali free basis.”;        (d) by substituting the existing use of food additives on cocoa powder with “Cocoa powder may contain permitted flavouring substances except those flavours _x000D_
         that imitate chocolate or milk flavours.”; and        (e) by inserting a new subregulation (4) after subregulation (3) as “Notwithstanding paragraph (2)(a) —              (i) fat-reduced cocoa powder shall contain not less than 10 per cent and not more than 20 per cent of cocoa butter; and              (ii) highly fat-reduced cocoa powder shall contain less than 10 per cent of cocoa butter.”;     7. regulation 279 is to amend the definition, composition requirements and the use of food additives on chocolate:        (a) by substituting the existing definition of chocolate with “Chocolate shall be the product prepared from cocoa materials and may be combined with milk _x000D_
         products, sugars with or without other permitted sweetening substances.”;        (b) by substituting the existing composition requirements of chocolate with “For the purpose of subregulation (1), chocolate is classified into several types and _x000D_
         shall comply with the requirements as specified under Twentieth AA Schedule.”;         (c) by substituting the existing use of food additives on chocolate with “Chocolate may contain –               (i) permitted flavouring except those flavours that imitate chocolate or milk flavours;               (ii) any other food, excluding added flour, starch and animal fats other than milk fat, not more than 40 per cent of the total weight of the finished product; and               (iii)  vegetable fats other than cocoa butter and the addition shall contain not more than 5 per cent of the finished product, after deduction of the total weight                 of any other added food, without reducing the cocoa materials.”;          (d) by inserting a new subregulation (4) after subregulation (3)(c) as “Notwithstanding paragraph (3)(b), chocolate a la taza and chocolate familiar a la taza may _x000D_
          contain added flour and starch.”;     8. regulation 279A is to insert new regulation by inserting the definition, composition requirements and labelling requirements on compound chocolate;     9. regulation 279B is to insert new regulation by inserting the definition, composition requirements, the use of food additives and labelling requirements on cocoa       or chocolate premix;     10.  regulation 280 and regulation 281 is to delete the entire regulations following the amendments of regulation 279; and     11. Twentieth AA Schedule is to insert new schedule which prescribe chocolate types and its compositional requirements.</t>
  </si>
  <si>
    <t>HS Code 18.01: Cocoa beans, whole or broken, raw or roasted.HS Code 18.03: Cocoa paste, whether or not defatted.HS Code 18.04: Cocoa butter, fat and oil.HS Code 18.05: Cocoa powder, not containing added sugar or other sweetening matter.HS Code 18.06: Chocolate and other food preparations containing cocoa.</t>
  </si>
  <si>
    <t>1805 - Cocoa powder, not containing added sugar or other sweetening matter.; 1804 - Cocoa butter, fat and oil.; 1803 - Cocoa paste, whether or not defatted; 1806 - Chocolate and other food preparations containing cocoa</t>
  </si>
  <si>
    <t>67.140.30 - Cocoa</t>
  </si>
  <si>
    <t>Ministry of Public Health (MOPH) Notification No. 463 entitled " Ice for human consumption"</t>
  </si>
  <si>
    <t>The Draft Ministry of Public Health notification entitled "Ice for human consumption", previously notified in G/TBT/N/THA/758dated 4 February 2025, was published in the Royal Gazette dated 11 December 2025 as the Notification of the Ministry of Public Health No. 463.SPS/TBT (Agricultural Commodity and Foods) Thailand Contact PointE-mail: spsthailand@acfs.go.thspsthailand@gmail.comWebsites: http://www.acfs.go.thhttps://spsthailand.acfs.go.th/th/main</t>
  </si>
  <si>
    <t>Ice for human consumption</t>
  </si>
  <si>
    <r>
      <rPr>
        <sz val="11"/>
        <color theme="1"/>
        <rFont val="Calibri"/>
        <family val="2"/>
        <scheme val="minor"/>
      </rPr>
      <t>https://members.wto.org/crnattachments/2025/TBT/THA/final_measure/25_08995_00_x.pdf</t>
    </r>
  </si>
  <si>
    <t>Propuesta de reemplazo de la Resolución Exenta N°636 de 2014 del Ministerio de Salud que establece las dosis máximas de irradiación de alimentos según el Artículo N°175 del Reglamento Sanitario de los Alimentos, Decreto Supremo N°977/96 del Ministerio de Salud.</t>
  </si>
  <si>
    <t>The notified proposed regulations expand and provide greater details about the classes of food that can be irradiated, as well as the associated technological purposes, including a clearer and more comprehensive table of maximum doses. Article 175.3 of the Food Health Regulations provides that the purpose of the process and the average dose of irradiation that the respective food may receive, according to the authorized purpose, shall be established by resolution of the Ministry of Health.</t>
  </si>
  <si>
    <t>Alimentos para consumo humano</t>
  </si>
  <si>
    <t>67.040 - Food products in general</t>
  </si>
  <si>
    <r>
      <rPr>
        <sz val="11"/>
        <color theme="1"/>
        <rFont val="Calibri"/>
        <family val="2"/>
        <scheme val="minor"/>
      </rPr>
      <t>https://members.wto.org/crnattachments/2025/TBT/CHL/25_09021_00_s.pdf</t>
    </r>
  </si>
  <si>
    <t>Reglamento Sanitario de los Alimentos (RSA), Decreto Supremo N° 977/1996, del Ministerio de Salud.G/TBT/N/CHL/766- 2 -</t>
  </si>
  <si>
    <t>A draft  revision of safety verification criteria of electric personal mobility</t>
  </si>
  <si>
    <t>Establishing safety requirements (related maximum speed etc.) for electric personal mobility</t>
  </si>
  <si>
    <t>Electric personal mobility</t>
  </si>
  <si>
    <t>43.120 - Electric road vehicles</t>
  </si>
  <si>
    <t>Protection of consumer safety (Article 2 and Article 15 of Electrical appliances and consumer products safety control act)</t>
  </si>
  <si>
    <r>
      <rPr>
        <sz val="11"/>
        <color theme="1"/>
        <rFont val="Calibri"/>
        <family val="2"/>
        <scheme val="minor"/>
      </rPr>
      <t>https://members.wto.org/crnattachments/2025/TBT/KOR/25_09035_00_x.pdf
https://members.wto.org/crnattachments/2025/TBT/KOR/25_09035_01_x.pdf</t>
    </r>
  </si>
  <si>
    <t>KATS Public Notice No. 2025-0335</t>
  </si>
  <si>
    <t>MAPA/SDA Ordinance No. 1492, 16 December 2025</t>
  </si>
  <si>
    <t>Ministry of Agriculture and Livestock amends MAPA/SDA Ordinance No. 748, 8 February 2023, which approves technical regulation of identity and quality for bacon.</t>
  </si>
  <si>
    <t xml:space="preserve">Submit to public consultation, for a period of 60 (sixty) days, draft regulation for Bacon's Identity and Quality Requirements. </t>
  </si>
  <si>
    <t>Revision of the Order for Enforcement of the Act on the Regulation of Manufacture and Evaluation of Chemical Substances</t>
  </si>
  <si>
    <t>Based on Article 17 and 22 of the Act on the Regulation of Manufacture and Evaluation of Chemical Substances (hereinafter referred to as the “Act”), the following will be designated as Class I Specified Chemical Substances which need authorization to be manufactured or imported.Chlorpyrifos, Chlorinated paraffins with carbon chain lengths in the range C14–17 and chlorination levels at or exceeding 45 per cent chlorine by weight , Long-chain perfluorocarboxylic acids, their salts and related compounds (those with carbon chain lengths in the range C9–21).Based on Article 24 of the Act, the following will be designated as products prohibited from being imported when these chemical substances are used in them.The following products in which chlorpyrifos is used 1. Wood insecticidesThe following products in which chlorinated paraffins with carbon chain lengths in the range C14–17 and chlorination levels at or exceeding 45 per cent chlorine by weight are used 1. Plasticizers for resin2. Prepared additives for flame-retardant treatment for textiles, resin and rubber3. Lubricating, cutting, and hydraulic oils4. Paints5. Adhesives and sealing filler6. Water-repellent and fabric protection agentsThe following products in which long-chain perfluorocarboxylic acids, their salts and related compounds (those with carbon chain lengths in the range C9–21) are used 1. Professional-use photographic films2. Lubricating oils3. Paints4. Water-repellent and oil-repellent5. Adhesives and sealing filler6. Fire extinguishers, fire-extinguishing agents, and fire-extinguishing foam7. Waxes8. Water-repellent textiles and oil-repellent textiles9. Water-repellent clothes and oil-repellent clothes10. Water-repellent floor coverings and oil-repellent floor coverings</t>
  </si>
  <si>
    <t>The following chemical substances・Chlorpyrifos・Chlorinated paraffins with carbon chain lengths in the range C14–17 and chlorination levels at or exceeding 45 per cent chlorine by weight・Long-chain perfluorocarboxylic acids, their salts and related compounds (those with carbon chain lengths in the range C9–21)The following products in which chlorpyrifos is used 1. Wood insecticidesThe following products in which chlorinated paraffins with carbon chain lengths in the range C14–17 and chlorination levels at or exceeding 45 per cent chlorine by weight are used 1. Plasticizers for resin2. Prepared additives for flame-retardant treatment for textiles, resin and rubber3. Lubricating, cutting, and hydraulic oils4. Paints5. Adhesives and sealing filler6. Water repellent and fabric protection agentsThe following products in which long-chain perfluorocarboxylic acids, their salts and related compounds (those with carbon chain lengths in the range C9–21) are used 1. Professional-use photographic films2. Lubricating oils3. Paints4. Water repellents and oil repellents5. Adhesives and sealing filler6. Fire extinguishers, fire-extinguishing agents, and fire-extinguishing foam7. Waxes8. Water-repellent textiles and oil-repellent textiles9. Water-repellent clothes and oil-repellent clothes10. Water-repellent floor coverings and oil-repellent floor coverings</t>
  </si>
  <si>
    <t>59.080 - Products of the textile industry; 65.100.10 - Insecticides; 71.100 - Products of the chemical industry; 75.100 - Lubricants, industrial oils and related products; 75.140 - Waxes, bituminous materials and other petroleum products; 83.180 - Adhesives; 87.060 - Paint ingredients</t>
  </si>
  <si>
    <r>
      <rPr>
        <sz val="11"/>
        <color theme="1"/>
        <rFont val="Calibri"/>
        <family val="2"/>
        <scheme val="minor"/>
      </rPr>
      <t>https://members.wto.org/crnattachments/2025/TBT/JPN/25_09051_00_e.pdf</t>
    </r>
  </si>
  <si>
    <t> - Act on the Regulation of Manufacture and Evaluation of Chemical Substances (Act No. 117 of October 16, 1973)https://www.japaneselawtranslation.go.jp/en/laws/view/3350- Order for Enforcement of the Act on the Regulation of Manufacture and Evaluation of Chemical Substances (Cabinet Order No. 202 of June 7, 1974)https://www.japaneselawtranslation.go.jp/en/laws/view/4668</t>
  </si>
  <si>
    <t>Draft amendment to the “Korean Quasi-Drug Codex"</t>
  </si>
  <si>
    <t>The Ministry of Food and Drug Safety (MFDS) is amending the “Korean Quasi-Drug Codex” as follows:A. Addition of standards and test methods for particle filtration efficiency test of KF80 masks (Annex 2 of the Draft)B. Addition of the names of reagents used in contrast agent test for pack gauze (Annex 2 of the Draft)C. Establishment of a quantitative determination method for L-Menthol and DL-Menthol (Annex 5 of the Draft)</t>
  </si>
  <si>
    <t>Adoption of Domestic Law</t>
  </si>
  <si>
    <r>
      <rPr>
        <sz val="11"/>
        <color theme="1"/>
        <rFont val="Calibri"/>
        <family val="2"/>
        <scheme val="minor"/>
      </rPr>
      <t>https://members.wto.org/crnattachments/2025/TBT/KOR/25_09037_00_x.pdf</t>
    </r>
  </si>
  <si>
    <t>MFDS NOTIFICATION No. 2025-495, 3 December 2025</t>
  </si>
  <si>
    <t>Regulations Amending the Precursor Control Regulations (Increased Regulatory Oversight) (20 pages, in English and French, Canada Gazette website) Order Amending Schedule IX to the Controlled Drugs and Substances Act (2 pages, in English and French) </t>
  </si>
  <si>
    <t>The purpose of this notification is to let members know that Health Canada published final amendments to the Precursor Control Regulations (PCR) and to Schedule IX of the Controlled Drugs and Substances Act (CDSA) on December 17, 2025. These amendments will increase regulatory oversight of precursor chemicals and designated devices and also increase Health Canada's regulatory flexibility and agility.</t>
  </si>
  <si>
    <t>Precursor chemicals and certain equipment (i.e. pill presses and encapsulators) that are controlled in Canada because they can be used in illegal drug production. </t>
  </si>
  <si>
    <t>11.040 - Medical equipment; 71.100 - Products of the chemical industry</t>
  </si>
  <si>
    <t>Canada’s opioid overdose crisis remains a significant and complex public health and public safety issue in Canada that impacts individuals, families and communities. Most of the overdose deaths in Canada involve illegally produced fentanyl. Canadian law enforcement agencies have noticed an increase in the domestic production of illegal fentanyl and fentanyl analogues in clandestine laboratories by organized crime groups as well as the illegal importation and diversion of chemical ingredients (precursors) and drug manufacturing equipment (designated devices) used to support illegal drug production.In response, Canadian law and border enforcement agencies have targeted precursors and designated devices entering Canada. To support these efforts, the Government of Canada has made targeted amendments to the PCR and to Schedule IX to the CDSA that will increase regulatory oversight of precursors and designated devices.  These amendments are designed to balance public safety with trade facilitation and are not expected to create unnecessary barriers to legitimate importation or exportation. Under the CDSA, it remains prohibited to import a designated device into Canada without prior registration with Health Canada. The new amendments expand import registration requirements to include certain component parts (i.e. punches, moulds and dies) suitable for use in a designated device. As with current practice, importers must present proof of registration at the time of importation.  </t>
  </si>
  <si>
    <r>
      <rPr>
        <sz val="11"/>
        <color theme="1"/>
        <rFont val="Calibri"/>
        <family val="2"/>
        <scheme val="minor"/>
      </rPr>
      <t xml:space="preserve">https://gazette.gc.ca/rp-pr/p2/2025/2025-12-17/html/sor-dors260-eng.html 
https://gazette.gc.ca/rp-pr/p2/2025/2025-12-17/html/sor-dors261-eng.html 
</t>
    </r>
  </si>
  <si>
    <t>Notice of intent: Proposal to amend the regulations for precursors and designated devices under the Controlled Drugs and Substances Acthttps://gazette.gc.ca/rp-pr/p1/2025/2025-02-01/html/notice-avis-eng.html#ne7(available in English and French)Regulations Amending the Precursor Control Regulations (Increased Regulatory Oversight) : https://gazette.gc.ca/rp-pr/p1/2025/2025-06-28/html/reg2-eng.html, (available in English and French) Order Amending Schedule IX to the Controlled Drugs and Substances Act : https://gazette.gc.ca/rp-pr/p1/2025/2025-06-28/html/reg3-eng.html, (available in English and French) </t>
  </si>
  <si>
    <t>A draft  revision of safety verification criteria of bicycles</t>
  </si>
  <si>
    <t>Establishing safety requirements(fatigue test with horizontal forces etc.) for bicycles</t>
  </si>
  <si>
    <t>Bicycles</t>
  </si>
  <si>
    <t>43.150 - Cycles</t>
  </si>
  <si>
    <r>
      <rPr>
        <sz val="11"/>
        <color theme="1"/>
        <rFont val="Calibri"/>
        <family val="2"/>
        <scheme val="minor"/>
      </rPr>
      <t>https://members.wto.org/crnattachments/2025/TBT/KOR/25_09036_00_x.pdf
https://members.wto.org/crnattachments/2025/TBT/KOR/25_09036_01_x.pdf
https://members.wto.org/crnattachments/2025/TBT/KOR/25_09036_02_x.pdf</t>
    </r>
  </si>
  <si>
    <t>KATS Public Notice No. 2025-0334 </t>
  </si>
  <si>
    <t>Draft National Technical Regulation for food cassava starch (QCVN xx:2025/BCT)</t>
  </si>
  <si>
    <t>This draft technical regulation defines the limits for physical, chemical, safety indicators and management requirements, applicable to dry cassava starch used in food.  Dry cassava starch is defined as the starch product obtained from cassava roots, cassava chips or cassava flour of the species Manihot esculenta Crantz. This technical regulation does not apply to modified cassava starch and cassava flour.This draft technical regulation  applies to organizations and individuals involved in the  production, trading, and importation cassava flour products in Viet Nam and related organizations and individuals.With regard to management requirements, the labeling and self-declaration of cassava starch products intended for use in food use shall comply with current regulations. Product labeling shall be carried out in accordance with Government Decree No. 43/2017/NĐ-CP dated April 14, 2017 on goods labeling; Decree No. 111/2021/NĐ-CP dated December 9, 2021 amending and supplementing certain provisions of Decree No. 43/2017/NĐ-CP; and other relevant legal documents. Prior to being placed on the market, cassava starch products for food use—whether imported, produced, or traded domestically—must be self-declared in conformity with the requirements of this Technical Regulation. The dossier and procedures for self-declaration shall comply with Articles 4 and 5 of Government Decree No. 15/2018/NĐ-CP dated February 02, 2018 detailing the implementation of several provisions of the Law on Food Safety, based on adherence to the principles of food safety management stipulated in Article 3 of the same Decree.</t>
  </si>
  <si>
    <t>Manioc starch (HS code(s): 110814); Starch and derived products (ICS code(s): 67.180.20)</t>
  </si>
  <si>
    <t>110814 - Manioc starch</t>
  </si>
  <si>
    <t>67.180.20 - Starch and derived products</t>
  </si>
  <si>
    <t>Protection of human health or safety (TBT); Quality requirements (TBT); Other (TBT)</t>
  </si>
  <si>
    <t>Effective quality managementDevelopment of cassava starch production in Vietnam</t>
  </si>
  <si>
    <r>
      <rPr>
        <sz val="11"/>
        <color theme="1"/>
        <rFont val="Calibri"/>
        <family val="2"/>
        <scheme val="minor"/>
      </rPr>
      <t>https://members.wto.org/crnattachments/2025/TBT/VNM/25_09030_00_x.pdf</t>
    </r>
  </si>
  <si>
    <t>Explanatory Report on the Draft National Technical Regulation for food cassava starch</t>
  </si>
  <si>
    <t>Exemption Order in Respect of Foods for a Special Dietary Purpose</t>
  </si>
  <si>
    <t>The proposed measure notified in G/TBT/N/CAN/731/Add.1 (dated 3 July, 2025) was adopted and published on 17 December, 2025, as the Exemption Order in Respect of Foods for a Special Dietary Purpose (the Order). This Order contains two parts:Part 1 enables the exceptional importation and/or sale of infant formula (IF), human milk fortifiers (HMF) and formulated liquid diets (FLD) in the case of a shortage or risk of shortage, by exempting foods that meet the class criteria from specified provisions of the Food and Drugs Act (FDA) and Food and Drug Regulations (FDR); and Part 2 permits the continued exceptional importation and sale of IFs and HMFs that are part of Health Canada’s Transition Strategy (https://www.canada.ca/en/health-canada/services/food-nutrition/public-involvement-partnerships/notice-stakeholders-transition-strategy-prepare-expiration-interim-policy-mitigate-infant-formula-shortages.html) while the pre-market review for these foods is underway, by exempting them from specified provisions of the FDA and FDR.To ensure that the Order’s exemptions do not introduce unacceptable health and safety risks, specific conditions relating to the food’s label, notifications to the Minister of Health and restrictions on the sale of HMFs are imposed.The Order came into force on 17 December, 2025, the day it was published in Canada Gazette, Part II.</t>
  </si>
  <si>
    <t>Infant Formula, Human Milk Fortifiers, and Formulated Liquid Diets</t>
  </si>
  <si>
    <t>190110 -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 190110 -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</si>
  <si>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t>In the event of a shortage or risk of a shortage, the proposed order would enable the exceptional importation of certain FSDP by exempting them, subject to conditions, from certain prohibitions of the FDA and certain compositional, labelling, and pre-market requirements of the Food and Drug Regulations (FDR).</t>
  </si>
  <si>
    <r>
      <rPr>
        <sz val="11"/>
        <color theme="1"/>
        <rFont val="Calibri"/>
        <family val="2"/>
        <scheme val="minor"/>
      </rPr>
      <t xml:space="preserve">
</t>
    </r>
  </si>
  <si>
    <t>Draft Cabinet Resolution No. ( ) of 2026 Regarding Food Reformulation</t>
  </si>
  <si>
    <t>UAE T draft Cabinet Resolution No. (xx ) of 2026 Regarding Food ReformulationThis Resolution aims to:1- Gradually reduce the content of sodium, sugar, and fats in the foods specified in Annex (1), in support of national health initiatives, enhancement of nutritional value, and reduction of obesity rates and other non-communicable diseases among the UAE population.2- Align food products with nutritional labeling requirements, Nutri-Score or Nutri-Mark.3- Align national efforts with international best practices in food safety, quality, and public health._x000D_
Scope of Application_x000D_
The provisions of this Resolution shall apply to all industrial and commercial food establishments operating in the UAE, including free zones, that produce the foods specified in Annex (1) of the resolution, as well as to imported foods falling within the targeted categories.</t>
  </si>
  <si>
    <t>Processes in the food industry (ICS code(s): 67.020); Food products in general (ICS code(s): 67.040)</t>
  </si>
  <si>
    <t>67.020 - Processes in the food industry; 67.040 - Food products in general</t>
  </si>
  <si>
    <r>
      <rPr>
        <sz val="11"/>
        <color theme="1"/>
        <rFont val="Calibri"/>
        <family val="2"/>
        <scheme val="minor"/>
      </rPr>
      <t>https://members.wto.org/crnattachments/2025/TBT/ARE/25_09067_00_x.pdf</t>
    </r>
  </si>
  <si>
    <t>Medicine labels: Proposed changes to rules for the new standards replacing TGO 91 and TGO 92</t>
  </si>
  <si>
    <t>The Therapeutic Goods Administration (TGA) is Australia's regulatory authority for therapeutic goods. We regulate therapeutic goods for safety, efficacy, performance and quality to help protect and improve the health of Australians.There are provisions under the Therapeutic Goods Act 1989 to establish quality standards for therapeutic goods.  These standards, known as Therapeutic Goods Orders (TGOs), can specify particular labelling, packaging or other requirements.  Once approved, TGOs are registered as legislative instruments on the Federal Register of Legislation in Australia.The following TGOs for labelling medicines are due to sunset (expire) on 1 October 2026:Therapeutic Goods Order No. 91 - Standard for labels of prescription and related medicines (TGO 91)Therapeutic Goods Order No. 92 - Standard for labels of non-prescription medicines (TGO 92).They apply to medicines entered in the Australian Register of Therapeutic Goods (ARTG) for supply in Australia. TGO 91 and TGO 92 set out the type of information that must be included on the label and in what circumstances, as well as general requirements, to support the safe and quality use of medicines.TGO 91 and TGO 92 are working well, but several areas for improvement have been identified. We plan to replace them with new standards before they expire. The new standards will include some changes to requirements to further support the safe use of medicines and give more clarity to medicine sponsors.The TGA is conducting a public consultation between December 2025 and February 2026 to seek feedback on proposed changes to labelling requirements for the new standards. Some key proposed changes include:Update the list of substances that must be declared on medicine labels.Require a warning on non-prescription medicines that are large oral dosage forms.Improve access to information about excipient ingredients on labels of medicines that are self-selected by consumers.Stop allowing embossing or debossing of batch numbers and expiry dates on the saleable pack unless they are also printed or clearly contrast with a dark background.Make minor changes to how active ingredients and their quantities can be displayed.</t>
  </si>
  <si>
    <t>Medicines</t>
  </si>
  <si>
    <t>11.120.10 - Medicaments</t>
  </si>
  <si>
    <t>Medicine labels give health professionals and consumers important information to help them use medicines safely and correctly. If labels are hard to read or understand, medication errors are more likely.TGO 91 and TGO 92 support the safe and appropriate use of medicines by consumers and health professionals through appropriate labelling. Certain aspects of these labelling requirements need improvement to better support the safe use of medicines, or to give medicine sponsors more clarity. With TGO 91 and TGO 92 due to sunset on 1 October 2026, we have an opportunity to update and improve requirements for medicine labels.The TGA is seeking feedback to help make sure the proposed updates to labelling requirements for the new standards are clear and support medicine safety.Some key objectives of the proposals include:Align more closely with food labelling rules by updating the substances that must be declared on medicine labels. For example, we propose to require wheat to be declared.Improve information available on medicine labels to help consumers make informed choices. For example, following reports of serious choking related adverse events, we propose adding warnings about large oral dosage forms.Clarify labelling requirements for medicine sponsors.Update rules so that they are fit for purpose, reflect related policy changes since TGO 91/92 were made in 2016, and reflect technological advancements such as increased consumer use of QR codes.Reduce exemptions under Section 14 of the Therapeutic Goods Act 1989 for medicine labels by aligning requirements with accepted label practice. </t>
  </si>
  <si>
    <r>
      <rPr>
        <sz val="11"/>
        <color theme="1"/>
        <rFont val="Calibri"/>
        <family val="2"/>
        <scheme val="minor"/>
      </rPr>
      <t>https://consultations.tga.gov.au/medicines-regulation-division/proposed-changes-to-labelling-of-medicines</t>
    </r>
  </si>
  <si>
    <t>Therapeutic Goods Order No. 91 - Standard for labels of prescription and related medicinesTherapeutic Goods Order No. 92 - Standard for labels of non-prescription medicinesLabelling medicines to comply with TGO 91 and TGO 92</t>
  </si>
  <si>
    <t>DRS 234-2: 2025, Non-food compounds used in food processing establishments — Requirements —Part 2 : Detergents for cleaning purposes</t>
  </si>
  <si>
    <t>This Draft Rwanda Standard specifies requirements for both acidic and alkaline detergents used for cleaning food processing equipment, machinery, piping, and other surfaces in food-processing establishments. It applies to detergents that may come into incidental contact with food and are intended for use on stainless steel and other compatible materials.</t>
  </si>
  <si>
    <r>
      <rPr>
        <sz val="11"/>
        <color theme="1"/>
        <rFont val="Calibri"/>
        <family val="2"/>
        <scheme val="minor"/>
      </rPr>
      <t>https://members.wto.org/crnattachments/2025/TBT/RWA/25_09069_00_e.pdf</t>
    </r>
  </si>
  <si>
    <t>RS ISO 4316, Surface active agents — Determination of pH of aqueous solution — Potentiometric methodRS ISO 684, Analysis of soaps — Determination of total free alkaliISO 4314, Surface active agents — Determination of free alkalinity or free acidity — Titrimetric methodRS EAS 814, Determination of the biodegradability of surfactantsAOAC 999.11, Lead, Cadmium, Copper, Iron and zinc in foods. Atomic absorption spectrophotometry after dry ashingEAS 847-16, Cosmetics — Analytical methods — Part 16: Determination of lead, mercury and arsenic contentRS CAC/RCP 1, Code of practice — General Principles of Food HygieneRS ISO 4833-1, Microbiology of the food chain — Horizontal method for the enumeration of microorganisms — Part 1: Colony count at 30 degrees C by the pour plate technique</t>
  </si>
  <si>
    <t>Draft Resolution of the Cabinet of Ministers of Ukraine “On Approval of the Technical Regulation on Machinery”</t>
  </si>
  <si>
    <t xml:space="preserve">Ukraine notifies the adoption of the Resolution of Cabinet of Ministers of Ukraine No. 1630 "On Approval of the Technical Regulation on Machinery" of 10 December 2025.The Resolution was published on 18 December 2025.This Resolution shall enter into force on 20 January 2027.The Resolution also provides that:_x000D_
the placing on the market of products that comply with the requirements of the Technical Regulation on the Safety of Machine, approved by the Resolution of the Cabinet of Ministers of Ukraine No. 62 of 30 January 2013, and that were put into circulation before the date of entry into force of this Resolution, may not be prohibited or restricted due to non-compliance with the requirements of the new Technical Regulation approved by this Resolution;_x000D_
type examination certificates and decisions on the approval of quality management system issued in accordance with the Technical Regulation on the Safety of Machine, approved by the Resolution of the Cabinet of Ministers of Ukraine No. 62 of 30 January 2013, shall remain valid until their expiry dates._x000D_
</t>
  </si>
  <si>
    <t>Machinery; interchangeable equipment; safety components; lifting accessories; chains, ropes and webbing; removable mechanical transmission devices; partly completed machinery</t>
  </si>
  <si>
    <t>13.110 - Safety of machinery; 13.110 - Safety of machinery</t>
  </si>
  <si>
    <t>Protection of animal or plant life or health (TBT); Protection of the environment (TBT); Quality requirements (TBT); Harmonization (TBT); Reducing trade barriers and facilitating trade (TBT)</t>
  </si>
  <si>
    <r>
      <rPr>
        <sz val="11"/>
        <color theme="1"/>
        <rFont val="Calibri"/>
        <family val="2"/>
        <scheme val="minor"/>
      </rPr>
      <t>https://members.wto.org/crnattachments/2025/TBT/UKR/final_measure/25_09139_00_x.pdf
https://members.wto.org/crnattachments/2025/TBT/UKR/final_measure/25_09139_01_x.pdf
https://members.wto.org/crnattachments/2025/TBT/UKR/final_measure/25_09139_02_x.pdf
https://members.wto.org/crnattachments/2025/TBT/UKR/final_measure/25_09139_03_x.pdf
https://members.wto.org/crnattachments/2025/TBT/UKR/final_measure/25_09139_04_x.pdf
https://members.wto.org/crnattachments/2025/TBT/UKR/final_measure/25_09139_05_x.pdf
https://members.wto.org/crnattachments/2025/TBT/UKR/final_measure/25_09139_06_x.pdf
https://members.wto.org/crnattachments/2025/TBT/UKR/final_measure/25_09139_07_x.pdf
https://members.wto.org/crnattachments/2025/TBT/UKR/final_measure/25_09139_08_x.pdf
https://members.wto.org/crnattachments/2025/TBT/UKR/final_measure/25_09139_09_x.pdf
https://members.wto.org/crnattachments/2025/TBT/UKR/final_measure/25_09139_10_x.pdf
https://members.wto.org/crnattachments/2025/TBT/UKR/final_measure/25_09139_11_x.pdf
https://members.wto.org/crnattachments/2025/TBT/UKR/final_measure/25_09139_12_x.pdf
https://zakon.rada.gov.ua/laws/show/1630-2025-%D0%BF#Text</t>
    </r>
  </si>
  <si>
    <t>National Standard of the P.R.C., Fire safety signs - Part 1: Signs</t>
  </si>
  <si>
    <t>This document specifies the signs used in fire safety._x000D_
This document applies to all places where fire safety signs need to be installed.</t>
  </si>
  <si>
    <t>Fire safety signs (HS code(s): 8310); (ICS code(s): 13.220.01)</t>
  </si>
  <si>
    <t>13.220.01 - Protection against fire in general</t>
  </si>
  <si>
    <r>
      <rPr>
        <sz val="11"/>
        <color theme="1"/>
        <rFont val="Calibri"/>
        <family val="2"/>
        <scheme val="minor"/>
      </rPr>
      <t>https://members.wto.org/crnattachments/2025/TBT/CHN/25_09094_00_x.pdf</t>
    </r>
  </si>
  <si>
    <t>DraftFood Safety and Standards (Packaging) Amendment Regulations, 20</t>
  </si>
  <si>
    <t>TheDraftFood Safety and Standards (Packaging) Amendment Regulations, 2025 is related to prohibition/restriction on use of Poly- and perfluoroalkyl substances (PFAs) in food contact materials. Further, Food contact materials manufactured with polycarbonate and epoxy resins shall be free from Bisphenol A (BPA) and its derivatives.</t>
  </si>
  <si>
    <t>Food Products</t>
  </si>
  <si>
    <t>67.250 - Materials and articles in contact with foodstuffs</t>
  </si>
  <si>
    <t>Food Safety and Standards Authority of India in the draft regulations proposes to prohibit/restrict the use of Poly- and perfluoroalkyl substances (PFAs) in food contact materials. Further, Food contact materials manufactured with polycarbonate and epoxy resins shall be free from Bisphenol A (BPA) and its derivatives; Protection of human health or safety.</t>
  </si>
  <si>
    <r>
      <rPr>
        <sz val="11"/>
        <color theme="1"/>
        <rFont val="Calibri"/>
        <family val="2"/>
        <scheme val="minor"/>
      </rPr>
      <t>https://members.wto.org/crnattachments/2025/TBT/IND/25_09064_00_e.pdf</t>
    </r>
  </si>
  <si>
    <t>Draft for comments available in Hindi and English, at: https://fssai.gov.in/upload/uploadfiles/files/Draft%20FSS_Packaging_Amendment%20regulations2025.pdfBasic document to which proposal refers, is available at: https://fssai.gov.in/upload/uploadfiles/files/Compendium_Packaging_V_%2002-04-2025.pdf</t>
  </si>
  <si>
    <t>Draft amendment of technical regulations for radio equipments for simple radio stations, space stations, earth stations, radio wave detection and other radio equipment</t>
  </si>
  <si>
    <t>1) Specification of technical conditions for Internet of Things(IoT) terminals in public  safety networks2) Specification of Drone detection radar definition, frequency band, and modulation method technical conditions3) Limited permission to use analog radios in the frequency band 335.4 MHz ~ 470 MHz</t>
  </si>
  <si>
    <t>Internet of Things(IoT) terminals for public safety networks, drone detection radar, analog radio</t>
  </si>
  <si>
    <t>1) Expanding the use of Internet of Things(IoT) terminals to prevent disasters and accidents2) Increasing drone detection radar frequency utilization efficiency3) Prevention of human safety accidents and industrial accidents caused by digital radio communication delays   (Limited permission in cases where there are safety issues, such as the use of cranes in shipyards)</t>
  </si>
  <si>
    <r>
      <rPr>
        <sz val="11"/>
        <color theme="1"/>
        <rFont val="Calibri"/>
        <family val="2"/>
        <scheme val="minor"/>
      </rPr>
      <t>https://members.wto.org/crnattachments/2025/TBT/KOR/25_09144_00_x.pdf</t>
    </r>
  </si>
  <si>
    <t>RRA Public Notice No. 2025-10</t>
  </si>
  <si>
    <t>National Standard of the P.R.C., Water mist extinguishing systems and components</t>
  </si>
  <si>
    <t>This document specifies the classification and models, basic parameters, requirements, inspection rules, markings, and user manuals of water mist extinguishing systems and components (gas container assemblies, water cylinder assemblies, gas check valve, pressure relief device, connecting pipe, manifold, reducing pressure device, zone control valve, pump sets unit, pressure monitoring device, signal feedback device, system control cabinet (panel), water mist nozzle), and describes the corresponding test methods._x000D_
This document applies to the design, manufacturing, and inspection of water mist extinguishing systems.</t>
  </si>
  <si>
    <t>Water mist extinguishing systems and components (HS code(s): 842410); (ICS code(s): 13.220.10)</t>
  </si>
  <si>
    <t>842410 - Fire extinguishers, whether or not charged</t>
  </si>
  <si>
    <r>
      <rPr>
        <sz val="11"/>
        <color theme="1"/>
        <rFont val="Calibri"/>
        <family val="2"/>
        <scheme val="minor"/>
      </rPr>
      <t>https://members.wto.org/crnattachments/2025/TBT/CHN/25_09092_00_x.pdf</t>
    </r>
  </si>
  <si>
    <t>Draft Royal Decree regulating the accessible labelling of consumer products</t>
  </si>
  <si>
    <t>This draft regulation is being withdrawn so that its approach can be revised. New legislation will be prepared from a different perspective that does not create technical barriers to trade.__________1 This information can be provided by including a website address, a PDF attachment, or other information on where the text of the final/modified measure and/or interpretative guidance can be obtained.</t>
  </si>
  <si>
    <t>Productos cosméticos, según la definición dada en el Reglamento (CE) 1223/2009 del Parlamento Europeo y del Consejo de 30 de noviembre de 2009 sobre los productos cosméticos y de cuidado personal, en lo que resulte aplicable del Real Decreto 1599/1997, de 17 de octubre, sobre productos cosméticos._x000D_
Sustancias y mezclas peligrosas de acuerdo con el Anexo I del Reglamento (CE) No 1272/2008, del Parlamento Europeo y del Consejo, de 16 de diciembre de 2008, sobre clasificación, etiquetado y envasado de sustancias y mezclas, y por el que se modifican y derogan las Directivas 67/548/CEE y 1999/45/CE y se modifica el Reglamento (CE) no 1907/2006._x000D_
Productos alimenticios, tal como vienen definidos en el Reglamento (CE) nº 178/2002 del Parlamento Europeo y del Consejo, de 28 de enero de 2002, por el que se establecen los principios y los requisitos generales de la legislación alimentaria, se crea la Autoridad Europea de Seguridad Alimentaria y se fijan procedimientos relativos a la seguridad alimentaria._x000D_
Productos alimenticios que contengan uno o varios de los ingredientes o coadyuvantes tecnológicos que figuran en el anexo II del Reglamento (UE) no 1169/2011 del Parlamento Europeo y del Consejo, de 25 de octubre de 2011, sobre la información alimentaria facilitada al consumidor y por el que se modifican los Reglamentos (CE) no 1924/2006 y (CE) no 1925/2006 del Parlamento Europeo y del Consejo, y por el que se derogan la Directiva 87/250/CEE de la Comisión, la Directiva 90/496/CEE del Consejo, la Directiva 1999/10/CE de la Comisión, la Directiva 2000/13/CE del Parlamento Europeo y del Consejo, las Directivas 2002/67/CE, y 2008/5/CE de la Comisión, y el Reglamento (CE) no 608/2004 de la Comisión, o derive de una sustancia o producto que figure en dicho anexo que cause alergias o intolerancias y se utilice en la fabricación o la elaboración del producto alimenticio y siga estando presente en el producto acabado, aunque sea en una forma modificada.</t>
  </si>
  <si>
    <t>33 - ESSENTIAL OILS AND RESINOIDS; PERFUMERY, COSMETIC OR TOILET PREPARATIONS; 33 - ESSENTIAL OILS AND RESINOIDS; PERFUMERY, COSMETIC OR TOILET PREPARATIONS</t>
  </si>
  <si>
    <t>El Real Decreto tiene por objeto la regulación de un etiquetado que garantice la accesibilidad universal de aquellos bienes y productos de consumo de especial relevancia para la protección de la seguridad, integridad y calidad de vida de las personas con discapacidad, en especial de las personas con discapacidad visual, como personas consumidoras en situación de vulnerabilidad.</t>
  </si>
  <si>
    <t>DRS 621: 2025, Pizza—Specification</t>
  </si>
  <si>
    <t>This Draft Rwanda Standard specifies requirements, sampling and test methods for pizza intended for human consumption.</t>
  </si>
  <si>
    <t>Food products in general (ICS code(s): 67.040)</t>
  </si>
  <si>
    <r>
      <rPr>
        <sz val="11"/>
        <color theme="1"/>
        <rFont val="Calibri"/>
        <family val="2"/>
        <scheme val="minor"/>
      </rPr>
      <t>https://members.wto.org/crnattachments/2025/TBT/RWA/25_09073_00_e.pdf</t>
    </r>
  </si>
  <si>
    <t>AOAC 2013.06, Arsenic, Cadmium, Mercury, and Lead in FoodsAOAC 986.18, Deoxynivalenol in wheat. Gas chromatographic methodAOAC 999.11, Lead, Cadmium, Copper, Iron and zinc in foods. Atomic absorption spectrophotometry after dry ashingEAS 900, Cereals, pulses and their products —SamplingEAS 901, Cereals, pulses and their products — Test methodsISO 11290-1, Microbiology of the food chain — Horizontal method for the detection and enumeration of Listeria monocytogenes and of Listeria spp. Part 1: Detection methodRS CXC 1, General principles of food hygieneRS CXS 192, General standard for foods additivesRS EAS 12, Potable water — SpecificationRS EAS 35, Fortified edible salt — SpecificationRS EAS 38, Labelling of pre-packaged foods — General requirementsRS EAS 803, Nutrition labelling ― RequirementsRS EAS 804, Claims on foods — General requirementsRS EAS 805, Use of nutrition and health claims —RequirementsRS EAS 993, Baking powder — SpecificationRS EAS 997, Baker’s yeast — SpecificationRS ISO 16050, Food stuffs — Determination of aflatoxin B1, B2, G1 and G2 in cereals, nuts and derived products- High- performance liquid chromatographic methodRS ISO 16649-2, Microbiology of food and animal feeding stuffs – Horizontal method for the enumeration of ß-glucuronidase-positive Escherichia coli — Part 2: Colony-count technique at 44 °C using 5-bromo-4-chloro-3-indolyl ß-D-glucuronideRS ISO 21527-2, Microbiology of food and animal feeding stuffs - Horizontal method for the enumeration of yeasts and moulds - Part 2: Colony count technique in products with water activity less than or equal to 0.95RS ISO 4833-1, Microbiology of the food chain — Horizontal method for the enumeration of microorganisms Part 1: Colony count at 30 °C by the pour plate techniqueRS ISO 6579-1, Microbiology of the food chain – Horizontal method for the detection, enumeration and serotyping of Salmonella – Part 1: Detection of salmonella spp.RS ISO 6888-1, Microbiology of food and animal feeding stuffs- Horizontal method for the enumeration of coagulase-positive staphylococci (Staphylococcus aureus and other species) - Part 1: Technique using Baird-Parker agar medium</t>
  </si>
  <si>
    <t>National Standard of the P.R.C., Safety technical specification for portable power bank</t>
  </si>
  <si>
    <t>This document specifies the safety requirements for power banks, describes the corresponding test methods._x000D_
This document applies to power banks with a rated input voltage of 220 V (AC) or not exceeding 250 V (DC), and an output voltage of either DC or AC.</t>
  </si>
  <si>
    <t>Portable power bank (HS code(s): 850760); (ICS code(s): 35.180)</t>
  </si>
  <si>
    <t>850760 - Lithium-ion accumulators (excl. spent)</t>
  </si>
  <si>
    <t>35.180 - IT terminal and other peripheral equipment</t>
  </si>
  <si>
    <r>
      <rPr>
        <sz val="11"/>
        <color theme="1"/>
        <rFont val="Calibri"/>
        <family val="2"/>
        <scheme val="minor"/>
      </rPr>
      <t>https://members.wto.org/crnattachments/2025/TBT/CHN/25_09082_00_x.pdf</t>
    </r>
  </si>
  <si>
    <t>Wireless Emergency Alerts and the Emergency Alert System</t>
  </si>
  <si>
    <t xml:space="preserve">The Federal Communications Commission (Commission) published a document in the Federal Register on 10 December 2025 (notified as G/TBT/N/USA/2120/Add.1), announcing the effective and compliance date for new rules related to multilingual Wireless Emergency Alerts (WEA). The document contained an incorrect date.Effective 12 June 2028.90 Federal Register (FR) 59071, 18 December 2025; Title 47 Code of Federal Regulations (CFR) Part 10_x000D_
https://www.govinfo.gov/content/pkg/FR-2025-12-18/html/2025-23337.htm_x000D_
https://www.govinfo.gov/content/pkg/FR-2025-12-18/pdf/2025-23337.pdfThis final rule; correction is identified by PS Docket Nos. 15-9115-94 and DA 25-12 and provides access to associated documents. The full text of this final rule; announcement of effective date is available from the Commission's website at https://docs.fcc.gov/public/attachments/DA-25-12A1.pdf. The Docket Folders are available from the FCC's Electronic Document Management System (EDOCS) by searching the Docket Number. Comments ("filings") for this action are accessible in the Electronic Comment Filing System (ECFS) at https://www.fcc.gov/ecfs/search/search-filings/results?q=(proceedings.name:(%2215-91%22))_x000D_
</t>
  </si>
  <si>
    <t>13.320 - Alarm and warning systems; 13.320 - Alarm and warning systems; 33.060 - Radiocommunications; 33.060 - Radiocommunications; 33.070 - Mobile services; 33.070 - Mobile services; 13.320 - Alarm and warning systems; 33.060 - Radiocommunications; 33.070 - Mobile services</t>
  </si>
  <si>
    <t>Human health; Human health; Human health</t>
  </si>
  <si>
    <r>
      <rPr>
        <sz val="11"/>
        <color theme="1"/>
        <rFont val="Calibri"/>
        <family val="2"/>
        <scheme val="minor"/>
      </rPr>
      <t>https://members.wto.org/crnattachments/2025/TBT/USA/25_09129_00_e.pdf</t>
    </r>
  </si>
  <si>
    <t>National Standard of the P.R.C., Image-Based Fire Detectors</t>
  </si>
  <si>
    <t>This document specifies the terminology for image-based fire detectors, specifies their classification, requirements, inspection rules, and markings, and describes the corresponding test methods._x000D_
This document applies to the design, manufacture, and inspection of image-based fire detectors used in and around industrial and civil buildings.</t>
  </si>
  <si>
    <t>Image-based fire detectors (HS code(s): 853110); (ICS code(s): 13.220.20)</t>
  </si>
  <si>
    <t>853110 - Burglar or fire alarms and similar apparatus</t>
  </si>
  <si>
    <r>
      <rPr>
        <sz val="11"/>
        <color theme="1"/>
        <rFont val="Calibri"/>
        <family val="2"/>
        <scheme val="minor"/>
      </rPr>
      <t>https://members.wto.org/crnattachments/2025/TBT/CHN/25_09093_00_x.pdf</t>
    </r>
  </si>
  <si>
    <t>Amendment of  Technical Regulations for Seven Electrical Appliance (KC 60335-2-2, KC 60335-2-12, KC 60335-2-30, KC 60335-2-32, KC 60081, KC 60969, KC 61347-2-3)</t>
  </si>
  <si>
    <t>1.Amendment of Technical Regulations for Household and similar electrical appliances – Safety, Part 2-2: Particular requirements for vacuum cleaners and water-suction cleaning appliances (KC 60335-2-2) _x000D_
Particular requirements for vacuum cleaners and water-suction cleaning appliances (KC 60335-2-2) will be harmonized with relevant international standards (IEC 60335-2-2). The main modification is as below.- To add test methods and clarify the condition of test (Clause 11, 15, 19, 21 and etc.)- To add normative references (Clause 2)- To add terms and definition (Clause 3)2. Amendment of Technical Regulations for Household and similar electrical appliances – Safety, Part 2-12: Particular requirements for warming plates and similar appliances (KC 60335-2-12)Particular requirements for warming plates and similar appliances (KC 60335-2-12) will be harmonized with relevant international standards (IEC 60335-2-12). The main modification is as below.- To add test methods and clarify the condition of test (Clause 7, 11, 15, 21 and etc.)- To add normative references (Clause 2)- To add terms and definition (Clause 3)3. Amendment of Technical Regulations for Household and similar electrical appliances – Safety, Part 2-30: Particular requirements for room heaters (KC 60335-2-30) Particular requirements for room heaters (KC 60335-2-30) will be harmonized with relevant international standards(IEC 60335-2-30). The main modification is as below.- To add test methods and clarify the condition of test(Clause 7, 11, 19, 21 and etc.)- To add normative references(Clause 2)- To add terms and definition(Clause 3)4. Amendment of Technical Regulations for Household and similar electrical appliances – Safety, Part 2-32: Particular requirements for massage appliances (KC 60335-2-32) Particular requirements for massage appliances (KC 60335-2-32) will be harmonized with relevant international standards(IEC 60335-2-32). The main modification is as below.- To add test methods and clarify the condition of test(Clause 8, 11, 20, 21 and etc.)- To add normative references(Clause 2)- To add terms and definition(Clause 3)5. Amendment of Technical Regulations for Double-capped fluorescent lamps – Performance specifications (KC 60081)Technical Regulations for Double-capped fluorescent lamps (KC 60081) will be harmonized with relevant international standards (IEC 60081). The main modification is as below.- To add test methods and clarify the condition of test (Clause 1, Annex B,C,E and etc.)- To add terms and definition (Clause 3, 6)6. Amendment of Technical Regulations for Self-ballasted compact fluorescent lamps for general lighting services –Performance requirements (KC 60969)Performance requirements for Self-ballasted compact fluorescent lamps (KC 60969) will be harmonized with relevant international standards (IEC 60969). The main modification is as below.- To add test methods and clarify the condition of test (Clause 4,5,6 and etc.)- To add terms and definition (Clause 3)7. Amendment of Technical Regulations for amp control gear Part 2-3: Particular requirements for a.c. and/or d.c. supplied electronic control gear for fluorescent lamps (KC 61347-2-3) Technical Regulations for Lamp control gear (KC 61347-2-3) will be harmonized with relevant international standards(IEC 61347-2-3). The main modification is as below.- To add test methods and clarify the condition of test (Clause 15, 16, 17, Annex L and etc.)</t>
  </si>
  <si>
    <t>Vacuum cleaners and water-suction cleaning appliances, Warming plates, Room heaters, Massage appliances, Double-capped fluorescent lamps, Self-ballasted compact fluorescent lamps, Lamp control gear</t>
  </si>
  <si>
    <r>
      <rPr>
        <sz val="11"/>
        <color theme="1"/>
        <rFont val="Calibri"/>
        <family val="2"/>
        <scheme val="minor"/>
      </rPr>
      <t>https://members.wto.org/crnattachments/2025/TBT/KOR/25_09143_00_x.pdf
https://members.wto.org/crnattachments/2025/TBT/KOR/25_09143_01_x.pdf
https://members.wto.org/crnattachments/2025/TBT/KOR/25_09143_02_x.pdf
https://members.wto.org/crnattachments/2025/TBT/KOR/25_09143_03_x.pdf
https://members.wto.org/crnattachments/2025/TBT/KOR/25_09143_04_x.pdf
https://members.wto.org/crnattachments/2025/TBT/KOR/25_09143_05_x.pdf
https://members.wto.org/crnattachments/2025/TBT/KOR/25_09143_06_x.pdf</t>
    </r>
  </si>
  <si>
    <t> KATS Public Notification No.2025-005, IEC 60335-2-2(Ed 7.0 2019-05): Household and similar electrical appliances – Safety – Part 2-2: Particular requirements for vacuum cleaners and water-suction cleaning appliances, IEC 60335-2-12(Ed 5.2 2017-10): Household and similar electrical appliances – Safety – Part 2-12: Particular requirements warming plates and similar appliances, IEC 60335-2-30(Ed 5.1 2016-11): Household and similar electrical appliances – Safety – Part 2-30: Particular requirements for room heaters, IEC 60335-2-32(Ed 5.0 2019-09): Household and similar electrical appliances – Safety – Part 2-32: Particular requirements for massage appliances, IEC 60081 (Ed 5.6 2017-08): Double-capped fluorescent lamps – Performance specifications, IEC 60969 (Ed 7.0 2016-10): Self-ballasted compact fluorescent lamps for general lighting services –Performance requirements, IEC 61347-2-3 (Ed 2.1 2016-07): amp control gear Part 2-3: Particular requirements for a.c. and/or d.c. supplied electronic control gear for fluorescent lamps</t>
  </si>
  <si>
    <t>National Standard of the P.R.C., Safety of lithium ion cells and batteries used in electronic and electrical equipment — Part 4: toys</t>
  </si>
  <si>
    <t>This document specifies the safety requirements and test methods for lithium-ion cells and batteries used in toys._x000D_
This document applies to lithium-ion cells and batteries for toys with a maximum output voltage not exceeding 24 volts direct current (DC), as well as to lithium-ion cells and batteries used in similar products for children and infants.</t>
  </si>
  <si>
    <t>Cells and batteries used in toys (HS code(s): 850650; 850760); (ICS code(s): 29.220.99)</t>
  </si>
  <si>
    <t>850760 - Lithium-ion accumulators (excl. spent); 850650 - Lithium cells and batteries (excl. spent)</t>
  </si>
  <si>
    <t>29.220.99 - Other cells and batteries</t>
  </si>
  <si>
    <r>
      <rPr>
        <sz val="11"/>
        <color theme="1"/>
        <rFont val="Calibri"/>
        <family val="2"/>
        <scheme val="minor"/>
      </rPr>
      <t>https://members.wto.org/crnattachments/2025/TBT/CHN/25_09081_00_x.pdf</t>
    </r>
  </si>
  <si>
    <t>DraftFood Safety and Standards (Alcoholic Beverages) Amendment Regulations, 2025</t>
  </si>
  <si>
    <t>TheDraftFood Safety and Standards (Alcoholic Beverages) Amendment Regulations, 2025 is related to specification of tolerance level for Brut in Sparkling Wines; mandatory labelling of approximate number of standard drinks in the package of Alcoholic Beverages.</t>
  </si>
  <si>
    <t>220410 - Sparkling wine of fresh grapes</t>
  </si>
  <si>
    <t>Food Safety and Standards Authority of India in the draft regulations proposes to specify the tolerance level for sugar content in Brut under Sparkling Wines, mandatory statement on the label regarding the approximate number of standard drinks in the package of Alcoholic Beverages; Consumer information; labelling</t>
  </si>
  <si>
    <t>Food standards; Labelling</t>
  </si>
  <si>
    <r>
      <rPr>
        <sz val="11"/>
        <color theme="1"/>
        <rFont val="Calibri"/>
        <family val="2"/>
        <scheme val="minor"/>
      </rPr>
      <t>https://members.wto.org/crnattachments/2025/TBT/IND/25_09062_00_e.pdf</t>
    </r>
  </si>
  <si>
    <t>The notification G/TBT/N/BRA/1284/Add.6 was published erroneously and should therefore be considered null and void.</t>
  </si>
  <si>
    <t>0202 - Meat of bovine animals, frozen; 0202 - Meat of bovine animals, frozen; 0202 - Meat of bovine animals, frozen</t>
  </si>
  <si>
    <t>67.120 - Meat, meat products and other animal produce; 67.120 - Meat, meat products and other animal produce; 67.120 - Meat, meat products and other animal produce</t>
  </si>
  <si>
    <t>Food standards; Food standards; Food standards</t>
  </si>
  <si>
    <t>Draft amendment of the technical requirements for the measurement of the specific absorption rate of human exposure</t>
  </si>
  <si>
    <t>This regulation specifies the method for measuring the specific absorption rate (SAR) of human exposure to radio frequency fields from hand-held and body-mounted wireless communication devices.This regulation specifies the grace period for the enforcement of the applicable regulation.</t>
  </si>
  <si>
    <t>Hand-held and body-mounted wireless communication devices</t>
  </si>
  <si>
    <t>Eliminate redundancy in the method for measuring the specific absorption rate (SAR) and ensure electromagnetic health and safety.Respond to conformity assessments in manufacturers and test laboratories, and reliably enforce the applicable regulation.</t>
  </si>
  <si>
    <r>
      <rPr>
        <sz val="11"/>
        <color theme="1"/>
        <rFont val="Calibri"/>
        <family val="2"/>
        <scheme val="minor"/>
      </rPr>
      <t>https://members.wto.org/crnattachments/2025/TBT/KOR/25_09146_00_x.pdf</t>
    </r>
  </si>
  <si>
    <t>RRA Public Notice No. 2025-44</t>
  </si>
  <si>
    <t>National Standard of the P.R.C., Safety rules for lifting appliances—Part 6:Cable cranes</t>
  </si>
  <si>
    <t>This document specifies the basic safety requirements for the design, manufacturing, installation, modification, maintenance, use, discard, inspection, and other aspects of cable cranes._x000D_
This document applies to cable cranes as defined in GB/T 20776.</t>
  </si>
  <si>
    <t>Cable cranes (HS code(s): 8426); (ICS code(s): 53.020.20)</t>
  </si>
  <si>
    <t>8426 - Ships' derricks; cranes, incl. cable cranes (excl. wheel-mounted cranes and vehicle cranes for railways); mobile lifting frames, straddle carriers and works trucks fitted with a crane</t>
  </si>
  <si>
    <t>53.020.20 - Cranes</t>
  </si>
  <si>
    <r>
      <rPr>
        <sz val="11"/>
        <color theme="1"/>
        <rFont val="Calibri"/>
        <family val="2"/>
        <scheme val="minor"/>
      </rPr>
      <t>https://members.wto.org/crnattachments/2025/TBT/CHN/25_09088_00_x.pdf
https://members.wto.org/crnattachments/2025/TBT/CHN/25_09088_01_x.pdf</t>
    </r>
  </si>
  <si>
    <t>GB/T 20776—2023 Classification for lifting appliances</t>
  </si>
  <si>
    <t>National Standard of the P.R.C., Safety requirements for photovoltaic modules</t>
  </si>
  <si>
    <t>This document specifies the general requirements, electrical safety, fire safety, and mechanical safety requirements for photovoltaic modules, and describes the corresponding test methods. _x000D_
This document applies to photovoltaic modules for long-term operation under outdoor climatic conditions._x000D_
This document does not apply to concentrated photovoltaic modules. Other types of photovoltaic modules may use this document as a reference.</t>
  </si>
  <si>
    <t>Solar photovoltaic module (HS code(s): 854143); (ICS code(s): 27.160)</t>
  </si>
  <si>
    <t>854143 - Photovoltaic cells assembled in modules or made up into panels</t>
  </si>
  <si>
    <t>27.160 - Solar energy engineering</t>
  </si>
  <si>
    <r>
      <rPr>
        <sz val="11"/>
        <color theme="1"/>
        <rFont val="Calibri"/>
        <family val="2"/>
        <scheme val="minor"/>
      </rPr>
      <t>https://members.wto.org/crnattachments/2025/TBT/CHN/25_09091_00_x.pdf</t>
    </r>
  </si>
  <si>
    <t>Draft amendment to the “Designation of Daily Use Consumer Chemical Products subject to Safety Verification, and Safety and Labeling Standards Thereof”</t>
  </si>
  <si>
    <t>Major Contents of the Amendment- Deletion and revision of daily use consumer chemical products subject to safety verification as regulatory measures for biocidal products are changed.- Tightened and improved safety and labelling standards for daily use consumer chemical products subject to safety verification.</t>
  </si>
  <si>
    <t>Daily Use Consumer Chemical Products subject to Safety Verification* These products are designated and publicly notified by the Minister of Climate, Energy and Environment as deemed to be risky from a risk assessment conducted in accordance with the Consumer Chemical Products and Biocides Safety Control Act.</t>
  </si>
  <si>
    <r>
      <rPr>
        <sz val="11"/>
        <color theme="1"/>
        <rFont val="Calibri"/>
        <family val="2"/>
        <scheme val="minor"/>
      </rPr>
      <t>https://members.wto.org/crnattachments/2025/TBT/KOR/25_09138_00_x.pdf
https://members.wto.org/crnattachments/2025/TBT/KOR/25_09138_01_x.pdf</t>
    </r>
  </si>
  <si>
    <t>MCEE Notice No. 2025-180 (December 15, 2025)</t>
  </si>
  <si>
    <t>Chilean Standard (NCh) No. 2264:2025 Natural gas - Specifications</t>
  </si>
  <si>
    <t>Gas Natural</t>
  </si>
  <si>
    <t>75.060 - Natural gas; 75.060 - Natural gas</t>
  </si>
  <si>
    <r>
      <rPr>
        <sz val="11"/>
        <color theme="1"/>
        <rFont val="Calibri"/>
        <family val="2"/>
        <scheme val="minor"/>
      </rPr>
      <t>https://members.wto.org/crnattachments/2025/TBT/CHL/25_09096_00_s.pdf</t>
    </r>
  </si>
  <si>
    <t>DRS 90-2: 2025, Polishes — Specification — Part 2: Shoe cream type</t>
  </si>
  <si>
    <t>This Final Draft Rwanda Standard describes the requirements, sampling and test methods for wax- emulsion type shoe cream suitable for general application to leather footwear.</t>
  </si>
  <si>
    <t>Products of the chemical industry in general (ICS code(s): 71.100.01)</t>
  </si>
  <si>
    <t>71.100.01 - Products of the chemical industry in general</t>
  </si>
  <si>
    <r>
      <rPr>
        <sz val="11"/>
        <color theme="1"/>
        <rFont val="Calibri"/>
        <family val="2"/>
        <scheme val="minor"/>
      </rPr>
      <t>https://members.wto.org/crnattachments/2025/TBT/RWA/25_09068_00_e.pdf</t>
    </r>
  </si>
  <si>
    <t>RS EAS 462, Shoe polish wax solvent paste type — Specification.</t>
  </si>
  <si>
    <t>DRS 620: 2025, Samosa—Specification</t>
  </si>
  <si>
    <t>This Draft Rwanda Standard specifies requirements, sampling and test methods for samosa intended for human consumption._x000D_
This standard does not apply to uncooked samosa.</t>
  </si>
  <si>
    <r>
      <rPr>
        <sz val="11"/>
        <color theme="1"/>
        <rFont val="Calibri"/>
        <family val="2"/>
        <scheme val="minor"/>
      </rPr>
      <t>https://members.wto.org/crnattachments/2025/TBT/RWA/25_09071_00_e.pdf</t>
    </r>
  </si>
  <si>
    <t>DECREE of … amending Decree No 376/2016 on dual-use items in the nuclear area</t>
  </si>
  <si>
    <t>The draft Decree generally responds to changes introduced by the amendment to the Atomic Act (Act No 83/2025) in the area of non-proliferation of nuclear weapons, in particular closer specification of reporting of activities related to nuclear material and selected items and transfer of nuclear items. The draft thus takes into account amendments to the Act eliminating some of the original obligations in the area of monitoring the movement of dual-use items. In the case of dual-use items in the nuclear area, notification of transfer is no longer required by the Act (§ 11 in conjunction with § 18 of the Act). The draft clarifies and streamlines the list of specific movements of dual-use items in the nuclear area. Another objective of the proposed amendment is to adapt the list of dual-use items in the nuclear area to the newly updated versions of international standards adopted within the international Nuclear Suppliers Group, of which the Czech Republic is a member. These standards (Nuclear Suppliers Group Guidelines) are an essential practical instrument in the area of nuclear non-proliferation where the latest knowledge is taken into account. The draft decree is fully in line with international treaties regulating the area of dual-use items in the nuclear area that have been concluded so far. The draft responds to the updated modification of international standards based on the regime of relevant international treaties, in the field of regulation of the management of dual-use items in the nuclear area.The current Decree No 376/2016 contains the following references to standards and recommendations_x000D_
Annex 1 and the explanatory notes to the Annex:_x000D_
ISO 230/2 (1988) Acceptance code for machine tools_x000D_
ISO 841 Industrial automation systems and integration — Numerical control of machines — Coordinate system and motion nomenclature_x000D_
ISO 10360-2(2009) Geometrical product specifications_x000D_
ASTM B330_x000D_
ISO 2806 - 1980: Industrial automation systems - Numerical control of machines_x000D_
ISO 2382: Information technology_x000D_
ANSI B-89.1.12_x000D_
_x000D_
The notified draft Decree contains the following references to standards and recommendations:_x000D_
Annex 1 and the explanatory notes to the Annex:_x000D_
ISO 230-2:2014 Test code for machine tools_x000D_
ISO 841:2001 Industrial automation systems and integration — Numerical control of machines — Coordinate system and motion nomenclature_x000D_
ISO 10360-2:2009 Geometrical product specifications_x000D_
ASTM B330_x000D_
ISO 2806:1994 Industrial automation systems - Numerical control of machines_x000D_
ISO 2382:2015 Information technology_x000D_
ANSI B-89.1.12</t>
  </si>
  <si>
    <t xml:space="preserve">Dual-use items in the nuclear area(ICS code: 27.120.99 other standards related to nuclear energy)_x000D_
</t>
  </si>
  <si>
    <t>Decree No 376/2016 on dual-use items in the nuclear area regulates:_x000D_
a) the list of nuclear items that are dual-use items in the nuclear area;_x000D_
b) content requirements for documentation for import or export of dual-use items;_x000D_
c) the content of the end-use declaration for dual-use items when exported;_x000D_
d) the specimen of the end-user statement for dual-use items upon import;_x000D_
e) the scope of registered data on dual-use items and how it is retained, and deadlines for providing data to the State Office for Nuclear Safety; and_x000D_
f) the essentials of a declaration on the end use of a nuclear item that is a dual-use item._x000D_
The primary purpose of the amendment to this Decree is to follow up on the amendment to Act No 83/2025, where the draft takes into account the elimination of some of the original obligations in the area of monitoring the movement of dual-use items in the form of transfers. In the case of dual-use items in the nuclear area, notification of transfer is no longer required by law (§ 11 in conjunction with § 18 of Act No 263/2016). There is also harmonisation of the explicit data requirements in the declaration of end-use of the dual-use item, where the text in § 1 did not correspond to the text in the form contained in Annex 2 to the Decree and, at the same time, the text of the Decree needs to be adapted to the changed regime in the Act. At the same time, the list of dual-use items in the nuclear area needs to be adapted in the context of new legislation to newly updated versions of international standards adopted within the framework of the Nuclear Suppliers Group, of which the Czech Republic is a member. This group of the multilateral export control regime has established sets of guidelines (standards). These standards (Nuclear Suppliers Group Guidelines) are an essential practical instrument in the area of nuclear non-proliferation where the latest knowledge is taken into account.</t>
  </si>
  <si>
    <r>
      <rPr>
        <sz val="11"/>
        <color theme="1"/>
        <rFont val="Calibri"/>
        <family val="2"/>
        <scheme val="minor"/>
      </rPr>
      <t>https://members.wto.org/crnattachments/2025/TBT/CZE/25_09087_00_x.pdf
https://members.wto.org/crnattachments/2025/TBT/CZE/25_09087_00_e.pdf</t>
    </r>
  </si>
  <si>
    <t>Basic legislation - Act No 263/2016, Decree No 376/2016</t>
  </si>
  <si>
    <t>National Standard of the P.R.C., Safety requirements for resistance welding machine</t>
  </si>
  <si>
    <t>This document applies to equipment for resistance welding and allied processes and includes single and multiple welding stations which may be manually or automatically loaded and/or started._x000D_
This document also applies to stationary and portable equipment.  _x000D_
This document specifies the eletrical safety requirements for resistance welding machine in design, manufacture, and installation. It does not cover all non-electrical safety requirements (e.g. noise, vibration)._x000D_
This document does not include electromagnetic compatibility (EMC) requirements, which are specified in GB/T 31251.2-2014._x000D_
To comply with this document, all safety risks associated with resistance welding machine during loading, feeding, operating and unloading the equipment, where applicable, shell be assessed and the requirements of related standards shell be observed.</t>
  </si>
  <si>
    <t>Resistance welding machine and resistance welding machine controller (HS code(s): 851529); (ICS code(s): 25.160.30)</t>
  </si>
  <si>
    <t>851529 - Machines for resistance welding of metals, neither fully nor partly automatic</t>
  </si>
  <si>
    <t>25.160.30 - Welding equipment</t>
  </si>
  <si>
    <r>
      <rPr>
        <sz val="11"/>
        <color theme="1"/>
        <rFont val="Calibri"/>
        <family val="2"/>
        <scheme val="minor"/>
      </rPr>
      <t>https://members.wto.org/crnattachments/2025/TBT/CHN/25_09085_00_x.pdf
https://members.wto.org/crnattachments/2025/TBT/CHN/25_09085_01_x.pdf</t>
    </r>
  </si>
  <si>
    <t>GB/T 31251.2-2014 Resistance welding equipment—Part 2:Electromagnetic compatibility(EMC) requirements</t>
  </si>
  <si>
    <t>DRS 50-9: 2025, Cheese — Specification Part 9: Goat cheese</t>
  </si>
  <si>
    <t>This Draft Rwanda Standard specifies requirements, sampling and test methods for goat cheese intended for human consumption or for further processing._x000D_
This Standard applies to goat cheese made from pasteurized goat's milk.</t>
  </si>
  <si>
    <t>Cheese (ICS code(s): 67.100.30)</t>
  </si>
  <si>
    <r>
      <rPr>
        <sz val="11"/>
        <color theme="1"/>
        <rFont val="Calibri"/>
        <family val="2"/>
        <scheme val="minor"/>
      </rPr>
      <t>https://members.wto.org/crnattachments/2025/TBT/RWA/25_09060_00_e.pdf</t>
    </r>
  </si>
  <si>
    <t>AOAC 926.08, Loss on drying (moisture) in cheese. Method IAOAC 942.17, Arsenic in food. Molybdenum blue methodAOAC 962.14, Beta-lactam Antibiotics in milk. Bacillus subtilis qualitative field disk assayAOAC 999.10, Determination of Lead, Cadmium, Copper, Iron, and Zinc in foods, Atomic Absorption Spectrophotometry after dry ashingRS CXC 1, Code of practice — General Principles for food hygieneRS CXC 57, Code of hygienic practice for milk and milk productsRS CXS 192 General standard for food additivesRS EAS 35, Fortified edible salt — SpecificationRS EAS 38, Labelling of pre-packaged foods — General requirementsRS ISO 707, Milk and milk products — Guidance on samplingRS ISO 1735, Cheese and processed cheese products — Determination of fat content — Gravimetric method (Reference method)RS ISO 4832, Microbiology of food and animal feeding stuffs — Horizontal method for the enumeration of coliforms — Colony-count techniqueRS ISO 5534, Cheese and processed cheese — Determination of the total solids content (Reference method)RS ISO 5538, Milk and milk products — Sampling inspection by attributesRS ISO 5546, Caseins and caseinates — Determination of pH (Reference method)RS ISO 5738, Milk and milk products — Determination of copper content — Photometric method (Reference method)RS ISO 5943, Cheese and processed cheese products — Determination of chloride content — Potentiometric titration methodRS ISO 6579-1, Microbiology of the food chain — Horizontal method for the detection, enumeration and serotyping of Salmonella — Part 1: Detection of Salmonella sppRS ISO 6732, Milk and milk products — Determination of iron content — Spectrometric method (Reference method)RS ISO 6733, Milk and milk products — Determination of lead content — Graphite furnace atomic absorption spectrometric methodRS ISO 8197, Milk and milk products — Sampling inspection by variablesRS ISO 11290-2, Microbiology of the food chain — Horizontal method for the detection and enumeration of Listeria monocytogenes and of Listeria spp. — Part 2: Enumeration methodRS ISO 14501, Milk and milk powder — Determination of aflatoxin M1 content — Clean-up by immunoaffinity chromatography and determination by high-performance liquid chromatographyRS ISO 16649-2, Microbiology of food and animal feeding stuffs — Horizontal method for the enumeration of -glucuronidase-positive Escherichia coli — Part 2: Colony-count technique at 44 °C using 5-bromo-4-chloro-3-indolyl -D-glucuronide</t>
  </si>
  <si>
    <t>DRS 622: 2025, Poultry transport — Code of practice</t>
  </si>
  <si>
    <t>This Working Draft provides the guidance for the transportation of poultry from the hatchery to the farms, and from their living area to other accommodation or to slaughter facilities.</t>
  </si>
  <si>
    <t>Poultry and eggs (ICS code(s): 67.120.20)</t>
  </si>
  <si>
    <t>67.120.20 - Poultry and eggs</t>
  </si>
  <si>
    <r>
      <rPr>
        <sz val="11"/>
        <color theme="1"/>
        <rFont val="Calibri"/>
        <family val="2"/>
        <scheme val="minor"/>
      </rPr>
      <t>https://members.wto.org/crnattachments/2025/TBT/RWA/25_09074_00_e.pdf</t>
    </r>
  </si>
  <si>
    <t>National Standard of the P.R.C., Domestic gas cooking appliances</t>
  </si>
  <si>
    <t>This document specifies the terms and definitions, product classification, requirements, test methods, marking, and packaging for domestic gas cooking appliances._x000D_
This document applies to domestic gas cooking appliances using town gas, as well as domestic gas-electric combined stove using both town gas and electrical energy, including:_x000D_
a) gas stove with every single burner of nominal heat load≤5.23 kW ;_x000D_
b) gas oven and gas roaster with nominal heat load≤5.82 kW ;_x000D_
c) freestanding gascooker and independent hotplate and grill with nominal heat load meeting the requirements of a), b) ;_x000D_
d) gas rice cooker with the maximum rice capacity≤4L per time and nominal heat load≤4.19kW;_x000D_
e) gas-electric combined stove with nominal heat load meeting the requirements of a), b) ,d) and the total nominal input power≤5.00 kW_x000D_
f) Integration cooking appliances with nominal heat load meeting the requirements of a), e)_x000D_
g) household outdoor gas barbecue with LPG storage tank of maximum volume ≤15kg and the total heat load≤35 kW.</t>
  </si>
  <si>
    <t>Domestic gas cooking appliances using town gas, as well as domestic gas-electric combined cooking appliances using both town gas and electrical energy (HS code(s): 7321); (ICS code(s): 97.040.20)</t>
  </si>
  <si>
    <t>7321 - Stoves, ranges, grates, cookers, incl. those with subsidiary boilers for central heating, barbecues, braziers, gas rings, plate warmers and similar non-electric domestic appliances, and parts thereof of iron or steel (excl. boilers and radiators for central heating, geysers and hot water cylinders)</t>
  </si>
  <si>
    <t>Prevention of deceptive practices and consumer protection (TBT); Protection of human health or safety (TBT); Protection of the environment (TBT); Quality requirements (TBT)</t>
  </si>
  <si>
    <r>
      <rPr>
        <sz val="11"/>
        <color theme="1"/>
        <rFont val="Calibri"/>
        <family val="2"/>
        <scheme val="minor"/>
      </rPr>
      <t>https://members.wto.org/crnattachments/2025/TBT/CHN/25_09089_00_x.pdf</t>
    </r>
  </si>
  <si>
    <t>National Standard of the P.R.C., Requirement for nameplate labeling of photovoltaic modules</t>
  </si>
  <si>
    <t>This document specifies the basic requirements and labeling requirements for photovoltaic module nameplates._x000D_
This document applies to the nameplate labeling of crystalline silicon photovoltaic modules and thin-film photovoltaic modules intended for long-term outdoor operation. Other types of photovoltaic modules may use this document as a reference.</t>
  </si>
  <si>
    <r>
      <rPr>
        <sz val="11"/>
        <color theme="1"/>
        <rFont val="Calibri"/>
        <family val="2"/>
        <scheme val="minor"/>
      </rPr>
      <t>https://members.wto.org/crnattachments/2025/TBT/CHN/25_09090_00_x.pdf</t>
    </r>
  </si>
  <si>
    <t>DRS 623: 2025, Production and handling of sweet potato root — Code of practice</t>
  </si>
  <si>
    <t>This Draft Rwanda Standard provides recommended practices for the production, storage, packaging and transportation of sweet potato roots intended for human consumption.</t>
  </si>
  <si>
    <t>071420 - Sweet potatoes, fresh, chilled, frozen or dried, whether or not sliced or in the form of pellets</t>
  </si>
  <si>
    <r>
      <rPr>
        <sz val="11"/>
        <color theme="1"/>
        <rFont val="Calibri"/>
        <family val="2"/>
        <scheme val="minor"/>
      </rPr>
      <t>https://members.wto.org/crnattachments/2025/TBT/RWA/25_09075_00_e.pdf</t>
    </r>
  </si>
  <si>
    <t>CAC/RCP 53, Code of hygienic practice for fresh fruits and vegetablesEAS 38, Labelling of pre-packaged foods — General requirements</t>
  </si>
  <si>
    <t>DraftCommission Implementing Regulation laying down certain uniform quality management and procedural requirements for the conformity assessment activities carried out by a notified body designated under Regulations (EU) 2017/745 and (EU) 2017/746 of the European Parliament and of the Council </t>
  </si>
  <si>
    <t>The notified draft sets out requirements for the harmonised applications of provisions for notified bodies established in Annex VII to Regulations (EU) 2017/745 on medical devices and (EU) 2017/746 on in vitro diagnostics. In particular, those provisions cover quotations, timelines for notified bodies to carry out conformity assessment activities, monitoring of notified bodies’ performances as regards timelines and costs and re-certification.</t>
  </si>
  <si>
    <t>Medical devices and in vitro diagnostic medical devices</t>
  </si>
  <si>
    <t>The notified draft aims at resolving issues of diverging interpretations and practical application of certain requirements for notified bodies set out in Annex VII to Regulations (EU) 2017/745 and (EU) 2017/746.</t>
  </si>
  <si>
    <r>
      <rPr>
        <sz val="11"/>
        <color theme="1"/>
        <rFont val="Calibri"/>
        <family val="2"/>
        <scheme val="minor"/>
      </rPr>
      <t>https://members.wto.org/crnattachments/2025/TBT/EEC/25_09162_00_e.pdf</t>
    </r>
  </si>
  <si>
    <t>- Regulation (EU) 2017/745 of the European Parliament and of the Council of 5 April 2017 on medical devices, amending Directive 2001/83/EC, Regulation (EC) No 178/2002 and Regulation (EC) No 1223/2009 and repealing Council Directives 90/385/EEC and 93/42/EEC (OJ L 117, 5.5.2017, p. 1).EUR-Lex - 02017R0745-20200424 - EN - EUR-Lex (europa.eu)- Regulation (EU) 2017/746 of the European Parliament and of the Council of 5 April 2017 on in vitro diagnostic medical devices and repealing Directive 98/79/EC and Commission Decision 2010/227/EU (OJ L 117 5.5.2017, p. 176).EUR-Lex - 02017R0746-20170505 - EN - EUR-Lex (europa.eu)</t>
  </si>
  <si>
    <t>Agenda for the Biennium 2026-2027</t>
  </si>
  <si>
    <t>National Institute of Metrology, Quality and Technology - Inmetro issued Public Consultation No. 46, 15 December 2025 that establishes a public consultation on the Ordinance that will set the Regulatory and Conformity Assessment Agenda ("Agenda Dconf") for the 2026-2027 biennium and the Regulatory Outcome Assessment Agenda (ARR) for 2026, both within the scope of the Conformity Assessment Directorate of Inmetro.</t>
  </si>
  <si>
    <t>Inmetro's Legal Metrology Directorate Regulatory Agenda for 2022/2023</t>
  </si>
  <si>
    <t>Consumer information, labelling (TBT); Protection of human health or safety (TBT); Quality requirements (TBT); Other (TBT)</t>
  </si>
  <si>
    <t>Consumer protection; Protection of human health or safety; Quality requirements</t>
  </si>
  <si>
    <r>
      <rPr>
        <sz val="11"/>
        <color theme="1"/>
        <rFont val="Calibri"/>
        <family val="2"/>
        <scheme val="minor"/>
      </rPr>
      <t xml:space="preserve">https://www.in.gov.br/en/web/dou/-/consulta-publica-n-46-de-15-de-dezembro-de-2025-676847237
</t>
    </r>
  </si>
  <si>
    <t>El Salvador</t>
  </si>
  <si>
    <t>Salvadoran Technical Regulation (RTS) No. 65.02.01:13: Maximum residue limits for chemical pesticides in fruit and vegetables for domestic production and import</t>
  </si>
  <si>
    <t>-__________1 This information can be provided by including a website address, a PDF attachment, or other information on where the text of the final/modified measure and/or interpretative guidance can be obtained.</t>
  </si>
  <si>
    <t>Farming and forestry in general (ICS code(s): 65.020.01)</t>
  </si>
  <si>
    <t>65.020.01 - Farming and forestry in general; 65.020.01 - Farming and forestry in general</t>
  </si>
  <si>
    <t>Protección de la Salud Humana.</t>
  </si>
  <si>
    <r>
      <rPr>
        <sz val="11"/>
        <color theme="1"/>
        <rFont val="Calibri"/>
        <family val="2"/>
        <scheme val="minor"/>
      </rPr>
      <t>https://members.wto.org/crnattachments/2025/TBT/SLV/modification/25_09151_00_s.pdf</t>
    </r>
  </si>
  <si>
    <t xml:space="preserve">Draft Measure of a General Nature No: 0111-OOP-C101-26 laying down metrological and technical requirements for specified measuring instruments, including test methods for type approval, verification and checking of specified measuring instruments: ‘multi-dimensional measuring instruments’_x000D_
</t>
  </si>
  <si>
    <t>The regulation lays down the metrological and technical requirements for these specified measuring instruments, including the test methods for type approval and verification of specified measuring instruments.</t>
  </si>
  <si>
    <t>In the Czech Republic, multi-dimensional measuring instruments are specified measuring instruments that are subject to type approval and verification._x000D_
(ICS codes: 17.040.01 length and angle measurement in general; 17.040.30 instruments for measuring length and angle)</t>
  </si>
  <si>
    <t>17.040.01 - Linear and angular measurements in general; 17.040.30 - Measuring instruments; 17 - Metrology and measurement. Physical phenomena</t>
  </si>
  <si>
    <t xml:space="preserve">Multi-dimensional measuring instruments may be placed on the market and put into service in the Czech Republic as specified measuring instruments pursuant to Act No 505/1990 on metrology, as amended. Pursuant to this Act, specified measuring instruments are instruments that are included in the list of the types of specified measuring instruments (Decree No 345/2002) and, at the same time, intended (by the manufacturer/importer) for measurements of relevance to the protection of public interests in areas of consumer protection, contractual relations, imposition of sanctions, fees, tariffs and taxes, health protection, environmental protection, occupational safety, or the protection of other public interests protected by special legislation. This is therefore a purpose similar to the one defining specified products – non-automatic measuring instruments and scales pursuant to Directives 2014/31/EU and 2014/32/EU. The requirements of this legislation do not apply to measuring instruments not placed on the market in the Czech Republic for the above purposes, defined by Act No 505/1990 on metrology, as amended. The purpose of this notified legislation is to lay down metrological and technical requirements for these specified measuring instruments. This legislation also stipulates tests for type approval and verification of specified measuring instruments of this type._x000D_
</t>
  </si>
  <si>
    <r>
      <rPr>
        <sz val="11"/>
        <color theme="1"/>
        <rFont val="Calibri"/>
        <family val="2"/>
        <scheme val="minor"/>
      </rPr>
      <t xml:space="preserve">https://members.wto.org/crnattachments/2025/TBT/CZE/25_09161_00_e.pdf
https://members.wto.org/crnattachments/2025/TBT/CZE/25_09161_00_x.pdf
</t>
    </r>
  </si>
  <si>
    <t>References to the basic texts:_x000D_
Act No 505/1990 on metrology, as amended_x000D_
Decree No 345/2002 stipulating measuring instruments for mandatory verification and measuring instruments subject to type approval, as amended_x000D_
§ 171 et seq. of Act No 500/2004, the Administrative Code, as amended</t>
  </si>
  <si>
    <t>Standard specification for deformed and plain carbon steel bars for concrete reinforcement </t>
  </si>
  <si>
    <t>This Technical Regulation specifies the mandatory requirements for deformed and plain carbon steel bars used for concrete reinforcement, whether supplied as straight cut lengths or in coils. It covers requirements related to materials and manufacturing, chemical composition, transverse rib geometry and measurements, and mechanical properties including yield strength, tensile strength, elongation, and bending. The regulation also defines dimensional requirements, mass per unit length and permissible tolerances, as well as provisions for testing, sampling, number of tests and retesting, inspection procedures, rejection and appeal, marking, and labelling. This document aims to ensure the quality, safety, and fitness for use of carbon steel reinforcing bars in concrete structures.</t>
  </si>
  <si>
    <r>
      <rPr>
        <sz val="11"/>
        <color theme="1"/>
        <rFont val="Calibri"/>
        <family val="2"/>
        <scheme val="minor"/>
      </rPr>
      <t>https://jsmo.gov.jo/EBV4.0/Root_Storage/AR/EB_UsefullLinks/DJS-2126-2025.pdf</t>
    </r>
  </si>
  <si>
    <t>International Standard ISO 6935-1:2007Steel for the reinforcement of concrete — Part 1: Plain barsInternational Standard ISO 6935-2:2019Steel for the reinforcement of concrete — Part 2: Ribbed barsASTM A615/A615M-24Standard Specification for Deformed and Plain Carbon-Steel Bars for Concrete ReinforcementJordanian Standard JS 119:2022Labeling — Industrial Products Labeling</t>
  </si>
  <si>
    <t>Order of the Ministry of Health of Ukraine No. 1613  "On Approval of Amendments to Certain Regulatory Acts of the Ministry of Health of Ukraine" of 24 October 2025</t>
  </si>
  <si>
    <t>This Order has been developed pursuant to clause 4 of the Section II of the Law of Ukraine No. 4239 of 12 February 2025 “On Amendments to Certain Laws of Ukraine Regarding the Peculiarities of State Registration of Medicines That Can  Be  Purchased  by  an  Entity  Authorized  to  Carry  Out  Procurement  in  the  Healthcare Sector and on the Regulation of Certain Issues Related to the Sale of Medicines” and aims to improve the conditions for functioning of the national healthcare procurement system financed from the state budget and to ensure the consistency of the acts of the Ministry of Health with the legislation of Ukraine._x000D_
The proposed amendments are intended to address practical issues related to the state registration of medicines through simplified procedures, facilitate expanded access of patients to new medicines eligible for procurement by the State Enterprise “Medical Procurement of Ukraine” using state budget funds within the framework of healthcare programmes and centralized public health measures, and establish the legal conditions necessary to ensure the availability in Ukraine and the continuity of use of such medicines. </t>
  </si>
  <si>
    <t>Prevention of deceptive practices and consumer protection (TBT); Protection of human health or safety (TBT); Reducing trade barriers and facilitating trade (TBT)</t>
  </si>
  <si>
    <r>
      <rPr>
        <sz val="11"/>
        <color theme="1"/>
        <rFont val="Calibri"/>
        <family val="2"/>
        <scheme val="minor"/>
      </rPr>
      <t>https://members.wto.org/crnattachments/2025/TBT/UKR/25_09154_00_x.pdf</t>
    </r>
  </si>
  <si>
    <t>Law of Ukraine No. 123/96-BР of 04 April 1996 "On Medicines" (as amended); Law of Ukraine No. 4239 of 12 February 2025 "On Amendments to Certain Laws of Ukraine Regarding the Peculiarities of State Registration of Medicines That Can Be Purchased by an Entity Authorized to Carry Out Procurement in the Healthcare Sector and on the Regulation of Certain Issues Related to the Sale of Medicines";Resolution of the Cabinet of Ministers of Ukraine No. 376 of 26 May 2005  "On Approval of the Procedure for State Registration (Reregistration) of Medicines and Fees for Their State Registration (Reregistration)"</t>
  </si>
  <si>
    <t>Resolución 2548, por la que se prohíbe el uso de los ingredientes Trimethylbenzoyl Diphenylphosphine Oxide (TPO) y la N,N-dimetil-p-toluidine (DMPT) en productos cosméticos</t>
  </si>
  <si>
    <t>The notified Resolution No. 2548 seeks to prohibit the use of the ingredients Trimethylbenzoyl Diphenylphosphine Oxide (TPO) and N,N-Dimethyl-p-toluidine (DMPT) in cosmetic products marketed within the Andean Community.</t>
  </si>
  <si>
    <t>Productos cosméticos contemplados en los capítulos 33 y 34 del SA.</t>
  </si>
  <si>
    <t>34 - SOAP, ORGANIC SURFACE-ACTIVE AGENTS, WASHING PREPARATIONS, LUBRICATING PREPARATIONS, ARTIFICIAL WAXES, PREPARED WAXES, POLISHING OR SCOURING PREPARATIONS, CANDLES AND SIMILAR ARTICLES, MODELLING PASTES, ‘DENTAL WAXES’ AND DENTAL PREPARATIONS WITH A BASIS OF PLASTER; 33 - ESSENTIAL OILS AND RESINOIDS; PERFUMERY, COSMETIC OR TOILET PREPARATIONS</t>
  </si>
  <si>
    <r>
      <rPr>
        <sz val="11"/>
        <color theme="1"/>
        <rFont val="Calibri"/>
        <family val="2"/>
        <scheme val="minor"/>
      </rPr>
      <t>https://members.wto.org/crnattachments/2025/TBT/ECU/25_09164_00_s.pdf
https://www.comunidadandina.org/DocOficialesFiles/Gacetas/GACETA%205717.pdf</t>
    </r>
  </si>
  <si>
    <t>1. Decisión 833: Armonización de legislaciones en materia de productos cosméticos.2. Decisión 851: Modificatoria de la Decisión 833 "Armonización de Legislaciones en materia de Productos Cosméticos".3. Decision 857: Modificatoria de las Decisiones 516 y 833 sobre la Armonización de Legislaciones en materia de Productos Cosméticos.4. Decision 944: Modificatoria de la Decisión 833 "Armonización de Legislaciones en materia de Productos Cosméticos".5. Regulation (EC) No 1223/2009 of the European Parliament and of the Council on cosmetic products</t>
  </si>
  <si>
    <t>Draft for the Use Restrictions and Labeling Requirements of 2ʹ-Fucosyllactose/Difucosyllactose Mixture Produced by Genetically Modified Escherichia coli Strain K-12 DH1 MDO MAP1001d as a Food Ingredient</t>
  </si>
  <si>
    <t>This draft regulation specifies the use restrictions and labeling requirements for the 2ʹ-fucosyllactose/difucosyllactose mixture produced by genetically modified Escherichia coli strain K-12 DH1 MDO MAP1001d for food purposes.</t>
  </si>
  <si>
    <r>
      <rPr>
        <sz val="11"/>
        <color theme="1"/>
        <rFont val="Calibri"/>
        <family val="2"/>
        <scheme val="minor"/>
      </rPr>
      <t>https://members.wto.org/crnattachments/2025/TBT/TPKM/25_09174_00_x.pdf
https://members.wto.org/crnattachments/2025/TBT/TPKM/25_09174_00_e.pdf</t>
    </r>
  </si>
  <si>
    <t>Government Gazette, Vol. 031, No. 237, dated 16 December 2025.https://gazette.nat.gov.tw/egFront/e_detail.do?metaid=162238Act Governing Food Safety and Sanitation</t>
  </si>
  <si>
    <t>ConsultationonRSS-287, Issue 4 (22 pages, available in English and French)</t>
  </si>
  <si>
    <t>Notice is hereby given by the Ministry of Innovation, Science and Economic Development Canada has amended the following standard:RSS-287, issue 4 — “Emergency Position Indicating Radio Beacons (EPIRB), Emergency Locator Transmitters (ELT), Personal Locator Beacons (PLB), and Maritime Survivor Locator Devices (MSLD)” sets out the requirements for certification of EPIRBs which are for carriage on ships, ELTs which are for carriage on aircraft, PLBs which are for use by persons, and MSLDs which are devices worn on a person while aboard a vessel.</t>
  </si>
  <si>
    <t>33.060 - Radiocommunications</t>
  </si>
  <si>
    <t> Consultation</t>
  </si>
  <si>
    <r>
      <rPr>
        <sz val="11"/>
        <color theme="1"/>
        <rFont val="Calibri"/>
        <family val="2"/>
        <scheme val="minor"/>
      </rPr>
      <t>https://www.rabc-cccr.ca/ised-radio-standards-specification-rss-287-issue-4-emergency-position-indicating-radio-beacons-epirb-emergency-locator-transmitters-elt-personal-locator-beacons-plb-and-maritime-s/
https://www.rabc-cccr.ca/fr/isde-cahier-des-charges-sur-les-normes-radioelectriques-cnr-287-4e-edition-radiobalises-de-localisation-des-sinistres-rls-radiobalises-de-secours-rbs-balises-de-localisation-personnelles-bl/</t>
    </r>
  </si>
  <si>
    <t>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t>
  </si>
  <si>
    <r>
      <rPr>
        <sz val="11"/>
        <color theme="1"/>
        <rFont val="Calibri"/>
        <family val="2"/>
        <scheme val="minor"/>
      </rPr>
      <t>https://members.wto.org/crnattachments/2025/TBT/BRA/modification/25_09153_00_e.pdf</t>
    </r>
  </si>
  <si>
    <t>South Africa</t>
  </si>
  <si>
    <t>Amendments to the Regulations of the Liquor Products Act, Act 60 of 1989 and the Wine of Origin Scheme</t>
  </si>
  <si>
    <t>REGULATIONS AND WINE OF ORIGIN SCHEME AMENDMENTSThe following amendments are included in the draft regulation and scheme amendments (Annexure A and B): inclusion of a definition for “wort”, amend the maximum alcohol content of kombucha and sugar fermented alcoholic beverage to make provision for the addition of a spirit, amend the definition of a sugar fermented alcoholic beverage by properly defining the use of other sugars of plant origin not provided for in the Act and the regulations to exclude existing classes of liquor products and prevent overlap with classes like cider, alcoholic fruit beverages, etc, which was the unintended consequence of the previous wording that only referred to sugar of plant origin. Clarify that a class designation on the main label must be indicated horizontally, amendment of Table 6 to update the list of additives to liquor products, including beer and other fermented beverages, make provision for the addition of salt to an alcoholic fruit beverage and the subsequent indication of flavourings on the label, deletion of the Moscato class, amendment of Table 1 to specify the cultivars that may use the cultivar descriptor Moscato, specify the conditions there-to and ensure alignment with international requirements, make provision for a definition of “field blend” and remove the mandatory IBU requirement in the definition of beer.</t>
  </si>
  <si>
    <t>Liquor products</t>
  </si>
  <si>
    <t>220600 - Cider, perry, mead, saké and other fermented beverages and mixtures of fermented beverages and non-alcoholic beverages, n.e.s. (excl. beer, wine or fresh grapes, grape must, vermouth and other wine of fresh grapes flavoured with plants or aromatic substances)</t>
  </si>
  <si>
    <t>Consumer information, labelling (TBT); Protection of human health or safety (TBT); Reducing trade barriers and facilitating trade (TBT)</t>
  </si>
  <si>
    <r>
      <rPr>
        <sz val="11"/>
        <color theme="1"/>
        <rFont val="Calibri"/>
        <family val="2"/>
        <scheme val="minor"/>
      </rPr>
      <t>https://members.wto.org/crnattachments/2025/TBT/ZAF/25_09137_00_e.pdf
https://members.wto.org/crnattachments/2025/TBT/ZAF/25_09137_01_e.pdf</t>
    </r>
  </si>
  <si>
    <t>TWO Attachments:Regulations: Amendment (Annexure A)Wine of Origin: Amendment (Annexure B)</t>
  </si>
  <si>
    <t>Draft Law on Control of Tobacco, Tobacco Products and Related Products of the Republic of Lithuania on amendment of Article 85, 9, 93, 94, 99, 910, 911, 17 and 26 No. XVP-447(3), 4 pages, Lithuanian (hereinafter – Draft Law).</t>
  </si>
  <si>
    <t>The Draft Law introduces a requirement to display the contact details of the national smoking-cessation telephone line (hereinafter – the Quitline) on relevant tobacco product packaging, electronic cigarette leaflets, and in retail sales areas. It also clarifies the administrative procedures for evaluating tobacco product notifications submitted through the EU-CEG portal, introduces state fees for these services, and sets standardized timelines for evaluation and market placement. Overall, the goal is to expand the visibility and use of free smoking-cessation support services, enhance public awareness of available assistance, and strengthen regulatory oversight. By improving access to these services, the proposed measures are expected to increase the effectiveness of smoking-cessation efforts and contribute to reducing nicotine dependence, along with the broader health, social, and economic harms associated with tobacco use. </t>
  </si>
  <si>
    <t>Consumer information, labelling (TBT); Protection of human health or safety (TBT); Other (TBT)</t>
  </si>
  <si>
    <t>The Draft Law aims to strengthen public health, improve tobacco-product regulation, and align national legislation with international and national strategic commitments.The primary objective of the Draft Law is to require the inclusion of smoking-cessation support information—such as quitline numbers, e-mail addresses and websites—on the packaging of heated tobacco products, herbal smoking products, and in the information leaflets of electronic cigarettes and their refills. This measure aims to increase public awareness of free, state-funded support for people who want to quit smoking.This proposal aims to implement Measure 5 under Objective 2.1 of the 2024-2026 Implementation Plan of the National Agenda on Drugs, Tobacco and Alcohol Control, Prevention of Use and Harm Reduction until 2035. Measure 5 states: “To encourage the population to stop using tobacco products, related products and tobacco substitutes, and to increase awareness of the consultations provided by the national smoking cessation helpline, improve the labelling of tobacco products, related products and tobacco substitutes by indicating on their packaging the information about the national smoking cessation helplineAccording to the Special Eurobarometer 539 (2023) on “Attitudes of Europeans towards Tobacco and Related Products”[1], people in Lithuania attempt to quit smoking without any cessation support significantly more often than the EU average (21% in Lithuania vs. 15% across the 27 EU countries). Only 2% of respondents in Lithuania reported using medical assistance or the smoking cessation quitline. These results demonstrate a strong need to motivate and educate the population about the importance of quitting smoking, its health benefits, increased healthy life expectancy, reduced premature mortality, and the availability of free smoking cessation support in Lithuania (including services provided by the Quitline), in which the state is investing.Data from the Vilnius University study “Economic Impact Measures in Smoking Prevention” (2020)[2] show that 70% of smokers and 75% of non-smokers in Lithuania identified a free  quitline as the most effective measure to reduce smoking prevalence. Support was highest among respondents aged 15–25. These findings demonstrate the significant potential of the Quitline in reducing smoking prevalence in Lithuania. The measures proposed in the Draft Law would substantially contribute to informing the public about the Quitline and its free smoking cessation services.According to the World Health Organization (WHO) data (2022), including quitline information on tobacco product packaging is mandatory in 51 countries worldwide and 18 EU Member States (Austria, Belgium, Bulgaria, Croatia, Cyprus, Denmark, France, Germany, Hungary, Ireland, Italy, Latvia, Malta, the Netherlands, Poland, Portugal, Slovakia and Slovenia). In line with Article 11 of the WHO Framework Convention on Tobacco Control and its implementation guidelines, countries that operate quitlines are recommended to promote them alongside graphic health warnings on cigarette packaging.The second objective of the Draft Law is to specify the administrative services provided by the Drug, Tobacco and Alcohol Control Department (hereinafter – DTACD) related to notifications submitted by manufacturers and importers of tobacco products and related products through the European Commission’s EU Common Entry Gate (EU-CEG) portal (hereinafter – EU-CEG portal). The Draft Law also aims to establish a state fee for these services, a 20-working-day period for DTACD to assess whether the product information complies with the requirements of the Tobacco Control Law and an obligation to publish this information on its website. An additional 10-working-day period would be available for businesses to correct deficiencies; this period is not included in the 20-working-day assessment period. Furthermore, a uniform six-month period would be established for all tobacco productsand related products between submitting information to EU-CEG and placing the product on the marketDTACD is the national authority responsible for receiving EU-CEG notifications for products intended for the Lithuanian market, as required by Articles 5 and 20 of Directive 2014/40/EU of the European Parliament and of the Council of 3 April 2014 on the approximation of the laws, regulations and administrative provisions of the Member States concerning the manufacture, presentation and sale of tobacco and related products and repealing Directive 2001/37/EC (hereinafter – the Tobacco Products Directive). The provisions of the Tobacco Products Directive have been transposed into the Tobacco Control Law. According to Article 5(8) and Article 20(2) of the Tobacco Products Directive, Member States may charge manufacturers and importers a proportional fee for receiving, storing, processing, and analysing the information submitted. Many EU countries have such fees, and submitting entities must pay the established fee before submitting notifications through EU-CEG.Currently, the Tobacco Control Law does not specify a uniform timeframe, leading to inconsistent requirements for different products, creating unequal competition and potential legal uncertainty. Establishing a six-month period for all products would create equal conditions for all businesses, ensure greater legal clarity and predictability for both authorities and industry, and allow manufacturers and distributors to plan market entry, labelling, logistics, marketing, and compliance. It would also facilitate oversight and control, as a standardized process is easier to administer and evaluate.This regulation would optimize the flow of notifications to the EU-CEG portal (currently, the number of notifications in EU-CEG does not reflect the real market situation because, in the absence of a fee, businesses can submit unlimited notifications, and not all notified products reach the Lithuanian market). It would ensure that products on the market comply with the information declared in the notifications of the Tobacco Control Law, and that DTACD is compensated for the administrative services provided, with revenues collected for the state budget.The proposed legal framework would enable more effective market surveillance, as authorities (not only DTACD) could use product notifications to efficiently allocate resources for inspections and remove products from the market that do not comply with the Tobacco Control Law. This legal regulation would not apply retroactively to notifications submitted to EU-CEG or products already on the market before the Law enters into force, but all products placed on the market must comply with the current requirements of the Tobacco Control Law.The Draft Law also aims to clarify the rules on information displayed at retail locations of tobacco products and related products (e.g., near cash registers) and to require that, alongside the existing health warnings about the harmful effects of tobacco use, information is also provided on where to find more information about tobacco-related harm and support for quitting smoking. To implement this requirement, the national smoking cessation Quitline would be indicated. This change would increase the visibility of the Quitline and raise public awareness of its services._x000D_
[1]https://europa.eu/eurobarometer/surveys/detail/2995[2]https://sam.lrv.lt/uploads/sam/documents/files/Komisijos%20ir%20darbo%20grup%C4%97s/VSSF/2018/2018_m_projektu__x000D_
aprasymai/EKONOMINIO_POVEIKIO_PRIEMONES_RUKYMO_PREVENCIJOJE_Galutine_ataskaita_2021.pdf</t>
  </si>
  <si>
    <r>
      <rPr>
        <sz val="11"/>
        <color theme="1"/>
        <rFont val="Calibri"/>
        <family val="2"/>
        <scheme val="minor"/>
      </rPr>
      <t>https://members.wto.org/crnattachments/2025/TBT/LTU/25_09171_00_e.pdf</t>
    </r>
  </si>
  <si>
    <t>Draft Law: https://e-seimas.lrs.lt/portal/legalAct/lt/TAP/743f01e0c37d11f0b01d8499355f68fb?jfwid=Draft Law (comparative version): https://e-seimas.lrs.lt/portal/legalAct/lt/TAK/8d153130c37d11f0b01d8499355f68fb?jfwid=</t>
  </si>
  <si>
    <t>Incorporation by Reference of Institute of Electrical and 
Electronics Engineers Standard 603-2018</t>
  </si>
  <si>
    <t>Proposed rule and draft guidance; request for comment - The U.S. Nuclear Regulatory Commission (NRC) is proposing to amend its regulations to incorporate by reference the Institute of Electrical and Electronics Engineers (IEEE) Standard (Std) 603-2018, ''IEEE Standard Criteria for Safety Systems for Nuclear Power Generating Stations.'' The IEEE Std 603-2018 is the most recent version of IEEE Std 603 that addresses the power, instrumentation, and control safety systems for nuclear power reactors. This amendment also incorporates editorial changes that do not change the technical information. The NRC plans to hold a public meeting to promote full understanding of the proposed rule and facilitate public comments.</t>
  </si>
  <si>
    <t>Environmental protection (ICS code(s): 13.020); Occupational safety. Industrial hygiene (ICS code(s): 13.100); Nuclear energy engineering (ICS code(s): 27.120)</t>
  </si>
  <si>
    <t>13.020 - Environmental protection; 13.100 - Occupational safety. Industrial hygiene; 27.120 - Nuclear energy engineering</t>
  </si>
  <si>
    <r>
      <rPr>
        <sz val="11"/>
        <color theme="1"/>
        <rFont val="Calibri"/>
        <family val="2"/>
        <scheme val="minor"/>
      </rPr>
      <t>https://members.wto.org/crnattachments/2025/TBT/USA/25_09167_00_e.pdf</t>
    </r>
  </si>
  <si>
    <t xml:space="preserve">90 Federal Register (FR) 59402, 19 December 2025; Title 10 Code of Federal Regulations (CFR) Part 50_x000D_
https://www.govinfo.gov/content/pkg/FR-2025-12-19/html/2025-23428.htm_x000D_
https://www.govinfo.gov/content/pkg/FR-2025-12-19/pdf/2025-23428.pdf_x000D_
https://www.nrc.gov/docs/ML2511/ML25114A021.pdfThis proposed rule and draft guidance; request for comment is identified by Docket Number NRC-2024-0045. The Docket Folder is available on Regulations.gov at https://www.regulations.gov/docket/NRC-2024-0045/document and provides access to primary and supporting documents as well as comments received. Documents are also accessible from Regulations.gov by searching the Docket Number. _x000D_
_x000D_
</t>
  </si>
  <si>
    <t>ConsultationonRSS-288, Issue 2 (9 pages, available in English and French)</t>
  </si>
  <si>
    <t>Notice is hereby given by the Ministry of Innovation, Science and Economic Development Canada has amended the following standard:RSS-288, issue 2 – “Global Maritime Distress and Safety System (GMDSS)”, sets out the requirements for certification of shipborne radiocommunication equipment which meets the requirements of the Global Maritime Distress and Safety System (GMDSS) in the medium frequency (MF), high frequency (HF), and 9.2-9.5 GHz bands.</t>
  </si>
  <si>
    <t>Arrêté du modifiant l’arrêté du 5 septembre 2003 portant mise en application obligatoire de normesL’arrêté comprend 4 pages.</t>
  </si>
  <si>
    <t>The notified Interministerial Order provides for the compulsory implementation of a supplement to a standard on inorganic fertilizers.This measure is an exemption from the marketing authorization referred to in Article L. 255-2 of the Rural and Maritime Fisheries Code and is provided for in Article L. 255-5(1) thereof.This draft provides for the compulsory implementation of Amendment A2 to existing Standard NF U42-001-1 (October 2011) on inorganic fertilizers.As Regulation (EC) No. 2003/2003 has been repealed and replaced by Regulation (EU) No. 2019/1009, this amendment updates approved Standard NF U42-001-1:2011 and its Amendment A1, both of which refer to the repealed Regulation. Particular attention has been given to the requirement that CE-marked fertilizers used as inputs comply with the requirements for components indicated in the "Method of production and main component(s)" column for the type designations listed in Standard NF U42-001-1/A2.G/TBT/N/FRA/241- 2 -</t>
  </si>
  <si>
    <t>Les engrais minéraux.</t>
  </si>
  <si>
    <t>31 - FERTILISERS</t>
  </si>
  <si>
    <t>Les additifs à des normes existantes viennent renforcer lesdites normes qui sont à l’usage notamment des producteurs, des utilisateurs et des organismes officiels de contrôle. Elles n’ont pas pour objet d’établir une sélection répondant à des critères de qualité commerciale ; elles se proposent seulement de définir et de caractériser chaque type de fertilisant pour en faciliter la distinction et le choix, sans ambiguïté pour l’utilisateur.Pour des motifs de santé publique, les normes relatives aux matières fertilisantes et aux supports de culture sont rendues d’application obligatoire. L’amendement A2 à la norme NF U 42-001-1 doit par conséquent être rendu d’application obligatoire.</t>
  </si>
  <si>
    <r>
      <rPr>
        <sz val="11"/>
        <color theme="1"/>
        <rFont val="Calibri"/>
        <family val="2"/>
        <scheme val="minor"/>
      </rPr>
      <t>https://members.wto.org/crnattachments/2025/TBT/FRA/25_09178_00_f.pdf</t>
    </r>
  </si>
  <si>
    <t>Le code rural et de la pêche maritime (in particular Articles L. 255-1 et seq.); Standards NF U42-001-1 and NF U42-001-1/A1.</t>
  </si>
  <si>
    <t>Draft Commission Implementing Regulation laying down rules for the application of Regulation (EU) 2023/1542 of the European Parliament and of the Council laying as regards format and harmonised specifications for certain labelling requirements</t>
  </si>
  <si>
    <t>This draft Commission Implementing Regulation is setting out rules for a harmonised implementation of the labelling requirements in Articles 7 and 13 of Regulation (EU) 2023/1542. Article 7 deals with the carbon footprint label and Article 13 deals with all other generic marking and labelling requirements for batteries.  </t>
  </si>
  <si>
    <t>All categories of batteries, namely portable batteries, starting, lighting and ignition batteries (SLI batteries), light means of transport batteries (LMT batteries), electric vehicle batteries and industrial batteries, regardless of their shape, volume, weight, design, material composition, chemistry, use or purpose, including batteries that are incorporated into or added to products or that are specifically designed to be incorporated into or added to products.</t>
  </si>
  <si>
    <t>Batteries are an important source of energy and one of the key enablers for sustainable development, green mobility, clean energy and climate neutrality. In order for the EU’s product policies to contribute to these objectives, it needs to be ensured that batteries marketed and sold in the Union are sourced and manufactured in a sustainable manner. Articles 7 and 13 contribute to these objectives by ensuring that batteries are properly labelled with respect to the sustainability requirements in the EU Batteries Regulation 2023/1542.</t>
  </si>
  <si>
    <r>
      <rPr>
        <sz val="11"/>
        <color theme="1"/>
        <rFont val="Calibri"/>
        <family val="2"/>
        <scheme val="minor"/>
      </rPr>
      <t>https://members.wto.org/crnattachments/2025/TBT/EEC/25_09160_00_e.pdf
https://members.wto.org/crnattachments/2025/TBT/EEC/25_09160_01_e.pdf</t>
    </r>
  </si>
  <si>
    <t>-Regulation (EU) 2023/1542 of the European Parliament and of the Council of 12 July 2023 concerning batteries and waste batteries, amending Directive 2008/98/EC and Regulation (EU) 2019/1020 and repealing Directive 2006/66/EChttps://eur-lex.europa.eu/legal-content/EN/TXT/?uri=celex%3A32023R1542</t>
  </si>
  <si>
    <t>Standards Law (Compliance with US Federal Regulations) (Amendment No. 21) 5785-2025</t>
  </si>
  <si>
    <t>The Ministry of Economy and Industry announced a new standardization reform following the Israeli Government Decision No. 3386. The reform will allow the import and production of goods in accordance with US Federal Regulations, provided the products are manufactured in Israel or the United States._x000D_
The purpose of the proposed amendment is to add an alternative route for importing and manufacturing goods subject to mandatory standards. The new route relies on US Federal Regulations, reduces regulatory requirements at the import stage, and focuses on port enforcement and market surveillance, in accordance with a specific risk management system.Main points of the legislation:Updating the Standards Law to add the relevant legislation infrastructure for the adoption of US Federal Regulations;Adding Chapter D2: Adoption of US Federal Regulations requirements; Adding Annex 8 regarding the adopted US Federal Regulations, including the adoption of 5 American regulations;Title 16 of the CFR - Commercial Practices;Title 21 of the CFR – Food and Drugs;Title 29 of the CFR - Labor;Title 49 of the CFR Transportation;Title 40 of the CFR Protection of the Environment.Adding Annex 9 (the table currently has no content)regarding secondary legislation referring to a standard, a mandatory standard, or establishing a provision that restricts the production, import, sale, or use of a product to which a mandatory standard applies.</t>
  </si>
  <si>
    <t>Products and commodities subject to Mandatory Standards</t>
  </si>
  <si>
    <r>
      <rPr>
        <sz val="11"/>
        <color theme="1"/>
        <rFont val="Calibri"/>
        <family val="2"/>
        <scheme val="minor"/>
      </rPr>
      <t>https://members.wto.org/crnattachments/2025/TBT/ISR/25_09179_00_x.pdf
https://members.wto.org/crnattachments/2025/TBT/ISR/25_09179_01_x.pdf</t>
    </r>
  </si>
  <si>
    <t xml:space="preserve">Israel's Standards Law, 5733-1953 and all its amendments;Israel's Import and Export Decree [New Version], 5769-1979._x000D_
</t>
  </si>
  <si>
    <t>Draft Measure of a General Nature No: 0111-OOP-C102-26 laying down metrological and technical requirements for specified measuring instruments, including test methods for type approval, verification and checking of specified measuring instruments: ‘material measures of length’</t>
  </si>
  <si>
    <t xml:space="preserve">The regulation lays down the metrological and technical requirements for these specified measuring instruments, including the test methods for type approval and verification of specified measuring instruments._x000D_
</t>
  </si>
  <si>
    <t>In the Czech Republic, material measures of length are specified measuring instruments that are subject to type approval and verification.(ICS codes: 17.040.01 length and angle measurement in general; 17.040.10 limit dimensions, tolerances and fits)</t>
  </si>
  <si>
    <t>17.040.01 - Linear and angular measurements in general; 17.040.10 - Limits and fits; 17 - Metrology and measurement. Physical phenomena</t>
  </si>
  <si>
    <t>Material measures of length may be placed on the market and put into service in the Czech Republic as specified measuring instruments pursuant to Act No 505/1990 on metrology, as amended. Pursuant to this Act, specified measuring instruments are instruments that are included in the list of the types of specified measuring instruments (Decree No 345/2002) and, at the same time, intended (by the manufacturer/importer) for measurements of relevance to the protection of public interests in areas of consumer protection, contractual relations, imposition of sanctions, fees, tariffs and taxes, health protection, environmental protection, occupational safety, or the protection of other public interests protected by special legislation. This is therefore a purpose similar to the one defining specified products – non-automatic measuring instruments and scales pursuant to Directives 2014/31/EU and 2014/32/EU. The requirements of this legislation do not apply to measuring instruments not placed on the market in the Czech Republic for the above purposes, defined by Act No 505/1990 on metrology, as amended._x000D_
The purpose of this notified legislation is to lay down metrological and technical requirements for these specified measuring instruments. This legislation also stipulates tests for type approval and verification of specified measuring instruments of this type.</t>
  </si>
  <si>
    <r>
      <rPr>
        <sz val="11"/>
        <color theme="1"/>
        <rFont val="Calibri"/>
        <family val="2"/>
        <scheme val="minor"/>
      </rPr>
      <t>https://members.wto.org/crnattachments/2025/TBT/CZE/25_09159_00_e.pdf
https://members.wto.org/crnattachments/2025/TBT/CZE/25_09159_00_x.pdf</t>
    </r>
  </si>
  <si>
    <t>Proposal for a REGULATION OF THE EUROPEAN PARLIAMENT AND OF THE COUNCIL amending Regulation (EU) 2018/848 as regards certain production, labelling and certification rules and certain rules on trade with third countries</t>
  </si>
  <si>
    <t>This Proposal for a Regulation of the European Parliament and of the Council amending Regulation (EU) 2018/848 provides clarity and certainty for businesses and consumers as regards organic products imported under the equivalence scheme, extends the equivalence recognitions of third countries to 31 December 2036 and adjusts certain production and control rules of organic production.</t>
  </si>
  <si>
    <t>organic products </t>
  </si>
  <si>
    <r>
      <rPr>
        <sz val="11"/>
        <color theme="1"/>
        <rFont val="Calibri"/>
        <family val="2"/>
        <scheme val="minor"/>
      </rPr>
      <t>https://members.wto.org/crnattachments/2025/TBT/EEC/25_09175_00_e.pdf
https://members.wto.org/crnattachments/2025/TBT/EEC/25_09175_01_e.pdf</t>
    </r>
  </si>
  <si>
    <t>-Regulation (EU) 2018/848 of the European Parliament and of the Council on organic production and labelling of organic products and repealing Council Regulation (EC) 834/2007: ELI: http://data.europa.eu/eli/reg/2018/848/oj</t>
  </si>
  <si>
    <t>Proyecto de resolución del Ministerio de Minas y Energía "Por la cual se modifica el Reglamento Técnico de Etiquetado (RETIQ), con fines de uso racional de energía aplicable a algunos equipos de uso final de energía eléctrica y gas combustible, para su comercialización y uso en Colombia" (Draft Ministry of Mining and Energy Resolution amending the Technical Regulation on rational energy-use labelling for certain types of electrical and gas end-use equipment, for marketing and use in Colombia)</t>
  </si>
  <si>
    <t>The Republic of Colombia hereby advises that the Ministry of Mining and Energy has made available a new draft Resolution amending the Technical Regulation on rational energy-use labelling for certain types of electrical and gas end-use equipment, for marketing and use in Colombia.__________</t>
  </si>
  <si>
    <t>Ventilators. Fans. Air-conditioners (ICS code(s): 23.120); Motors (ICS code(s): 29.160.30); Water heating equipment (ICS code(s): 91.140.65); Kitchen equipment (ICS code(s): 97.040); Laundry appliances (ICS code(s): 97.060)</t>
  </si>
  <si>
    <t>23.120 - Ventilators. Fans. Air-conditioners; 23.120 - Ventilators. Fans. Air-conditioners; 29.160.30 - Motors; 29.160.30 - Motors; 91.140.65 - Water heating equipment; 91.140.65 - Water heating equipment; 97.040 - Kitchen equipment; 97.040 - Kitchen equipment; 97.060 - Laundry appliances; 97.060 - Laundry appliances</t>
  </si>
  <si>
    <t>Prevention of deceptive practices and consumer protection (TBT); Protection of the environment (TBT)</t>
  </si>
  <si>
    <t>Prevenir prácticas que puedan inducir a error a los consumidores, brindándoles oportunamente información útil relacionada con el desempeño energético de los equipos de uso final de energía que pretendan adquirir y la seguridad nacional en términos de garantizar el abastecimiento energético mediante uso de sistemas y productos que apliquen el uso racional de energía.</t>
  </si>
  <si>
    <r>
      <rPr>
        <sz val="11"/>
        <color theme="1"/>
        <rFont val="Calibri"/>
        <family val="2"/>
        <scheme val="minor"/>
      </rPr>
      <t>https://members.wto.org/crnattachments/2025/TBT/COL/modification/25_09170_00_s.pdf
https://members.wto.org/crnattachments/2025/TBT/COL/modification/25_09170_01_s.pdf
https://members.wto.org/crnattachments/2025/TBT/COL/modification/25_09170_02_s.pdf</t>
    </r>
  </si>
  <si>
    <t>The New Zealand Environmental Protection Authority (EPA) has published its decision on the reassessment of chlorthal-dimethyl under the Hazardous Substances and New Organisms Act 1996. The EPA has decided to revoke the approval for chlorthal-dimethyl containing substances as the risks are considered to outweigh the benefits. Chlorthal-dimethyl containing substances will cease to be approved immediately from 15 December 2025 and may no longer be used in New Zealand from 18 December 2025. </t>
  </si>
  <si>
    <r>
      <rPr>
        <sz val="11"/>
        <color theme="1"/>
        <rFont val="Calibri"/>
        <family val="2"/>
        <scheme val="minor"/>
      </rPr>
      <t xml:space="preserve">https://gazette.govt.nz/notice/id/2025-au7328
</t>
    </r>
  </si>
  <si>
    <t>Revisions of the Notification of the Ministry of Economy, Trade and Industry (METI) under the Act on the Rational Use of Energy</t>
  </si>
  <si>
    <t>Under the Act on the Rational Use of Energy, Japan will establish the energy consumption efficiency standards for the targeted fiscal year (FY2028), measurement method, labelling information, etc., of the products listed in Column 4.</t>
  </si>
  <si>
    <t>Instantaneous gas water heaters (excl. boilers or water heaters for central heating) (HS code(s): 841911); Instantaneous or storage water heaters, non-electric (excl. instantaneous gas water heaters, solar water heaters and boilers or water heaters for central heating) (HS code(s): 841919)</t>
  </si>
  <si>
    <t>841911 - Instantaneous gas water heaters (excl. boilers or water heaters for central heating); 841919 - Instantaneous or storage water heaters, non-electric (excl. instantaneous gas water heaters, solar water heaters and boilers or water heaters for central heating)</t>
  </si>
  <si>
    <t>To promote rationalization of energy use pertaining to gas water heaters in Japan, in order to cope with the recent increase of energy consumption in the household sector, climate change, and so forth.</t>
  </si>
  <si>
    <r>
      <rPr>
        <sz val="11"/>
        <color theme="1"/>
        <rFont val="Calibri"/>
        <family val="2"/>
        <scheme val="minor"/>
      </rPr>
      <t>https://members.wto.org/crnattachments/2025/TBT/JPN/25_09200_00_e.pdf</t>
    </r>
  </si>
  <si>
    <t>The Act on the Rational Use of Energy:https://elaws.e-gov.go.jp/search/elawsSearch/elaws_search/lsg0500/detail?lawId=354AC0000000049Report on New Energy Conservation Standards for Gas or Oil Water Heaters compiled by the Advisory Committee for Energy’s working group (in Japanese):https://www.meti.go.jp/shingikai/enecho/shoene_shinene/sho_energy/gas_sekiyu/pdf/20250421_1.pdfThese revisions are to be publicised in the Official Government Gazette (KAMPO) when adopted. Regulations before amendment are available at the following site (in Japanese):https://www.enecho.meti.go.jp/category/saving_and_new/saving/enterprise/equipment/pdf/14_gasonsui.pdf</t>
  </si>
  <si>
    <t>Belize</t>
  </si>
  <si>
    <t>Specification for Protective Helmets for Road Users</t>
  </si>
  <si>
    <t>The standard specifies minimum performance requirements and information to be provided on labels and markings of protective helmets offered for sale in Belize for road users. The standard applies to protective helmets designed for use by motorcyclists and passengers of powered motorcycles (electric or gasoline). The standard does not apply to protective helmets for use in three-wheel motorcycles licensed for the carriage of goods or passengers, and electric bicycles/bikes of less than or equal (≤) to 20 km/hr speed.</t>
  </si>
  <si>
    <t>Protective Helmets for Road Users</t>
  </si>
  <si>
    <t>13.340.20 - Head protective equipment</t>
  </si>
  <si>
    <t>The standard is intended to support the road safety provisions through the monitoring and enforcement programme for protective helmets under the Subsidiary Laws of Belize, the Motor Vehicle and Road Traffic (Protective Helmets) Regulations, to reduce deaths and injuries to motorcyclists and other motor vehicle users resulting from head impacts. All protective helmets will be subjected to the appropriate testing and quality control measures applied by manufacturers. Labelling requirements includes packaging and instructions for care and use. The standard is intended to be mandatory and will guide manufacturers, importers, retailers or wholesalers and the regulatory agency in inspecting and approving for use, safety helmets for road users. The standard is also intended to reduce the number of unsafe helmets being sold and the mortality rate of motorcyclists. In addition to providing for consumer protection and prevention of deceptive practices.</t>
  </si>
  <si>
    <r>
      <rPr>
        <sz val="11"/>
        <color theme="1"/>
        <rFont val="Calibri"/>
        <family val="2"/>
        <scheme val="minor"/>
      </rPr>
      <t>https://members.wto.org/crnattachments/2025/TBT/BLZ/25_09193_00_e.pdf</t>
    </r>
  </si>
  <si>
    <t>Albania</t>
  </si>
  <si>
    <t>Draft –Decision of the Council of Ministers “On the Approval of the National Cybersecurity Certification Scheme, as well as the Security Levels of the Scheme”</t>
  </si>
  <si>
    <t>This Draft-Decision of the Council of Ministers “On the Approval of the National Cybersecurity Certification Scheme, as well as the Security Levels of the Scheme” defines the requirements and conditions for the evaluation and certification of ICT Products under the cybersecurity certification scheme, as well as the security levels of the cybersecurity certification scheme, required for certification. In addition, it sets out post-transparency obligations, requiring manufacturers or providers to disclose cyber-security related information</t>
  </si>
  <si>
    <t>Information technology (ICS code(s): 35)</t>
  </si>
  <si>
    <t>35 - Information technology</t>
  </si>
  <si>
    <r>
      <rPr>
        <sz val="11"/>
        <color theme="1"/>
        <rFont val="Calibri"/>
        <family val="2"/>
        <scheme val="minor"/>
      </rPr>
      <t>https://members.wto.org/crnattachments/2025/TBT/ALB/25_09201_00_e.pdf</t>
    </r>
  </si>
  <si>
    <t>Commission Implementing Regulation (EU) 2024/482 of 31 January 2024 laying down rules for the application of Regulation (EU) 2019/881 of the European Parliament and of the Council as regards the adoption of the European Common Criteria-based cybersecurity certification scheme (EUCC)https://eur-lex.europa.eu/legal-content/EN/TXT/?uri=celex%3A32024R0482</t>
  </si>
  <si>
    <t>Regulations Amending the Single-use Plastics Prohibition Regulations, (15 pages,available in English and French) (equally authoritative)</t>
  </si>
  <si>
    <t>The proposed Regulations Amending the Single-use Plastics Prohibition Regulations remove the prohibition on manufacture, import and sale for the purpose of export of six categories of single-use plastic items (i.e., single-use plastic checkout bags, cutlery, certain foodservice ware, ring carriers, stir sticks and, with some exceptions, straws) set out in the Single-use Plastics Prohibition Regulations</t>
  </si>
  <si>
    <t>HS CODE 3923219010: Refuse sacks and bags, of polymers of ethylene; HS CODE 3923299090: Sacks and bags, including cones, of polymers of ethylene; HS CODE 3923299000: Sacks and bags, including cones, of plastics;HS CODE 3924100091: Utensils, kitchenware, of plastics;HS CODE 3924100093: Disposable tumblers &amp; cups of plastics;HS CODE 3924100094: Other disposable tableware, of plastics; andHS CODE 3924100099: Kitchenware, of plastics.</t>
  </si>
  <si>
    <t>3923 - Articles for the conveyance or packaging of goods, of plastics; stoppers, lids, caps and other closures, of plastics; 3924 - Tableware, kitchenware, other household articles and toilet articles, of plastics (excl. baths, shower-baths, washbasins, bidets, lavatory pans, seats and covers, flushing cisterns and similar sanitary ware)</t>
  </si>
  <si>
    <t>The objective of the proposed Regulations Amending the Single-use Plastics Prohibition Regulations is to continue contributing to the protection of the environment while allowing manufacture, import and sale for the purpose of export of six categories of SUPs.</t>
  </si>
  <si>
    <r>
      <rPr>
        <sz val="11"/>
        <color theme="1"/>
        <rFont val="Calibri"/>
        <family val="2"/>
        <scheme val="minor"/>
      </rPr>
      <t>https://gazette.gc.ca/rp-pr/p1/2025/2025-12-20/html/reg1-eng.html</t>
    </r>
  </si>
  <si>
    <t>- Single-use Plastics Prohibition Regulationshttps://gazette.gc.ca/rp-pr/p2/2022/2022-06-22/html/sor-dors138-eng.html, (available in English and French) - Canadian Environmental Protection Act, 1999, sub-section 93(1): https://laws-lois.justice.gc.ca/fra/lois/c-15.31/, (available in English and French)</t>
  </si>
  <si>
    <t>Objectives free text</t>
  </si>
  <si>
    <t>Proposed adoption  date</t>
  </si>
  <si>
    <t>Proposed entry  into  force date</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</si>
  <si>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</si>
  <si>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</si>
  <si>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</si>
  <si>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</si>
  <si>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</si>
  <si>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</si>
  <si>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</si>
  <si>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</si>
  <si>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</si>
  <si>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</si>
  <si>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</si>
  <si>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</si>
  <si>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</si>
  <si>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</si>
  <si>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Modification to the List of Permitted Supplemental Ingredients to extend the use of caffeine</t>
  </si>
  <si>
    <t>Health Canada's Food and Nutrition Directorate has modified the List of Permitted Supplemental Ingredients to authorize the use of caffeine as a supplemental ingredient in foods listed in item 6 of the List of Permitted Supplemented Food Categorieshttps://www.canada.ca/en/health-canada/services/food-nutrition/supplemented-foods/technical-documents/list-permitted-food-categories.html) and to require that all solid supplemented foods with high caffeine content be labelled to indicate that another source of caffeine should not be consumed on the same day. These modifications come into force on 25 November 2025, the day of its publicationin the List of Permitted Supplemental Ingredients. However, given that the changes related to the addition of the new cautionary statement fall within the scope of the joint Health Canada and Canadian Food Inspection Agency Food Labelling Coordination policy, Health Canada is giving industry until 1 January 2028 to implement the labelling change for products affected by the modification to items (4), (6), and (7).The purpose of this information document is to publicly announce the Department's decision and action in this regard and to provide the appropriate contact information for those wishing to submit comments, inquiries or new scientific information relevant to the modification.</t>
  </si>
  <si>
    <t>Caffeine; Hard, soft, or semi-soft candies (ICS codes: 67.220.20; 67.180.10)</t>
  </si>
  <si>
    <t>Notice of Administration Order of Saudi Food and Drug Authority Ref. No. 22302 dated 16 November 2025 entitled “Temporary ban on importation of poultry meat, eggs and their products originating from Monaghan in Ireland”</t>
  </si>
  <si>
    <t>Following the WOAH report dated 10 November October 2025, a Highly pathogenic avian influenza (HPAI) virus outbreak has occurred in Monaghan in Ireland. In compliance with the World Organization for Animal Health (WOAH), Terrestrial Animal Health Code Chapter 10.4, it is deemed necessary for the Kingdom of Saudi Arabia to prevent the entry of the HPAI virus into the country. Therefore, the import of poultry meat, eggs and their products from Monaghan in Ireland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Ireland prove that the product is free from the virus).</t>
  </si>
  <si>
    <t>Pest- or Disease- free Regions / Regionalization; Animal diseases; Food safety; Animal health; Human health; Avian Influenza</t>
  </si>
  <si>
    <r>
      <rPr>
        <sz val="11"/>
        <color theme="1"/>
        <rFont val="Calibri"/>
        <family val="2"/>
        <scheme val="minor"/>
      </rPr>
      <t>https://members.wto.org/crnattachments/2025/SPS/SAU/25_08236_00_x.pdf</t>
    </r>
  </si>
  <si>
    <t>Proposed amendments to theSusceptible Species of Aquatic Animals List</t>
  </si>
  <si>
    <t>This communication serves to inform Members that the comment period for G/SPS/N/CAN/1613 has been extended to 18 December 2025.  </t>
  </si>
  <si>
    <t>Susceptible species of aquatic animals</t>
  </si>
  <si>
    <t>03 - FISH AND CRUSTACEANS, MOLLUSCS AND OTHER AQUATIC INVERTEBRATES; 03 - FISH AND CRUSTACEANS, MOLLUSCS AND OTHER AQUATIC INVERTEBRATES</t>
  </si>
  <si>
    <t>Modification of final date for comments; Animal health; Animal diseases; Animal diseases; Animal health</t>
  </si>
  <si>
    <t>Nicaragua</t>
  </si>
  <si>
    <t>Resolución 091-2025-IPSA, Establecimiento de Requisitos Fitosanitarios para la Importación de planta in vitro Sedum spurium origen Estados Unidos (Resolution No. 091-2025-IPSA establishing phytosanitary requirements for the importation of in vitro Sedum spurium plants originating in the United States)</t>
  </si>
  <si>
    <t>The notified document establishes phytosanitary requirements for the importation of in vitro Sedum spurium plants originating in the United States.1. The shipment must be accompanied by an official phytosanitary certificate, which certifies that the in vitro plants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</si>
  <si>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Sedum spurium plants</t>
  </si>
  <si>
    <t>Protect territory from other damage from pests (SPS)</t>
  </si>
  <si>
    <t>Plant health; Pests; Territory protection</t>
  </si>
  <si>
    <r>
      <rPr>
        <sz val="11"/>
        <color theme="1"/>
        <rFont val="Calibri"/>
        <family val="2"/>
        <scheme val="minor"/>
      </rPr>
      <t>https://members.wto.org/crnattachments/2025/SPS/NIC/25_08251_00_s.pdf
https://members.wto.org/crnattachments/2025/SPS/NIC/25_08251_00_s.pdf</t>
    </r>
  </si>
  <si>
    <t>Proyecto de Resolución de la Dirección General de Servicios Ganaderos del Ministerio de Ganadería, Agricultura y Pesca por la que se aprueban los siguientes procedimientos: "Procedimiento para la Habilitación de Establecimientos de Cuarentenas y Unidades autorizadas para el alojamiento de équidos importados, Versión 1" y "Procedimiento para la Importación de Équidos, Versión 1" (Draft Resolution of the Directorate-General of Livestock Services of the Ministry of Livestock, Agriculture and Fisheries approving the following procedures: "Accreditation procedure for quarantine facilities and units authorized to accommodate imported equine animals, Version 1" and "Procedure for importing equine animals, Version 1")</t>
  </si>
  <si>
    <t>The objectives of the notified draft text are twofold: to approve the mandatory procedure setting out the requirements for the temporary or definitive importation of equine animals and the steps to be followed in this regard; and to approve the mandatory procedure governing the activities of the Official Veterinary Service (SVO), and the requirements for the accreditation of quarantine facilities and units authorized to accommodate equine animals imported temporarily.The above-mentioned procedures provide details concerning related legislation and the responsibilities of the SVO. They also establish definitions, describe modalities for importing equine animals, provide a guide to the import process and the registration process for importing companies and a description of the quarantine process, and set out the conditions to be met by quarantine facilities for imported equine animals.</t>
  </si>
  <si>
    <t>Equine animals</t>
  </si>
  <si>
    <t>0101 - Live horses, asses, mules and hinnies</t>
  </si>
  <si>
    <r>
      <rPr>
        <sz val="11"/>
        <color theme="1"/>
        <rFont val="Calibri"/>
        <family val="2"/>
        <scheme val="minor"/>
      </rPr>
      <t>https://members.wto.org/crnattachments/2025/SPS/URY/25_08234_00_s.pdf
https://members.wto.org/crnattachments/2025/SPS/URY/25_08234_01_s.pdf
https://members.wto.org/crnattachments/2025/SPS/URY/25_08234_02_s.pdf</t>
    </r>
  </si>
  <si>
    <t>Notice of Administration Order of Saudi Food and Drug Authority Ref. No. 23792 dated 25 November 2025 entitled “Temporary ban on importation of poultry meat, eggs and their products originating from Dordogne in France”</t>
  </si>
  <si>
    <t>Following the WOAH report dated 14 November 2025, a Highly pathogenic avian influenza (HPAI) virus outbreak has occurred in Dordogne in France. In compliance with the World Organization for Animal Health (WOAH), Terrestrial Animal Health Code Chapter 10.4, it is deemed necessary for the Kingdom of Saudi Arabia to prevent the entry of the HPAI virus into the country. Therefore, the import of poultry meat, eggs and their products from Dordogne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</si>
  <si>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r>
      <rPr>
        <sz val="11"/>
        <color theme="1"/>
        <rFont val="Calibri"/>
        <family val="2"/>
        <scheme val="minor"/>
      </rPr>
      <t>https://members.wto.org/crnattachments/2025/SPS/SAU/25_08235_00_x.pdf</t>
    </r>
  </si>
  <si>
    <t>Notice of Administration Order of Saudi Food and Drug Authority Ref. No. 24733 dated 1 December 2025 entitled “Temporary ban on importation of poultry meat, eggs and their products originating from Deux-Sèvres, Ain and Maine-et-Loire in France”</t>
  </si>
  <si>
    <t>Following the WOAH report dated 25 November 2025, a Highly pathogenic avian influenza (HPAI) virus outbreak has occurred in Deux-Sèvres, Ain and Maine-et-Loire in France. In compliance with the World Organization for Animal Health (WOAH), Terrestrial Animal Health Code Chapter 10.4, it is deemed necessary for the Kingdom of Saudi Arabia to prevent the entry of the HPAI virus into the country. Therefore, the import of poultry meat, eggs and their products from Deux-Sèvres, Ain and Maine-et-Loire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</si>
  <si>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Avian Influenza; Human health; Animal health; Food safety; Animal diseases; Pest- or Disease- free Regions / Regionalization</t>
  </si>
  <si>
    <r>
      <rPr>
        <sz val="11"/>
        <color theme="1"/>
        <rFont val="Calibri"/>
        <family val="2"/>
        <scheme val="minor"/>
      </rPr>
      <t>https://members.wto.org/crnattachments/2025/SPS/SAU/25_08238_00_x.pdf</t>
    </r>
  </si>
  <si>
    <t>Resolución No. 00030058 del 25 de noviembre de 2025 del Instituto Colombiano Agropecuario - ICA "Por la cual se establece el Programa de Inspección en Puntos de Origen Habilitados para las Exportaciones por Vía Marítima de Flor Cortada, Follaje y Fruta Fresca desde el Territorio Colombiano" (Colombian Agricultural Institute (ICA) Resolution No. 00030058 of 25 November 2025 establishing the inspection programme at authorized points of origin for exports by sea of cut flowers, foliage and fresh fruit from Colombian territory)The Republic of Colombia hereby notifies the issuance of Resolution No. 00030058 of 2025 establishing the inspection programme at authorized points of origin for exports by sea of cut flowers, foliage and fresh fruit from Colombian territory. The Resolution applies throughout national territory to all natural or legal persons that own, in any capacity, packing plants, consolidation centres and/or post-harvest facilities for cut flowers, foliage and/or fresh fruit for export by sea from Colombian territory, and that voluntarily request the accreditation of these plants, centres and facilities as points of origin for inspection.The Resolution was published in Official Journal No. 53.316 of 26 November 2025 and entered into force the same day.https://www.ica.gov.co/getattachment/ecef1617-3fee-4b16-b129-e5ce770db54b/2025R00030058.aspxhttps://members.wto.org/crnattachments/2025/SPS/COL/25_08253_00_s.pdf</t>
  </si>
  <si>
    <t>Cut flowers, foliage and fresh fruit</t>
  </si>
  <si>
    <t>08 - EDIBLE FRUIT AND NUTS; PEEL OF CITRUS FRUIT OR MELONS; 0604 - Foliage, branches and other parts of plants, without flowers or flower buds, and grasses, mosses and lichens, of a kind suitable for bouquets or for ornamental purposes, fresh, dried, dyed, bleached, impregnated or otherwise prepared; 0603 - Cut flowers and flower buds of a kind suitable for bouquets or for ornamental purposes, fresh, dried, dyed, bleached, impregnated or otherwise prepared; 0603 - Cut flowers and flower buds of a kind suitable for bouquets or for ornamental purposes, fresh, dried, dyed, bleached, impregnated or otherwise prepared; 0604 - Foliage, branches and other parts of plants, without flowers or flower buds, and grasses, mosses and lichens, of a kind suitable for bouquets or for ornamental purposes, fresh, dried, dyed, bleached, impregnated or otherwise prepared; 08 - EDIBLE FRUIT AND NUTS; PEEL OF CITRUS FRUIT OR MELONS</t>
  </si>
  <si>
    <t>Territory protection; Plant health; Adoption/publication/entry into force of reg.; Plant health; Territory protection</t>
  </si>
  <si>
    <r>
      <rPr>
        <sz val="11"/>
        <color theme="1"/>
        <rFont val="Calibri"/>
        <family val="2"/>
        <scheme val="minor"/>
      </rPr>
      <t>https://members.wto.org/crnattachments/2025/SPS/COL/25_08253_00_s.pdf
https://www.ica.gov.co/getattachment/ecef1617-3fee-4b16-b129-e5ce770db54b/2025R00030058.aspx
https://members.wto.org/crnattachments/2025/SPS/COL/25_08253_00_s.pdf</t>
    </r>
  </si>
  <si>
    <t>Resolución 093-2025-IPSA, Establecimiento de Requisitos Fitosanitarios para la Importación de planta in vitro Impatiens hybrids origen Estados Unidos (Resolution No. 093-2025-IPSA establishing phytosanitary requirements for the importation of in vitro Impatiens hybrids plants originating in the United States)</t>
  </si>
  <si>
    <t>The notified document establishes the phytosanitary requirements for the importation of in vitro Impatiens hybrids plants originating in the United States.1. The shipment must be accompanied by an official phytosanitary certificate, which certifies that the in vitro plants have been officially inspected by the national plant protection organization (NPPO) of the country of origin, and indicates under "Additional declaration" that the shipment is free of: Impatiens necrotic spot virus, Tobacco mild green mosaic virus.2.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</si>
  <si>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Impatiens hybrids plants</t>
  </si>
  <si>
    <t>Territory protection; Pests; Plant health</t>
  </si>
  <si>
    <r>
      <rPr>
        <sz val="11"/>
        <color theme="1"/>
        <rFont val="Calibri"/>
        <family val="2"/>
        <scheme val="minor"/>
      </rPr>
      <t>https://members.wto.org/crnattachments/2025/SPS/NIC/25_08250_00_s.pdf
https://members.wto.org/crnattachments/2025/SPS/NIC/25_08250_00_s.pdf</t>
    </r>
  </si>
  <si>
    <t>Resolución 090-2025-IPSA, Establecimiento de Requisitos Fitosanitarios para la Importación de planta in vitro Sedum sediforme origen Estados Unidos (Resolution No. 090-2025-IPSA establishing phytosanitary requirements for the importation of in vitro Sedum sediforme plants originating in the United States)</t>
  </si>
  <si>
    <t>The notified document establishes the phytosanitary requirements for the importation of in vitro Sedum pellucida plants originating in the United States.1. The shipment must be accompanied by an official phytosanitary certificate, which certifies that the in vitro plants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</si>
  <si>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Sedum sediforme plants</t>
  </si>
  <si>
    <r>
      <rPr>
        <sz val="11"/>
        <color theme="1"/>
        <rFont val="Calibri"/>
        <family val="2"/>
        <scheme val="minor"/>
      </rPr>
      <t>https://members.wto.org/crnattachments/2025/SPS/NIC/25_08252_00_s.pdf
https://members.wto.org/crnattachments/2025/SPS/NIC/25_08252_00_s.pdf</t>
    </r>
  </si>
  <si>
    <t>Notice of Administration Order of Saudi Food and Drug Authority Ref. No. 24493 dated 30 November 2025 entitled “Temporary ban on importation of poultry meat, eggs and their products originating from North Denmark in Denmark”</t>
  </si>
  <si>
    <t>Following the WOAH report dated 24 November 2025, a Highly pathogenic avian influenza (HPAI) virus outbreak has occurred in North Denmark in Denmark. In compliance with the World Organization for Animal Health (WOAH), Terrestrial Animal Health Code Chapter 10.4, it is deemed necessary for the Kingdom of Saudi Arabia to prevent the entry of the HPAI virus into the country. Therefore, the import of poultry meat, eggs and their products from North Denmark in Denmark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Denmark prove that the product is free from the virus).</t>
  </si>
  <si>
    <r>
      <rPr>
        <sz val="11"/>
        <color theme="1"/>
        <rFont val="Calibri"/>
        <family val="2"/>
        <scheme val="minor"/>
      </rPr>
      <t>https://members.wto.org/crnattachments/2025/SPS/SAU/25_08237_00_x.pdf</t>
    </r>
  </si>
  <si>
    <t>Resolución 092-2025-IPSA, Establecimiento de Requisitos Fitosanitarios para la Importación de planta in vitro Sedum tetractinum origen Estados Unidos (Resolution No. 092-2025-IPSA establishing phytosanitary requirements for the importation of in vitro Sedum tetractinum plants originating in the United States)</t>
  </si>
  <si>
    <t>The notified document establishes the phytosanitary requirements for the importation of in vitro Sedum tetractinum plants originating in the United States.1. The shipment must be accompanied by an official phytosanitary certificate, which certifies that the in vitro plants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</si>
  <si>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Sedum tetractinum plants</t>
  </si>
  <si>
    <t>Territory protection</t>
  </si>
  <si>
    <r>
      <rPr>
        <sz val="11"/>
        <color theme="1"/>
        <rFont val="Calibri"/>
        <family val="2"/>
        <scheme val="minor"/>
      </rPr>
      <t>https://members.wto.org/crnattachments/2025/SPS/NIC/25_08242_00_s.pdf</t>
    </r>
  </si>
  <si>
    <t>Approved Establishment  System of the Republic of Türkiye for the Importation of Certain Animal-Origin Foods</t>
  </si>
  <si>
    <t>In accordance with the “Regulation on Specific Hygiene Rules for Food of Animal Origin” (G/SPS/N/TUR/12), the import of certain food of animal origin can be permitted only from the countries and establishments in the list prepared and updated by the Ministry of Agriculture and Forestry in accordance with the "Regulation Laying Down Specific Rules for The Official Controls on Foods of Animal Origin" (G/SPS/N/TUR/15). Türkiye has informed its trade partners via an official letter dated 19/08/2025 that as of 1 January 2026 certain animal products intended for human consumption; dairy products, fishery and aquaculture products, gelatin and collagen listed in Annex 1 of this notification the  intended for export to the Republic of Türkiye would be allowed for export only from establishments included in the approved country/establishment list. Türkiye now has established the “Approved Establishment System of the Republic of Türkiye” namely “TROIS”  to compose a list of approved country/establishments for the export of foods of animal origin and other products subject to veterinary controls upon entry into the country.  This system is accessible through the address “https://trois.tarimorman.gov.tr”.Türkiye requests the following documents from competent authority of exporting countries:- For establishments already registered in TRACES NT system; the table in Annex 2 and the checklist in Annex 3.- For establishments not registered in TRACES NT system; the table in Annex 4 and the establishment information form and checklist in Annex 5.- To ensure faster communication the contact details of the relevant person at competent authority as listed in Annex 6. The documents should be sent to the Ministry both via diplomatic way and email to hayvansalurunithalat@tarimorman.gov.tr. Following the verification of the documents and information submitted, establishments registered in the TRACES NT system will be added to the list directly, if deemed appropriate. Establishments not included in the TRACES NT system will be added to the list if the requested documents are submitted and if deemed appropriate following an on-site inspection.In case of a modification:-In the name/address information of establishments registered/unregistered in the TRACES NT system, -Removal of an establishment registered in the TRACES NT system or -Suspension/cancellation of the approval of an establishment not registered in the TRACES NT system.Competent authority of the exporting country  is requested to  inform the Ministry of Agriculture and Forestry without any delay to ensure that necessary updates can be made as well on TROIS. As of 1 January 2026, veterinary health certificates should not be issued for the export of dairy products, fishery and aquaculture products, and gelatin and collagen for human consumption to Türkiye from countries/establishments not listed in TROIS system including those registered in the TRACES NT system.</t>
  </si>
  <si>
    <t>All foodstuff</t>
  </si>
  <si>
    <t>Human health; Animal health; Food safety; Certification, control and inspection; Certification, control and inspection; Food safety; Human health; Animal health</t>
  </si>
  <si>
    <r>
      <rPr>
        <sz val="11"/>
        <color theme="1"/>
        <rFont val="Calibri"/>
        <family val="2"/>
        <scheme val="minor"/>
      </rPr>
      <t>https://members.wto.org/crnattachments/2025/SPS/TUR/25_08261_00_e.pdf</t>
    </r>
  </si>
  <si>
    <t>Receipt of Pesticide Petitions Filed for Residues of Pesticide 
Chemicals in or on Various Commodities--September 2025 </t>
  </si>
  <si>
    <t>This document announces the Agency's receipt of and solicits 
public comment on initial filings of pesticide petitions requesting the 
establishment or modification of regulations for residues of pesticide 
chemicals in or on various commodities. </t>
  </si>
  <si>
    <t>Various commodities</t>
  </si>
  <si>
    <r>
      <rPr>
        <sz val="11"/>
        <color theme="1"/>
        <rFont val="Calibri"/>
        <family val="2"/>
        <scheme val="minor"/>
      </rPr>
      <t>https://www.govinfo.gov/content/pkg/FR-2025-12-01/html/2025-21679.htm</t>
    </r>
  </si>
  <si>
    <t>Green Innovation GmbH; Filing of Food Additive Petition (Animal Use); Notification of Petition</t>
  </si>
  <si>
    <t>The Food and Drug Administration (FDA or we) is announcing that we have filed a food additive petition, submitted by Green Innovation GmbH, proposing that we amend our food additive regulations to provide for the safe use of hydrolyzed lignin as a source of neutral detergent soluble fiber in food for broiler chickens, laying hens, turkeys, growing swine, sows, lactating dairy cows, beef cattle, sheep, goats, salmonids, and adult dogs at no more than 1% of the food on a weight basis or 10 kilograms per metric ton of food. The food additive petition was filed on 26 September 2025.</t>
  </si>
  <si>
    <r>
      <rPr>
        <sz val="11"/>
        <color theme="1"/>
        <rFont val="Calibri"/>
        <family val="2"/>
        <scheme val="minor"/>
      </rPr>
      <t>https://members.wto.org/crnattachments/2025/SPS/USA/25_08259_00_e.pdf
https://www.federalregister.gov/d/2025-21226</t>
    </r>
  </si>
  <si>
    <t>CD-ARS 1023: 2025, Live grading for rabbits, guinea pigs and other small mammals —Specification , First Edition</t>
  </si>
  <si>
    <t>This Committee Draft African Standard specifies requirements for live grading of rabbits, guinea pigs and all other small mammals.Note: This Draft Tanzania Standard was also notified under TBT committee</t>
  </si>
  <si>
    <t>Live animals (HS code(s): 01); Animal husbandry and breeding (ICS code(s): 65.020.30)</t>
  </si>
  <si>
    <r>
      <rPr>
        <sz val="11"/>
        <color theme="1"/>
        <rFont val="Calibri"/>
        <family val="2"/>
        <scheme val="minor"/>
      </rPr>
      <t>https://members.wto.org/crnattachments/2025/SPS/TZA/25_08243_00_e.pdf</t>
    </r>
  </si>
  <si>
    <t>TheDraftFood Safety and Standards (Alcoholic Beverages) Amendment Regulations, 2025 is related to specification of tolerance level for sugar content in Brut under Sparkling Wines; mandatory statement on the label regarding the approximate number of standard drinks in the package of Alcoholic Beverages.</t>
  </si>
  <si>
    <r>
      <rPr>
        <sz val="11"/>
        <color theme="1"/>
        <rFont val="Calibri"/>
        <family val="2"/>
        <scheme val="minor"/>
      </rPr>
      <t>https://members.wto.org/crnattachments/2025/SPS/IND/25_08463_00_x.pdf</t>
    </r>
  </si>
  <si>
    <t>Prolongation of the requirements put in place in relation to Spodoptera frugiperda (Smith)</t>
  </si>
  <si>
    <t>The requirements of the proposal notified in G/SPS/N/EU/643 (13 June 2023) are now extended by Commission Implementing Regulation (EU) 2025/2408 of 1 December 2025 amending Implementing Regulation (EU) 2023/1134 on measures to prevent the introduction into, establishment and spread within the Union territory of Spodoptera frugiperda (Smith) with regard to the period of application of certain provisions.Given the spread of Spodoptera frugiperda, its findings in the Union territory and the cases of non-compliance with Union legislation in the trade with certain plants, the existing measures are prolonged to protect the Union from that pest.This Regulation shall enter into force on the twentieth day following that of its publication in the Official Journal of the European Union. The import and internal movement requirements will apply until 31 December 2028.</t>
  </si>
  <si>
    <t>(a)        fruits of Capsicum L., Momordica L., Solanum aethiopicum L., Solanum macrocarpon L. and Solanummelongena L.;(b)        plants of Asparagus officinalis L., other than stems covered during their entire life by soil, live pollen, plant tissue cultures and seeds;(c)        plants of Zea mays L., other than live pollen, plant tissue cultures, seeds and grains; (d)        plants of Chrysanthemum L., Dianthus L. and Pelargonium l'Hérit. ex Ait., other than seeds</t>
  </si>
  <si>
    <t>070920 - Fresh or chilled asparagus; 060314 - Fresh cut chrysanthemums and buds, of a kind suitable for bouquets or for ornamental purposes; 070930 - Fresh or chilled aubergines "eggplants"; 070960 - Fresh or chilled fruits of the genus Capsicum or Pimenta; 070999 - Fresh or chilled vegetables n.e.s.; 100590 - Maize (excl. seed for sowing); 200560 - Asparagus, prepared or preserved otherwise than by vinegar or acetic acid (excl. frozen); 060314 - Fresh cut chrysanthemums and buds, of a kind suitable for bouquets or for ornamental purposes; 070920 - Fresh or chilled asparagus; 070930 - Fresh or chilled aubergines "eggplants"; 070960 - Fresh or chilled fruits of the genus Capsicum or Pimenta; 070999 - Fresh or chilled vegetables n.e.s.; 100590 - Maize (excl. seed for sowing); 200560 - Asparagus, prepared or preserved otherwise than by vinegar or acetic acid (excl. frozen)</t>
  </si>
  <si>
    <t>Change in period of application; Pests; Plant health; Pests; Plant health</t>
  </si>
  <si>
    <r>
      <rPr>
        <sz val="11"/>
        <color theme="1"/>
        <rFont val="Calibri"/>
        <family val="2"/>
        <scheme val="minor"/>
      </rPr>
      <t>https://members.wto.org/crnattachments/2025/SPS/EEC/25_08433_00_e.pdf
https://members.wto.org/crnattachments/2025/SPS/EEC/25_08433_00_f.pdf
https://members.wto.org/crnattachments/2025/SPS/EEC/25_08433_00_s.pdf</t>
    </r>
  </si>
  <si>
    <t>Listing of Color Additives Exempt from Certification; Gardenia (Genipin) Blue; Confirmation of Effective Date</t>
  </si>
  <si>
    <t>The Food and Drug Administration (FDA or we) is confirming the effective date of 29 August 2025 for the order that appeared in the Federal Register of 15 July 2025. The order amends the colour additive regulations to provide for the safe use of gardenia (genipin) blue as a colour additive, at levels consistent with good manufacturing practice (GMP), in sport drinks, flavoured or enhanced non-carbonated water, fruit drinks and ades, ready-to-drink teas, hard candy, and soft candy.</t>
  </si>
  <si>
    <t>2202 - Waters, incl. mineral waters and aerated waters, containing added sugar or other sweetening matter or flavoured, and other non-alcoholic beverages (excl. fruit or vegetable juices and milk); 0902 - Tea, whether or not flavoured; 1704 - Sugar confectionery not containing cocoa, incl. white chocolate</t>
  </si>
  <si>
    <t>Adoption/publication/entry into force of reg.; Human health; Food safety; Food additives; Human health; Food additives; Food safety</t>
  </si>
  <si>
    <r>
      <rPr>
        <sz val="11"/>
        <color theme="1"/>
        <rFont val="Calibri"/>
        <family val="2"/>
        <scheme val="minor"/>
      </rPr>
      <t>https://members.wto.org/crnattachments/2025/SPS/USA/25_08466_00_e.pdf
https://www.federalregister.gov/d/2025-19166
https://members.wto.org/crnattachments/2025/SPS/USA/25_08466_00_e.pdf</t>
    </r>
  </si>
  <si>
    <t>AFDC5 (3989) DTZS, Alcohol/Brewer’s Yeast - Specification, First Edition</t>
  </si>
  <si>
    <t>This draft Tanzania Standard specifies requirements, sampling and test methods for alcohol/brewer’s yeast (Saccharomyces spp) intended for brewing and production of other alcoholic products.Note: This Draft Tanzania Standard was also notified under TBT committee.</t>
  </si>
  <si>
    <r>
      <rPr>
        <sz val="11"/>
        <color theme="1"/>
        <rFont val="Calibri"/>
        <family val="2"/>
        <scheme val="minor"/>
      </rPr>
      <t>https://members.wto.org/crnattachments/2025/SPS/TZA/25_08434_00_e.pdf</t>
    </r>
  </si>
  <si>
    <t>Draft Commission Regulation amending Annexes II, III and V to Regulation (EC) No. 396/2005 of the European Parliament and of the Council as regards maximum residue levels for 1,4-dimethylnaphthalene, chlormequat, metribuzin, metribuzin-desamino-diketo (metribuzin-DADK), terbuthylazine and triclopyr in or on certain products (Text with EEA relevance)</t>
  </si>
  <si>
    <t>The proposed draft Regulation concerns the review of existing maximum residue levels (MRLs) for 1,4-dimethylnaphthalene, chlormequat, metribuzin, metribuzin-desamino-diketo (metribuzin-DADK), terbuthylazine and triclopyr in certain food commodities following the monitoring data collected for 1,4-dimethylnaphthalene as requested by Commission Regulation (EU) 2022/1346 and for chlormequat as requested by Regulation (EU) 2022/1290 and Commission Regulation (EU) 2017/693; the non-availability of confirmatory data of terbuthylazine and triclopyr required by Commission Regulation (EU) 2021/1795 and by Commission Regulation (EU) 2018/686, respectively; and the non-approval of metribuzin in the European Union. MRLs for these substances in certain commodities are lowered or raised. Lower MRLs are set after deleting old uses which are not authorized any more in the European Union. The draft Regulation also proposes some product-specific limit of quantification (LOQ) adaptions in line with technical progress.</t>
  </si>
  <si>
    <t>Cereals (HS Codes: 1001, 1002, 1003, 1004, 1005, 1006, 1007, 1008), foodstuffs of animal origin (HS Codes: 0201, 0202, 0203, 0204, 0205, 0206, 0207, 0208, 0209, 0210) and certain products of plant origin, including fruit and vegetables</t>
  </si>
  <si>
    <t>10 - CEREALS; 02 - MEAT AND EDIBLE MEAT OFFAL</t>
  </si>
  <si>
    <t>Maximum residue limits (MRLs); Pesticides</t>
  </si>
  <si>
    <r>
      <rPr>
        <sz val="11"/>
        <color theme="1"/>
        <rFont val="Calibri"/>
        <family val="2"/>
        <scheme val="minor"/>
      </rPr>
      <t>https://members.wto.org/crnattachments/2025/SPS/EEC/25_08462_05_e.pdf
https://members.wto.org/crnattachments/2025/SPS/EEC/25_08462_04_e.pdf
https://members.wto.org/crnattachments/2025/SPS/EEC/25_08462_03_e.pdf
https://members.wto.org/crnattachments/2025/SPS/EEC/25_08462_02_e.pdf
https://members.wto.org/crnattachments/2025/SPS/EEC/25_08462_01_e.pdf
https://members.wto.org/crnattachments/2025/SPS/EEC/25_08462_00_e.pdf</t>
    </r>
  </si>
  <si>
    <t>Draft Resolution 1340, 25 July 2025</t>
  </si>
  <si>
    <t>Draft Resolution 1340, 25 July 2025 - previously notified through  G/SPS/N/BRA/2441 - was adopted as Normative Instruction 406, 21 November 2025. The regulation includes the Monograph of the active ingredient A73 - 2,3,5-TRIIODOBENZOIC ACID on the Monograph List of Active Ingredients for Pesticides, Household Cleaning Products and Wood Preservatives, published by Normative Instruction 103 on 19 October 2021 in the Brazilian Official Gazette (DOU - Diário Oficial da União). </t>
  </si>
  <si>
    <r>
      <rPr>
        <sz val="11"/>
        <color theme="1"/>
        <rFont val="Calibri"/>
        <family val="2"/>
        <scheme val="minor"/>
      </rPr>
      <t>https://members.wto.org/crnattachments/2025/SPS/BRA/25_08465_00_x.pdf
The final text is available only in Portuguese and can be downloaded at: 
https://anvisalegis.datalegis.net/action/UrlPublicasAction.php?acao=abrirAtoPublico&amp;num_ato=00000406&amp;sgl_tipo=INM&amp;sgl_orgao=DC/ANVISA/MS&amp;vlr_ano=2025&amp;seq_ato=000&amp;cod_modulo=134&amp;cod_menu=1696
https://members.wto.org/crnattachments/2025/SPS/BRA/25_08465_00_x.pdf</t>
    </r>
  </si>
  <si>
    <t>Proposed amendment to Article 518 of the Food Health Regulations</t>
  </si>
  <si>
    <t>The notified text seeks to amend Article 518 of the Food Health Regulations to reconcile the protection of individuals with Celiac disease with the actual capabilities of available analytical methods, differentiating the gluten limit according to the type of food analysed.Further details can be found in the document attached hereto.</t>
  </si>
  <si>
    <t>Foods that undergo fermentation and/or protein hydrolysis processes or that contain hydrolysed ingredients</t>
  </si>
  <si>
    <r>
      <rPr>
        <sz val="11"/>
        <color theme="1"/>
        <rFont val="Calibri"/>
        <family val="2"/>
        <scheme val="minor"/>
      </rPr>
      <t>https://members.wto.org/crnattachments/2025/SPS/CHL/25_08488_00_s.pdf
https://members.wto.org/crnattachments/2025/SPS/CHL/25_08488_01_s.pdf</t>
    </r>
  </si>
  <si>
    <t>Resolución para regular la importación de plantas con raíz de Mora (Rubus fruticosus) para propagación originarios del Estado de Carolina del Norte, Estados Unidos (Resolution governing the importation of rooted blackberry (Rubus fruticosus) plants for propagation originating in the state of North Carolina, United States)Costa Rica hereby advises of the entry into force of the phytosanitary measures notified in document G/SPS/N/CRI/332, adopted pursuant to Resolution No. 060-2025-CV-ARP-SFE of the State Phytosanitary Service, Plant Quarantine Department, Pest Risk Analysis Unit. The notified Resolution establishes the phytosanitary requirements for the importation of rooted blackberry (Rubus fruticosus) plants for propagation, originating in the state of North Carolina, United States of America.https://members.wto.org/crnattachments/2025/SPS/CRI/25_08491_00_s.pdf</t>
  </si>
  <si>
    <t>Live blackberry plants, including their roots (HS code: 0602), for propagation</t>
  </si>
  <si>
    <r>
      <rPr>
        <sz val="11"/>
        <color theme="1"/>
        <rFont val="Calibri"/>
        <family val="2"/>
        <scheme val="minor"/>
      </rPr>
      <t>https://members.wto.org/crnattachments/2025/SPS/CRI/25_08491_00_s.pdf</t>
    </r>
  </si>
  <si>
    <t>Draft. Updates the phytosanitary requirements for the import of fresh spears of asparagus (Asparagus officinalis) produced in Belgium</t>
  </si>
  <si>
    <t>Draft Ordinance aiming to update the phytosanitary requirements for the importation of fresh spears of asparagus (Category 3) (Asparagus officinalis) produced in Belgium.</t>
  </si>
  <si>
    <t>Asparagus (Asparagus officinalis</t>
  </si>
  <si>
    <t>070920 - Fresh or chilled asparagus</t>
  </si>
  <si>
    <t>Plant health; Pest- or Disease- free Regions / Regionalization; Territory protection</t>
  </si>
  <si>
    <r>
      <rPr>
        <sz val="11"/>
        <color theme="1"/>
        <rFont val="Calibri"/>
        <family val="2"/>
        <scheme val="minor"/>
      </rPr>
      <t>https://members.wto.org/crnattachments/2025/SPS/BRA/25_08712_00_e.pdf
https://members.wto.org/crnattachments/2025/SPS/BRA/25_08712_00_x.pdf</t>
    </r>
  </si>
  <si>
    <t>Import restrictions on pistachios and pistachio products from the Islamic Republic of Iran and changes to Canadian Food Inspection Agency requirements for Import of pistachios and pistachio  products from other origins</t>
  </si>
  <si>
    <t>This communication serves to inform Members that the notification G/SPS/N/CAN/1614 has been updated. To mitigate the risk of Salmonella in pistachios, the Canadian Food Inspection Agency (CFIA) is introducing new Safe Food for Canadians (SFC) licence conditions for importing pistachios and pistachio products. These include:Proof of origin: If the consignment/shipment is from outside Iran, Safe Food for Canadians (SFC) licence holders must obtain a proof of origin from the exporter or the competent authority in the exporting country demonstrating the products originate from a country other than Iran. The proof of origin must be included in the import declaration. If the proof of origin is not provided, the importer will be requested to re-submit the import declaration with proof of origin. If the proof of origin cannot be provided, the shipment will be refused entry into Canada.</t>
  </si>
  <si>
    <t>0802.51.00  00  Other nuts, fresh or dried, whether or not shelled or peeled. - Pistachios: - In shell0802.52.00  00  Other nuts, fresh or dried, whether or not shelled or peeled. - Pistachios: - ShelledReference: https://www.cbsa-asfc.gc.ca/trade-commerce/tariff-tarif/2025/html/00/ch08-eng.html#wb-auto-41106.30.00  00  Flour, meal and powder of the dried leguminous vegetables of heading 07.13, of sago or of roots or tubers of heading 07.14 or of the products of Chapter 8Reference: https://www.cbsa-asfc.gc.ca/trade-commerce/tariff-tarif/2025/html/00/ch11-eng.html#wb-auto-42007.99.90  41  Jams, fruit jellies, marmalades, fruit or nut purée and fruit or nut pastes, obtained by cooking, whether or not containing added sugar or other sweetening matter. – Other: - Other - Other - Put up for retail sale: -Nut purées and nut pasteReference: https://www.cbsa-asfc.gc.ca/trade-commerce/tariff-tarif/2025/html/00/ch20-eng.html#wb-auto-42008.19.10  20  Fruit, nuts and other edible parts of plants, otherwise prepared or preserved, whether or not containing added sugar or other sweetening matter or spirit, not elsewhere specified or included. - Nuts, ground-nuts and other seeds whether or not mixed together: - Other, including mixtures - Almonds and pistachio nuts - Pistachio nutsReference: https://www.cbsa-asfc.gc.ca/trade-commerce/tariff-tarif/2025/html/00/ch20-eng.html#wb-auto-4</t>
  </si>
  <si>
    <t>080252 - Fresh or dried pistachios, shelled; 110630 - Flour, meal and powder of produce of chapter 8 "Edible fruit and nuts; peel of citrus fruits or melons"; 200799 - Jams, jellies, marmalades, purées or pastes of fruit, obtained by cooking, whether or not containing added sugar or other sweetening matter (excl. citrus fruit and homogenised preparations of subheading 2007.10); 200819 - Nuts and other seeds, incl. mixtures, prepared or preserved (excl. prepared or preserved with vinegar, preserved with sugar but not laid in syrup, jams, fruit jellies, marmalades, fruit purée and pastes, obtained by cooking, and groundnuts); 080251 - Fresh or dried pistachios, in shell; 080251 - Fresh or dried pistachios, in shell; 080252 - Fresh or dried pistachios, shelled; 110630 - Flour, meal and powder of produce of chapter 8 "Edible fruit and nuts; peel of citrus fruits or melons"; 200799 - Jams, jellies, marmalades, purées or pastes of fruit, obtained by cooking, whether or not containing added sugar or other sweetening matter (excl. citrus fruit and homogenised preparations of subheading 2007.10); 200819 - Nuts and other seeds, incl. mixtures, prepared or preserved (excl. prepared or preserved with vinegar, preserved with sugar but not laid in syrup, jams, fruit jellies, marmalades, fruit purée and pastes, obtained by cooking, and groundnuts)</t>
  </si>
  <si>
    <t>Modification of content/scope of regulation; Human health; Food safety; Human health; Food safety</t>
  </si>
  <si>
    <t>Consulta sobre propuesta de modificación de los artículos N° 27 y N° 65 del Reglamento Sanitario de los Alimentos. (Consultation on the proposed amendment to Articles 27 and 65 of the Food Health Regulations).</t>
  </si>
  <si>
    <t>The notified text seeks to amend the Food Health Regulations to allow the use of clean seawater for certain processes applied to fish and fishery products and the maintenance of live fish and shellfish. It establishes conditions to be met by both types of water to prevent food contamination via this route.</t>
  </si>
  <si>
    <t>Fish, fishery products, live fish and shellfish</t>
  </si>
  <si>
    <t>03 - FISH AND CRUSTACEANS, MOLLUSCS AND OTHER AQUATIC INVERTEBRATES</t>
  </si>
  <si>
    <r>
      <rPr>
        <sz val="11"/>
        <color theme="1"/>
        <rFont val="Calibri"/>
        <family val="2"/>
        <scheme val="minor"/>
      </rPr>
      <t>https://members.wto.org/crnattachments/2025/SPS/CHL/25_08489_00_s.pdf
https://members.wto.org/crnattachments/2025/SPS/CHL/25_08489_01_s.pdf</t>
    </r>
  </si>
  <si>
    <t>Resolución para regular la importación de plantas con raíz de Frambuesa (Rubus idaeus) para propagación originarios del Estado de Carolina del Norte, Estados Unidos (Resolution governing the importation of rooted raspberry (Rubus idaeus) plants for propagation originating in the state of North Carolina, United States)Costa Rica hereby advises of the entry into force of the phytosanitary measures notified in document G/SPS/N/CRI/333, adopted pursuant to Resolution No. 059-2025-CV-ARP-SFE of the State Phytosanitary Service, Plant Quarantine Department, Pest Risk Analysis Unit. The notified Resolution establishes the phytosanitary requirements for the importation of rooted raspberry (Rubus idaeus) plants for propagation, originating in the state of North Carolina, United States of America.https://members.wto.org/crnattachments/2025/SPS/CRI/25_08494_00_s.pdf</t>
  </si>
  <si>
    <t>Live raspberry plants, including their roots (HS code: 0602), for propagation</t>
  </si>
  <si>
    <t>Territory protection; Plant health; Adoption/publication/entry into force of reg.; Territory protection; Plant health</t>
  </si>
  <si>
    <r>
      <rPr>
        <sz val="11"/>
        <color theme="1"/>
        <rFont val="Calibri"/>
        <family val="2"/>
        <scheme val="minor"/>
      </rPr>
      <t>https://members.wto.org/crnattachments/2025/SPS/CRI/25_08494_00_s.pdf</t>
    </r>
  </si>
  <si>
    <t>Modification to the List of Permitted Food Additives with Other Purposes of Use to revise the use of caffeine and caffeine citrate</t>
  </si>
  <si>
    <t>Health Canada is lowering the maximum level of use of caffeine and caffeine citrate permitted in cola type beverages from 200 parts per million (ppm) to 150 ppm. This change results from the Department now regulating caffeine as a supplemental ingredient when it is added to carbonated water-based beverages and the total amount of caffeine from all sources is more than 150 ppm. Consequently, Health Canada will modify the List of Permitted Food Additives with Other Purposes of Use as described in the notice on 1 December 2025. These modifications will come into force on the day they are published in the list.The purpose of the notice of modification (notified document) is to publicly announce the Department's decision in this regard and to provide the appropriate contact information for those wishing to submit an inquiry or new scientific information relevant to the safety of this food additive.</t>
  </si>
  <si>
    <t>caffeine and caffeine citrate (ICS Codes: 67.220.20)</t>
  </si>
  <si>
    <t>Draft Commission Implementing Regulation amending Implementing Regulation (EU) 2019/2072 as regards the listing of pests and rules on the introduction into, and movement within, the Union territory of plants, plant products and other objects</t>
  </si>
  <si>
    <t>Implementing Regulation 2019/2072 contains the list of Union quarantine pests, protected zone quarantine pests and regulated non-quarantine pests (RNQPs). Furthermore, it lays down phytosanitary import and internal movement requirements for plants, plant products and other objects that may pose a phytosanitary risk to the European Union.The draft amendment of Implementing Regulation 2019/2072 stipulates:Addition of new pests in the list of Union quarantine pests (Agrilus bilineatus (Weber), Gymnandrosoma aurantianum Lima and Naupactus xanthographus (Germar));Removal of certain Tephritidae species from the list of Union quarantine pests;Deletions and revisions of the Protection Zones for Erwinia amylovora (Burrill) Winslow et al.;Addition of new import and internal movement requirements;Revision of existing import and internal movement requirements;Addition/Revision in CN codes.</t>
  </si>
  <si>
    <t>Plants, plant products and other objects (HS chapters: 01 (beehives), 06 (live plants), 07 (vegetables), 08 (fruits), 09 (Spices), 12 (seeds), 14 (vegetable products), 44 (wood), 46 (beehives), 84 (machinery), 87 (vehicles), 94 (prefabricated buildings of wood))</t>
  </si>
  <si>
    <t>01 - LIVE ANIMALS; 06 - LIVE TREES AND OTHER PLANTS; BULBS, ROOTS AND THE LIKE; CUT FLOWERS AND ORNAMENTAL FOLIAGE; 07 - EDIBLE VEGETABLES AND CERTAIN ROOTS AND TUBERS; 08 - EDIBLE FRUIT AND NUTS; PEEL OF CITRUS FRUIT OR MELONS; 09 - COFFEE, TEA, MATÉ AND SPICES; 12 - OIL SEEDS AND OLEAGINOUS FRUITS; MISCELLANEOUS GRAINS, SEEDS AND FRUIT; INDUSTRIAL OR MEDICINAL PLANTS; STRAW AND FODDER; 14 - VEGETABLE PLAITING MATERIALS; VEGETABLE PRODUCTS NOT ELSEWHERE SPECIFIED OR INCLUDED; 44 - WOOD AND ARTICLES OF WOOD; WOOD CHARCOAL; 46 - MANUFACTURES OF STRAW, OF ESPARTO OR OF OTHER PLAITING MATERIALS; BASKETWARE AND WICKERWORK; 84 - NUCLEAR REACTORS, BOILERS, MACHINERY AND MECHANICAL APPLIANCES; PARTS THEREOF; 87 - VEHICLES OTHER THAN RAILWAY OR TRAMWAY ROLLING STOCK, AND PARTS AND ACCESSORIES THEREOF; 94 - FURNITURE; BEDDING, MATTRESSES, MATTRESS SUPPORTS, CUSHIONS AND SIMILAR STUFFED FURNISHINGS; LUMINAIRES AND LIGHTING FITTINGS, NOT ELSEWHERE SPECIFIED OR INCLUDED; ILLUMINATED SIGNS, ILLUMINATED NAMEPLATES AND THE LIKE; PREFABRICATED BUILDINGS</t>
  </si>
  <si>
    <r>
      <rPr>
        <sz val="11"/>
        <color theme="1"/>
        <rFont val="Calibri"/>
        <family val="2"/>
        <scheme val="minor"/>
      </rPr>
      <t>https://members.wto.org/crnattachments/2025/SPS/EEC/25_08714_00_e.pdf
https://members.wto.org/crnattachments/2025/SPS/EEC/25_08714_01_e.pdf</t>
    </r>
  </si>
  <si>
    <t>Inclusion of elemental iron in Part 4 of the GB MRL Statutory Register</t>
  </si>
  <si>
    <t>Elemental iron is an approved active substance in Great Britain (GB). An application was received by the Health and Safety Executive to include elemental iron in Part 4 of the GB Maximum Residue Limit Statutory Register (i.e. MRL exempt). Following assessment, elemental iron has been included in Part 4 of the GB MRL Statutory Register to accommodate a new authorisation of a plant protection product (PPP) in GB. The Evaluation Report/Reasoned Opinion supporting the decision is available at the following link:  The evaluation of elemental iron to be exempt from MRLs in or on all edible cropsThe levels of iron added to the soil from the notified use should not exceed natural background levels and are unlikely to have harmful effects on human health. </t>
  </si>
  <si>
    <t>All commodities - for reference, the full list of GB commodity codes is set out in Part 1 of the GB pesticides Maximum Residue Level Statutory Register – see link</t>
  </si>
  <si>
    <t>Maximum residue limits (MRLs); Human health; Food safety</t>
  </si>
  <si>
    <r>
      <rPr>
        <sz val="11"/>
        <color theme="1"/>
        <rFont val="Calibri"/>
        <family val="2"/>
        <scheme val="minor"/>
      </rPr>
      <t>https://members.wto.org/crnattachments/2025/SPS/GBR/25_08727_00_e.pdf</t>
    </r>
  </si>
  <si>
    <t>New GB MRLs for ethiprole amending the GB MRL Statutory Register</t>
  </si>
  <si>
    <t>Ethiprole is not an approved active substance in Great Britain. An application was received by the Health and Safety Executive to set new Maximum Residue Levels (MRLs) for soyabean and coffee beans.  Following assessment, new MRLs have been introduced to set Import Tolerances for Soyabeans (0.05 mg/kg) and Coffee Beans (0.07 mg/kg).  The Evaluation Report/Reasoned Opinion supporting the new MRLs is available at the following link: The evaluation of new MRLs for Ethiprole in or on soyabean and coffeeThe residue levels arising in food and feed from the notified uses result in consumer exposures below the toxicological reference values and therefore harmful effects on human health are not expected. As the residue levels exceed the current MRLs in force, new MRLs are being adopted. </t>
  </si>
  <si>
    <t>Soyabeans (0401070), Coffee beans (0620000) -  for reference, the full list of GB commodity codes is set out in Part 1 of the GB pesticides Maximum Residue Level Statutory Register – see link</t>
  </si>
  <si>
    <r>
      <rPr>
        <sz val="11"/>
        <color theme="1"/>
        <rFont val="Calibri"/>
        <family val="2"/>
        <scheme val="minor"/>
      </rPr>
      <t>https://members.wto.org/crnattachments/2025/SPS/GBR/25_08729_00_e.pdf</t>
    </r>
  </si>
  <si>
    <t>New GB MRLs for mefentrifluconazole amending the GB MRL Statutory Register </t>
  </si>
  <si>
    <t>Mefentrifluconazole is an approved active substance in Great Britain. An application was received by the Health and Safety Executive to set new Maximum Residue Levels (MRLs) for citrus (grapefruits, oranges, lemons, limes, mandarins), avocados, bananas and coffee beans.  Following assessment, the following MRLs have been introduced to set Import Tolerances: Grapefruits (0.5 mg/kg), Oranges (1.0 mg/kg), Lemons (1.5 mg/kg) – this CXL also applies to the GB MRL for ‘others-citrus fruit’, Limes (1.5 mg/kg), Mandarins (1.5 mg/kg), Avocados (1.0 mg/kg), Bananas (1.5 mg/kg), Coffee beans (0.4 mg/kg). The Evaluation Report/Reasoned Opinion supporting the new MRLs is available at the following link: The evaluation of CXLs for mefentrifluconazole in or on various commoditiesThe residue levels arising in food from the notified uses result in consumer exposures below the toxicological reference values and therefore harmful effects on human health are not expected. As the residue levels exceed the current MRLs in force, new MRLs are being adopted.  </t>
  </si>
  <si>
    <t>Grapefruits (0110010), Oranges (0110020),  Lemons (0110030),  Limes (0110040),  Mandarins (0110050),  Others - citrus fruit (0110990),  Avocados (0163010),  Bananas (0163020), Coffee beans (0620000) - for reference, the full list of GB commodity codes is set out in Part 1 of the GB pesticides Maximum Residue Level Statutory Register – see link</t>
  </si>
  <si>
    <t>080510 - Fresh or dried oranges; 080440 - Fresh or dried avocados; 0803 - Bananas, incl. plantains, fresh or dried; 080521 - Fresh or dried mandarins incl. tangerines and satsumas (excl. clementines); 080540 - Fresh or dried grapefruit and pomelos; 080550 - Fresh or dried lemons "Citrus limon, Citrus limonum" and limes "Citrus aurantifolia, Citrus latifolia"; 0901 - Coffee, whether or not roasted or decaffeinated; coffee husks and skins; coffee substitutes containing coffee in any proportion</t>
  </si>
  <si>
    <r>
      <rPr>
        <sz val="11"/>
        <color theme="1"/>
        <rFont val="Calibri"/>
        <family val="2"/>
        <scheme val="minor"/>
      </rPr>
      <t>https://members.wto.org/crnattachments/2025/SPS/GBR/25_08730_00_e.pdf</t>
    </r>
  </si>
  <si>
    <t>New GB MRL for flubendiamide amending the GB MRL Statutory Register </t>
  </si>
  <si>
    <t>Flubendiamide is not an approved active substance in Great Britain. An application was received by the Health and Safety Executive to set a new Maximum Residue Level (MRL) for teas. Following assessment, the following CXL has been introduced to set an Import Tolerance: Teas (50 mg/kg) The Evaluation Report/Reasoned Opinion supporting the new MRL is available at the following link: The evaluation of a new MRL for flubendiamide in or on tea.pdfThe residue levels arising in food from the notified uses result in consumer exposures below the toxicological reference values and therefore harmful effects on human health are not expected. As the residue levels exceed the current MRL in force, a new MRL is being adopted.</t>
  </si>
  <si>
    <t>Teas (0610000) - for reference, the full list of GB commodity codes is set out in Part 1 of the GB pesticides Maximum Residue Level Statutory Register – see link</t>
  </si>
  <si>
    <t>3808 - Insecticides, rodenticides, fungicides, herbicides, anti-sprouting products and plant-growth regulators, disinfectants and similar products, put up for retail sale or as preparations or articles, e.g. sulphur-treated bands, wicks and candles, and fly-papers; 0902 - Tea, whether or not flavoured</t>
  </si>
  <si>
    <r>
      <rPr>
        <sz val="11"/>
        <color theme="1"/>
        <rFont val="Calibri"/>
        <family val="2"/>
        <scheme val="minor"/>
      </rPr>
      <t>https://members.wto.org/crnattachments/2025/SPS/GBR/25_08728_00_e.pdf</t>
    </r>
  </si>
  <si>
    <t>The Official Controls (Import of High-Risk Food and Feed of Non-Animal Origin) (Amendment of Commission Implementing Regulation 2019/1793) (England) Regulations 2025; The Official Controls (Import of High-Risk Food and Feed of Non-Animal Origin) Amendment (Scotland) Regulations 2025; The Official Controls (Import of High-Risk Food and Feed of Non-Animal Origin) (Amendment of Commission Implementing Regulation (EU) 2019/1793) (Wales) Regulations 2025</t>
  </si>
  <si>
    <t>G/SPS/N/GBR/100 of 25 June 2025 notified proposed changes concerning the temporary increase of official controls applicable to certain food and feed of non-animal origin entering Great Britain from the countries listed in Annexes I and II to assimilated Regulation 2019/1793. The Regulations introducing these amendments have now been published and the Entry into Force date is the 1 January 2026. The regulations are available below: The Official Controls (Import of High-Risk Food and Feed of Non-Animal Origin) (Amendment of Commission Implementing Regulation (EU) 2019/1793) (England) Regulations 2025The Official Controls (Import of High Risk Food and Feed of Non-Animal Origin) Amendment (Scotland) Regulations 2025The Official Controls (Import of High-Risk Food and Feed of Non-Animal Origin) (Amendment of Commission Implementing Regulation (EU) 2019/1793) (Wales) Regulations 2025</t>
  </si>
  <si>
    <t>HS codes: 0807 20 00; ex0904 22 00 11; 0709 30 00 05; 0709 99 90 10; 0710 80 95 75; 0910; 0908; 0909; 0810 90 20 20; 1207 40; 2008 19 19 49; 2008 19 99 49; 1202 41 00; 1202 42 00; 2008 11 10; 2008 11 91; 2008 11 96; 2008 11 98; 1208 90 00 20; 2305 00 00; 2007 10 10 80; 2007 10 99 50; 2007 99 39 07; 2007 99 39 08; 0810 90 20 10; 0709 60 99 20; 0710 80 59 20; 0709 99 90 20; 0710 80 95 30</t>
  </si>
  <si>
    <t>2305 - Oil-cake and other solid residues, whether or not ground or in the form of pellets, resulting from the extraction of ground-nut oil.; 070930 - Fresh or chilled aubergines "eggplants"; 200799 - Jams, jellies, marmalades, purées or pastes of fruit, obtained by cooking, whether or not containing added sugar or other sweetening matter (excl. citrus fruit and homogenised preparations of subheading 2007.10); 200710 - Homogenised preparations of jams, jellies, marmalades, fruit or nut purées and nut pastes, obtained by cooking, whether or not containing added sugar or other sweetening matter, put up for retail sale as infant food or for dietetic purposes, in containers of &lt;= 250 g; 120890 - Flours and meal of oil seeds or oleaginous fruit (excl. soya and mustard); 120740 - Sesamum seeds, whether or not broken; 120242 - Groundnuts, shelled, whether or not broken (excl. seed for sowing, roasted or otherwise cooked); 120241 - Groundnuts, in shell (excl. seed for sowing, roasted or otherwise cooked); 200819 - Nuts and other seeds, incl. mixtures, prepared or preserved (excl. prepared or preserved with vinegar, preserved with sugar but not laid in syrup, jams, fruit jellies, marmalades, fruit purée and pastes, obtained by cooking, and groundnuts);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0908 - Nutmeg, mace and cardamoms; 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 080720 - Fresh pawpaws "papayas"; 071080 - Vegetables, uncooked or cooked by steaming or by boiling in water, frozen (excl. potatoes, leguminous vegetables, spinach, New Zealand spinach, orache spinach, and sweetcorn); 070999 - Fresh or chilled vegetables n.e.s.; 070960 - Fresh or chilled fruits of the genus Capsicum or Pimenta; 0909 - Seeds of anis, badian, fennel, coriander, cumin or caraway; juniper berries; 200811 - Groundnuts, prepared or preserved (excl. preserved with sugar); 2305 - Oil-cake and other solid residues, whether or not ground or in the form of pellets, resulting from the extraction of ground-nut oil.; 200819 - Nuts and other seeds, incl. mixtures, prepared or preserved (excl. prepared or preserved with vinegar, preserved with sugar but not laid in syrup, jams, fruit jellies, marmalades, fruit purée and pastes, obtained by cooking, and groundnuts); 200811 - Groundnuts, prepared or preserved (excl. preserved with sugar); 200799 - Jams, jellies, marmalades, purées or pastes of fruit, obtained by cooking, whether or not containing added sugar or other sweetening matter (excl. citrus fruit and homogenised preparations of subheading 2007.10); 200710 - Homogenised preparations of jams, jellies, marmalades, fruit or nut purées and nut pastes, obtained by cooking, whether or not containing added sugar or other sweetening matter, put up for retail sale as infant food or for dietetic purposes, in containers of &lt;= 250 g; 120890 - Flours and meal of oil seeds or oleaginous fruit (excl. soya and mustard); 120740 - Sesamum seeds, whether or not broken; 070960 - Fresh or chilled fruits of the genus Capsicum or Pimenta; 120242 - Groundnuts, shelled, whether or not broken (excl. seed for sowing, roasted or otherwise cooked);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0909 - Seeds of anis, badian, fennel, coriander, cumin or caraway; juniper berries; 0908 - Nutmeg, mace and cardamoms; 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 080720 - Fresh pawpaws "papayas"; 071080 - Vegetables, uncooked or cooked by steaming or by boiling in water, frozen (excl. potatoes, leguminous vegetables, spinach, New Zealand spinach, orache spinach, and sweetcorn); 120241 - Groundnuts, in shell (excl. seed for sowing, roasted or otherwise cooked); 070999 - Fresh or chilled vegetables n.e.s.; 070930 - Fresh or chilled aubergines "eggplants"</t>
  </si>
  <si>
    <t>Maximum residue limits (MRLs); Human health; Food safety; Change in date of adoption/publication/entry into force; Adoption/publication/entry into force of reg.; Maximum residue limits (MRLs); Human health; Food safety</t>
  </si>
  <si>
    <t>Ministry of Public Health (MOPH) Notification No. 461 entitled "Extraction Solvent for use in Food Production"</t>
  </si>
  <si>
    <t>The Draft Ministry of Public Health notification entitled "Extraction Solvent for use in Food Production", previously notified in G/SPS/N/THA/724, dated 9 April 2024, was published in the Royal Gazette, dated 2 September 2025, as the Notification of the Ministry of Public Health No. 461.Date of entry into force: 3 September 2025 </t>
  </si>
  <si>
    <t>Extraction solvent for use in food production, processing aids, food additives</t>
  </si>
  <si>
    <r>
      <rPr>
        <sz val="11"/>
        <color theme="1"/>
        <rFont val="Calibri"/>
        <family val="2"/>
        <scheme val="minor"/>
      </rPr>
      <t>https://members.wto.org/crnattachments/2025/SPS/THA/25_08782_00_x.pdf</t>
    </r>
  </si>
  <si>
    <t>The Draft Ministry of Public Health notification entitled  "Jams, Jellies and Marmalade", previously notified in G/SPS/N/THA/755, dated 21 August 2024, was published in the Royal Gazette, dated 11 March 2025, as the Notification of the Ministry of Public Health No. 455.Date of entry into force: 9 June 2025 </t>
  </si>
  <si>
    <t>jams, jellies and marmalades (ICS 67.080)</t>
  </si>
  <si>
    <t>2007 - Jams, fruit jellies, marmalades, fruit or nut purée and fruit or nut pastes, obtained by cooking, whether or not containing added sugar or other sweetening matter; 2007 - Jams, fruit jellies, marmalades, fruit or nut purée and fruit or nut pastes, obtained by cooking, whether or not containing added sugar or other sweetening matter</t>
  </si>
  <si>
    <r>
      <rPr>
        <sz val="11"/>
        <color theme="1"/>
        <rFont val="Calibri"/>
        <family val="2"/>
        <scheme val="minor"/>
      </rPr>
      <t>https://members.wto.org/crnattachments/2025/SPS/THA/25_08783_00_x.pdf</t>
    </r>
  </si>
  <si>
    <t>Azoxystrobin; Pesticide Tolerances. Final Rule</t>
  </si>
  <si>
    <t>This regulation establishes a tolerance for residues of 
azoxystrobin in or on black pepper. </t>
  </si>
  <si>
    <t>Black pepper </t>
  </si>
  <si>
    <r>
      <rPr>
        <sz val="11"/>
        <color theme="1"/>
        <rFont val="Calibri"/>
        <family val="2"/>
        <scheme val="minor"/>
      </rPr>
      <t>https://www.govinfo.gov/content/pkg/FR-2025-12-08/html/2025-22174.htm</t>
    </r>
  </si>
  <si>
    <t>Glufosinate; Pesticide Tolerances. Final Rule</t>
  </si>
  <si>
    <t>This regulation establishes, modifies, and revokes tolerances 
for residues of glufosinate (CASRN 77182-82-2) in or on rice and tea 
commodities. </t>
  </si>
  <si>
    <t>Rice and tea 
commodities</t>
  </si>
  <si>
    <r>
      <rPr>
        <sz val="11"/>
        <color theme="1"/>
        <rFont val="Calibri"/>
        <family val="2"/>
        <scheme val="minor"/>
      </rPr>
      <t>https://www.govinfo.gov/content/pkg/FR-2025-11-20/html/2025-20399.htm</t>
    </r>
  </si>
  <si>
    <t> National Food Safety Standard of the P.R.C.: Maximum Residue Limits for Pesticides in Foods</t>
  </si>
  <si>
    <t>This standard establishes 209 maximum residue limits (MRLs) for the residues of 93 pesticides, including 2,4-D dimethyl amine salt, etc. in or on foods.</t>
  </si>
  <si>
    <t> Foods</t>
  </si>
  <si>
    <r>
      <rPr>
        <sz val="11"/>
        <color theme="1"/>
        <rFont val="Calibri"/>
        <family val="2"/>
        <scheme val="minor"/>
      </rPr>
      <t>https://members.wto.org/crnattachments/2025/SPS/CHN/25_08794_00_x.pdf</t>
    </r>
  </si>
  <si>
    <t>Import Requirements for Specific Plant Products</t>
  </si>
  <si>
    <t>According to our national legislation, products with HS Code 12.12.99.95.00.14 (apricot, peach (including nectarine) and plum stones and kernels) are required to be accompanied by a Phytosanitary Certificate for import.However, the importation of products under HS code 12.12.99.95.00.14 (excluding kernels) poses a plant health risk to Türkiye with respect to harmful organisms such as Plum pox potyvirus – Plum pox virus (PPV), Cherry leaf roll virus (CLRV), Prunus necrotic ringspot virus (PNRSV), and Prune dwarf virus (PDV). Accordingly, it is intended to prevent the introduction of harmful organisms into Türkiye and their spread to production areas.As of 10 December 2025, Türkiye will require that the phytosanitary certificate accompanying the importation of products classified under HS Code 12.12.99.95.00.14 (excluding kernels) include the phytosanitary requirements detailed below in the additional declaration section, and that the necessary supplementary documents be provided.For the importation of the aforementioned products into Türkiye the additional declaration section of the plant health certificate issued by the NPPO of the exporting country must include the following additional information regarding the above-mentioned harmful organisms:- Additional information confirming that the product has been collected from pest-free areas or pest-free production sites, and- The product has been subjected to appropriate official tests and, based on laboratory analyses, has been confirmed to be free from harmful organisms.In addition, a document or certificate demonstrating that the product has undergone post-harvest drying/processing procedures in the country of origin must be provided.Furthermore, in the event of any suspicion regarding seed-transmissible harmful organisms such as PPV, CLRV, PNRSV, and PDV, laboratory analyses shall also be carried out upon their entry into Türkiye.Accordingly, the products classified under the HS Code mentioned above (except kernels) shall be returned or destroyed if any of the following conditions are met: they are not accompanied by a phytosanitary certificate issued by the NPPO of the exporting country containing the required additional declaration, they do not carry a document or certificate demonstrating that they have undergone post-harvest drying/processing procedures, or they are found non-compliant as a result of the phytosanitary inspection upon entry into Türkiye.</t>
  </si>
  <si>
    <t>Apricot, peach (including nectarine), and plum stones (except kernels)</t>
  </si>
  <si>
    <t>121299 - Fruit stones and kernels and other vegetable products, incl. unroasted chicory roots of the variety cichorium intybus sativum, of a kind used primarily for human consumption, n.e.s.</t>
  </si>
  <si>
    <t>Territory protection; Plant health; Pests</t>
  </si>
  <si>
    <t>Proposal to amend Schedule 20 of the revised Australia New Zealand Food Standards Code (25 November 2025)</t>
  </si>
  <si>
    <t>This Proposal seeks to amend the Australia New Zealand Food Standards Code to align the following maximum residue limit (MRL) for a veterinary chemical so that it is consistent with other national regulations relating to the safe and effective use of agricultural and veterinary chemicals: Florfenicol in ‘Salmon, Atlantic’ (WD 0893)</t>
  </si>
  <si>
    <r>
      <rPr>
        <sz val="11"/>
        <color theme="1"/>
        <rFont val="Calibri"/>
        <family val="2"/>
        <scheme val="minor"/>
      </rPr>
      <t>https://www.apvma.gov.au/sites/default/files/gazette/food-standards/Gazette%20No%2024%2C%20Tuesday%2025%20November%202025%20-%20Proposed%20variation%20to%20Schedule%2020.pdf</t>
    </r>
  </si>
  <si>
    <t>Delayed Verification Sampling of Not Ready-to-Eat Breaded Stuffed Chicken Products </t>
  </si>
  <si>
    <t>FSIS is delaying the implementation of its verification activities related to Salmonella in not ready-to-eat (NRTE) breaded stuffed chicken product because of current testing method limitations. The current available test methods have accuracy limitations and have resulted in findings of false positives, especially at low levels of contamination. At this time, FSIS is not establishing a new implementation date. The duration of the delay will depend largely on whether the Agency is able to refine the current method or develop and validate an alternative method that can be reliably applied in a regulatory context. FSIS will provide advance notice in the Federal Register before beginning verification sampling and testing activities.</t>
  </si>
  <si>
    <t>Poultry and poultry products</t>
  </si>
  <si>
    <t>Salmonella; Human health; Food safety; Change in date of adoption/publication/entry into force; Salmonella; Food safety; Human health</t>
  </si>
  <si>
    <r>
      <rPr>
        <sz val="11"/>
        <color theme="1"/>
        <rFont val="Calibri"/>
        <family val="2"/>
        <scheme val="minor"/>
      </rPr>
      <t>https://members.wto.org/crnattachments/2025/SPS/USA/25_08817_00_e.pdf
https://www.federalregister.gov/documents/2025/12/02/2025-21737/delayed-verification-sampling-of-not-ready-to-eat-breaded-stuffed-chicken-products</t>
    </r>
  </si>
  <si>
    <t>New GB MRLs for clopyralid amending the GB MRL Statutory Register</t>
  </si>
  <si>
    <t>Clopyralid is an approved active substance in Great Britain. An application was received by the Health and Safety Executive requesting new Maximum Residue Levels (MRLs) for wheat, oat, products of animal origin and honey. Following assessment new MRLs have been introduced to set import tolerances for the commodities listed in Section 3.  The Evaluation Report/Reasoned Opinion supporting the new MRLs is available at the following link: The evaluation of new MRLs for clopyralid in or on various commodities.pdfThe residue levels arising in food from the notified uses result in consumer exposures below the toxicological reference values, and therefore harmful effects on human health are not expected. As the residue levels exceed the current MRLs in force, new MRLs are being adopted.  </t>
  </si>
  <si>
    <t>Oat (0500050), wheat (0500090), swine fat (1011020), swine liver (1011030), swine kidney (1011040), swine edible offals other than liver and kidney (1011050), bovine fat (1012020), bovine liver (1012030), bovine kidney (1012040), bovine edible offals other than liver and kidney (1012050), sheep fat (1013020), sheep liver (1013030), sheep kidney (1013040), sheep edible offals other than liver and kidney (1013050), goat fat (1014020), goat liver (1014030), goat kidney (1014040), goat edible offals other than liver and kidney (1014050), equine fat (1015020), equine liver (1015030), equine kidney (1015040), equine edible offals other than liver and kidney (1015050), other farmed terrestrial animals fat (1017020), other farmed terrestrial animals liver (1017030), other farmed terrestrial animals kidney (1017040), other farmed terrestrial animals edible offals other than liver and kidney (1017050), honey and other apiculture products (1040000).††It is noted that, at this time, no MRLs are applicable to other apiculture products until individual products have been identified and listed within this group. *For reference, the full list of GB commodity codes is set out in Part 1 of the GB pesticides Maximum Residue Level Statutory Register – see link</t>
  </si>
  <si>
    <r>
      <rPr>
        <sz val="11"/>
        <color theme="1"/>
        <rFont val="Calibri"/>
        <family val="2"/>
        <scheme val="minor"/>
      </rPr>
      <t>https://members.wto.org/crnattachments/2025/SPS/GBR/25_08802_00_e.pdf</t>
    </r>
  </si>
  <si>
    <t>Letter by the Federal Service for Veterinary and Phytosanitary Surveillance No. FS-ARe-7/6845-3 of 4 December 2025</t>
  </si>
  <si>
    <t>This letter introduces temporary restrictions on imports of live sheep and goats and products derived thereof to the Russian Federation, as well as on the transit of animals susceptible to peste des petits ruminants (PPR) through the territory of the Russian Federation from Viet Nam due to the outbreak of PPR in the country indicated.</t>
  </si>
  <si>
    <t>Live sheep and goats; genetic material of sheep and goats; products derived from sheep and goats that were not subject to the use of technologies providing destruction of PPR in accordance with the WOAH Terrestrial Animal Health Code (HS code(s): 0104; 0106; 0204; 0206; 0210; 0401; 0402; 0403; 0404; 0405; 0406; 0506; 0507; 051199; 1502; 1503; 1505; 1506; 151610; 1518; 1601; 1602; 1603; 190220)</t>
  </si>
  <si>
    <t>0104 - Live sheep and goats; 1602 - Prepared or preserved meat, meat offal, blood or insects (excl. sausages and similar products, and meat extracts and juices); 1601 - Sausages and similar products, of meat, meat offal, blood or insects; food preparations based on these products.; 1518 -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 151610 - Animal fats and oils and their fractions, partly or wholly hydrogenated, inter-esterified, re-esterified or elaidinised, whether or not refined, but not further prepared; 1506 - Other animal fats and oils and their fractions, whether or not refined, but not chemically modified.; 1505 - Wool grease and fatty substances derived therefrom (including lanolin).; 1503 - Lard stearin, lard oil, oleostearin, oleo-oil and tallow oil, not emulsified or mixed or otherwise prepared.; 1502 - Fats of bovine animals, sheep or goats (excl. oil and oleostearin); 051199 - Products of animal origin, n.e.s., dead animals, unfit for human consumption (excl. fish, crustaceans, molluscs or other aquatic invertebrates); 0507 - Ivory, tortoiseshell, whalebone and whalebone hair, horns, antlers, hooves, nails, claws and beaks, unworked or simply prepared; powder and waste of these products (excl. cut to shape); 0506 - Bones and horn-cores and their powder and waste, unworked, defatted, simply prepared, treated with acid or degelatinised (excl. cut to shape); 0406 - Cheese and curd; 0405 - Butter, incl. dehydrated butter and ghee, and other fats and oils derived from milk; dairy spreads; 0404 - Whey, whether or not concentrated or containing added sugar or other sweetening matter; products consisting of natural milk constituents, whether or not containing added sugar or other sweetening matter, n.e.s.; 0401 - Milk and cream, not concentrated nor containing added sugar or other sweetening matter; 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0402 - Milk and cream, concentrated or containing added sugar or other sweetening matter; 0210 - Meat and edible offal, salted, in brine, dried or smoked; edible flours and meals of meat or meat offal; 0206 - Edible offal of bovine animals, swine, sheep, goats, horses, asses, mules or hinnies, fresh, chilled or frozen; 0204 - Meat of sheep or goats, fresh, chilled or frozen; 0106 - Live animals (excl. horses, asses, mules, hinnies, bovine animals, swine, sheep, goats, poultry, fish, crustaceans, molluscs and other aquatic invertebrates, and microorganic cultures etc.); 1603 - Extracts and juices of meat, fish or crustaceans, molluscs or other aquatic invertebrates.; 190220 - Pasta, stuffed with meat or other substances, whether or not cooked or otherwise prepared</t>
  </si>
  <si>
    <r>
      <rPr>
        <sz val="11"/>
        <color theme="1"/>
        <rFont val="Calibri"/>
        <family val="2"/>
        <scheme val="minor"/>
      </rPr>
      <t>https://members.wto.org/crnattachments/2025/SPS/RUS/25_08815_00_x.pdf
https://fsvps.gov.ru/files/ukazanie-rosselhoznadzora-ot-04-dekabrja-2025-goda-fs-arje-7-6845-3/</t>
    </r>
  </si>
  <si>
    <t>Isocycloseram; Pesticide Tolerances. Final rule</t>
  </si>
  <si>
    <t>This regulation establishes tolerances for residues of 
isocycloseram (CASRN 2061933-85-3) in or on multiple commodities. </t>
  </si>
  <si>
    <t>Multiple commodities </t>
  </si>
  <si>
    <r>
      <rPr>
        <sz val="11"/>
        <color theme="1"/>
        <rFont val="Calibri"/>
        <family val="2"/>
        <scheme val="minor"/>
      </rPr>
      <t>https://www.govinfo.gov/content/pkg/FR-2025-11-20/html/2025-20460.htm</t>
    </r>
  </si>
  <si>
    <t>Revision of the Enforcement Ordinance of the Act on the Protection of Fishery Resources </t>
  </si>
  <si>
    <t>The content of the amendment:Add infection with decapod iridescent virus 1 to the list of diseases subject to import quarantine for Penaeidae and Palaemonidae.Add Haliotis rubra and Haliotis laevigata to the list of target animals for infection with abalone herpesvirus.Since the above-mentioned diseases will become subject to import quarantine after the amended regulation enters into force, the exporting country and Japan will need to discuss the relevant risk management measures and establish the import requirements. Live crustaceans (Penaeidae and Palaemonidae), live molluscs (Haliotis rubra and Haliotis laevigata), and their aquatic animal products for aquaculture must then be accompanied by an appropriate health certificate to meet the bilaterally agreed import requirements upon importation into Japan.</t>
  </si>
  <si>
    <t>Live crustaceans limited to Penaeidae and Palaemonidae, and live molluscs limited to Haliotis rubra and Haliotis laevigata, and their aquatic animal products for aquaculture</t>
  </si>
  <si>
    <t>030791 - Live, fresh or chilled molluscs, even in shell (excl. oysters, scallops of the genera Pecten, Chlamys or Placopecten, mussels "Mytilus spp., Perna spp.", cuttle fish and squid, octopus "Octopus spp.", snails other than sea snails, clams, cockles and ark shells, abalone and stromboid conchs); 0306 - Crustaceans, whether in shell or not, live, fresh, chilled, frozen, dried, salted or in brine, even smoked, incl. crustaceans in shell cooked by steaming or by boiling in water</t>
  </si>
  <si>
    <t>The Kingdom of Saudi Arabia/The Cooperation Council for the Arab States of the Gulf draft Technical Regulation for HARD, JELLY AND SOFT CANDY</t>
  </si>
  <si>
    <t>All types of dry (hard), jelly (gelatinous), and soft confectionery prepared for direct consumption. </t>
  </si>
  <si>
    <t>(ICS Code:67.060.00) </t>
  </si>
  <si>
    <t>Food safety</t>
  </si>
  <si>
    <r>
      <rPr>
        <sz val="11"/>
        <color theme="1"/>
        <rFont val="Calibri"/>
        <family val="2"/>
        <scheme val="minor"/>
      </rPr>
      <t>https://members.wto.org/crnattachments/2025/SPS/SAU/25_08847_00_x.pdf</t>
    </r>
  </si>
  <si>
    <t>Final Draft of Standard FDS - CAKES</t>
  </si>
  <si>
    <t>(ICS Code : 67.060.00 )</t>
  </si>
  <si>
    <r>
      <rPr>
        <sz val="11"/>
        <color theme="1"/>
        <rFont val="Calibri"/>
        <family val="2"/>
        <scheme val="minor"/>
      </rPr>
      <t>https://members.wto.org/crnattachments/2025/SPS/SAU/25_08848_00_x.pdf</t>
    </r>
  </si>
  <si>
    <t>Notice of Temporary Suspension on the Importation of Live Poultry and Poultry Products from Denmark to prevent the potential spread of High Pathogenicity Avian Influenza (HPAI) virus</t>
  </si>
  <si>
    <t>Following the report on the detection of high pathogenicity avian influenza (HPAI) virus outbreak in Torp, Denmark on 8 October 2025 to the World Organisation for Animal Health (WOAH), the Department of Veterinary Services (DVS) Malaysia has temporarily suspended import of live poultry and poultry products from Denmark effective 13 November 2025.</t>
  </si>
  <si>
    <t>Live poultry and poultry products</t>
  </si>
  <si>
    <t>Pests; Avian Influenza</t>
  </si>
  <si>
    <r>
      <rPr>
        <sz val="11"/>
        <color theme="1"/>
        <rFont val="Calibri"/>
        <family val="2"/>
        <scheme val="minor"/>
      </rPr>
      <t>https://members.wto.org/crnattachments/2025/SPS/MYS/25_08845_00_x.pdf</t>
    </r>
  </si>
  <si>
    <t>Citrus plants for Planting Import Health Standard: Addition of Citrus concave gum-associated virus (CCGaV) as a regulated pest to the import requirements.</t>
  </si>
  <si>
    <t>Adoption Date of regulation</t>
  </si>
  <si>
    <t>Citrus plants for planting(leafless budwood/cuttings and plants in vitro</t>
  </si>
  <si>
    <t>060220 - Edible fruit or nut trees, shrubs and bushes, whether or not grafted; 060220 - Edible fruit or nut trees, shrubs and bushes, whether or not grafted</t>
  </si>
  <si>
    <t>Adoption/publication/entry into force of reg.; Change in date of adoption/publication/entry into force; Pests; Plant health; Pests; Plant health</t>
  </si>
  <si>
    <r>
      <rPr>
        <sz val="11"/>
        <color theme="1"/>
        <rFont val="Calibri"/>
        <family val="2"/>
        <scheme val="minor"/>
      </rPr>
      <t>https://members.wto.org/crnattachments/2025/SPS/NZL/25_08826_00_e.pdf</t>
    </r>
  </si>
  <si>
    <t>Proposal to modify the List of Permitted Preservatives to authorize the use of rosemary extract</t>
  </si>
  <si>
    <t>Health Canada completed a premarket safety and efficacy assessment of a food additive submission seeking authorization for the use of rosemary extract as an antioxidant preservative in:brownies, cookies and crackersdehydrated potato productsnoodles and pasta precooked with fatdried and/or roasted nuts, seeds, and nut or seed spreads unstandardized snack bars (cereal, fruit or nut bars)savory or sweet snack foods (such as chips, kernels from soybean or other legumes, popcorn, pretzels, rice cakes)The requested maximum levels of use range from 10 ppm to 50 ppm, calculated as the sum of carnosol and carnosic acid. The results of the premarket assessment support the safety and efficacy of rosemary extract for its requested uses. Consequently, Health Canada intends to enable the use of rosemary extract by modifying the List of Permitted Preservatives and setting out specifications for this food additive in the Table of Food Additive Specifications, as described in the information document referenced above.The purpose of this document is to publicly announce Health Canada’s intention in this regard and to provide the appropriate contact information for those wishing to submit comments, inquiries or new scientific information relevant to the safety of this food additive. </t>
  </si>
  <si>
    <t>Rosemary extract (ICS Codes: 67.220.20)</t>
  </si>
  <si>
    <t>Food additives</t>
  </si>
  <si>
    <t>Notice of Temporary Suspension on the Importation of Live Poultry and Poultry Products from Brazil to prevent the potential spread of High Pathogenicity Avian Influenza (HPAI) virus</t>
  </si>
  <si>
    <t>On 31 October 2025, the Department of Veterinary Services (DVS) of Malaysia have lifted the temporary suspension on the importation of live poultry and poultry products from Brazil, following the country's self-declaration of freedom from high pathogenicity avian influenza (HPAI) to the World Organisation for Animal Health (WOAH) on 26 June 2025.Importation of live poultry, including day-old chicks and ducklings, as well as poultry meat Brazil, may resume upon mutual agreement and finalisation of the Veterinary Health Certificate between DVS and the competent veterinary authority of Brazil.</t>
  </si>
  <si>
    <t>1501 - Pig fat, incl. lard, and poultry fat, rendered or otherwise extracted (excl. lard stearin and lard oil); 0209 - Pig fat, free of lean meat, and poultry fat, not rendered or otherwise extracted, fresh, chilled, frozen, salted, in brine, dried or smoked; 0207 - Meat and edible offal of fowls of the species Gallus domesticus, ducks, geese, turkeys and guinea fowls, fresh, chilled or frozen; 0105 - Live poultry, "fowls of the species Gallus domesticus, ducks, geese, turkeys and guinea fowls"; 0105 - Live poultry, "fowls of the species Gallus domesticus, ducks, geese, turkeys and guinea fowls"; 0207 - Meat and edible offal of fowls of the species Gallus domesticus, ducks, geese, turkeys and guinea fowls, fresh, chilled or frozen; 0209 - Pig fat, free of lean meat, and poultry fat, not rendered or otherwise extracted, fresh, chilled, frozen, salted, in brine, dried or smoked; 1501 - Pig fat, incl. lard, and poultry fat, rendered or otherwise extracted (excl. lard stearin and lard oil)</t>
  </si>
  <si>
    <t>Food safety; Avian Influenza; Animal health; Animal diseases; Withdrawal of the measure; Zoonoses; Food safety; Avian Influenza; Animal health; Animal diseases; Zoonoses</t>
  </si>
  <si>
    <t>Lifting the import suspension of products derived from cloven-hoofed animals from Germany</t>
  </si>
  <si>
    <t>In order to prevent the introduction of Foot-and-Mouth Disease (FMD) virus into Japan, MAFF  suspended the import of beef and beef offal from Germany, including those shipped through third countries, on 11 January 2025, based on the "Animal health requirements for beef and beef offal to be exported to Japan from Germany" and the Article 37 and 44 of the "Act on Domestic Animal Infectious Disease Control". Based on the information regarding FMD control measures in Germany, it was concluded that resuming imports of beef, beef offal from Germany would pose a negligible risk of FMD introduction into Japan.Therefore, beef, beef offal produced on or after 12 November 2025 are permitted for import, and G/SPS/N/JPN/1320 will be withdrawn on the date of circulation of this notification.</t>
  </si>
  <si>
    <t>Meat and meat products derived from cloven-hoofed animals</t>
  </si>
  <si>
    <t>0201 - Meat of bovine animals, fresh or chilled; 0202 - Meat of bovine animals, frozen; 0206 - Edible offal of bovine animals, swine, sheep, goats, horses, asses, mules or hinnies, fresh, chilled or frozen; 0210 - Meat and edible offal, salted, in brine, dried or smoked; edible flours and meals of meat or meat offal; 0201 - Meat of bovine animals, fresh or chilled; 0202 - Meat of bovine animals, frozen; 0206 - Edible offal of bovine animals, swine, sheep, goats, horses, asses, mules or hinnies, fresh, chilled or frozen; 0210 - Meat and edible offal, salted, in brine, dried or smoked; edible flours and meals of meat or meat offal</t>
  </si>
  <si>
    <t>Pest- or Disease- free Regions / Regionalization; Foot and mouth disease; Animal health; Animal diseases; Withdrawal of the measure; Foot and mouth disease; Pest- or Disease- free Regions / Regionalization; Animal health; Animal diseases</t>
  </si>
  <si>
    <t>Lifting the import suspension of raw milk and/or un-heated/un-treated milk products from Germany</t>
  </si>
  <si>
    <t>In order to prevent the introduction of Foot-and-Mouth Disease (FMD) virus into Japan, MAFF  suspended the import of raw milk and/or un-heated/un-treated milk products from Germany, including those shipped through third countries, on 11 January 2025, based on the  "Animal Health  Requirements  for raw  milk and/or  milk products  to  be exported  to  Japan from  Listed  countries" and the Article 37 and 44 of the "Act on Domestic Animal Infectious Disease Control". Based on the information regarding FMD control measures in Germany, it was concluded that resuming imports of raw milk and/or un-heated/un-treated milk products from Germany would pose a negligible risk of FMD introduction into Japan.Therefore, raw milk and/or un-heated/un-treated milk products produced on or after 12 November 2025 are permitted for import, and G/SPS/N/JPN/1321 will be withdrawn on the date of circulation of this notificationIn addition, MAFF has modified the listed countries which are defined in the “Animal Health Requirements for raw milk and/or milk products to be exported to Japan from Listed countries” and now Germany is included in the listed countries.</t>
  </si>
  <si>
    <t>Raw milk and/or un-heated/un-treated milk products</t>
  </si>
  <si>
    <t>Withdrawal of the measure; Pest- or Disease- free Regions / Regionalization; Foot and mouth disease; Animal health; Animal diseases; Foot and mouth disease; Pest- or Disease- free Regions / Regionalization; Animal health; Animal diseases</t>
  </si>
  <si>
    <t>Resolución No. 00031675 del 4 de diciembre de 2025 "Por la cual se suspende temporalmente la emisión de documentos zoosanitarios de importación (DZI) para productos y subproductos de origen porcino procedentes del Reino de España ante la presencia del virus de la Peste Porcina Africana (PPA) en animales silvestres y se dictan otras disposiciones" (Resolution No. 00031675, of 4 December 2025, temporarily suspending the issuance of animal health import documents (DZI) for products and by-products of swine coming from the Kingdom of Spain, due to the presence of the African swine fever (ASF) virus in wild animals, and issuing other provisions)</t>
  </si>
  <si>
    <t>The notified Resolution temporarily suspends the issuance of animal health import documents (DZI) for products and by-products of swine, coming from the Kingdom of Spain, that do not comply with the provisions of Section 15, Chapter 15.1, Article 15.1.2 of the WOAH Terrestrial Animal Health Code. These products and by-products covered by the DZI will also not be permitted to enter the country, including those transported in accompanied baggage or postal parcels or those that transit through Spain, leading to their rejection, reshipment or destruction, as appropriate, in accordance with the provisions of this Resolution.</t>
  </si>
  <si>
    <t>Products and by-products of swine.</t>
  </si>
  <si>
    <t>African swine fever (ASF); Animal health; Pests</t>
  </si>
  <si>
    <r>
      <rPr>
        <sz val="11"/>
        <color theme="1"/>
        <rFont val="Calibri"/>
        <family val="2"/>
        <scheme val="minor"/>
      </rPr>
      <t>https://members.wto.org/crnattachments/2025/SPS/COL/25_08825_00_s.pdf
https://www.ica.gov.co/getattachment/6d876619-ac31-4f91-b5f7-bf59cb0f461d/2025R00031675.aspx</t>
    </r>
  </si>
  <si>
    <t>Proposed Revision of the “Special Act on Imported Food Safety Control” </t>
  </si>
  <si>
    <t>This amendment is to clearly stipulate the revocation of the extension of the effective period of registration and rejection of import declarations if the importer, etc. extend the registration of foreign food facilities through fraud or other improper means. It also aims to revise the registration criteria for the traceability of imported health functional foods and infant formula by changing the basis from sales amount to import amount.</t>
  </si>
  <si>
    <t>Foods</t>
  </si>
  <si>
    <r>
      <rPr>
        <sz val="11"/>
        <color theme="1"/>
        <rFont val="Calibri"/>
        <family val="2"/>
        <scheme val="minor"/>
      </rPr>
      <t>https://members.wto.org/crnattachments/2025/SPS/KOR/25_08828_00_x.pdf</t>
    </r>
  </si>
  <si>
    <t>Draft Ordinance aiming to update the phytosanitary requirements for the importation of fresh spears of asparagus (Category 3) (Asparagus officinalis) produced in Belgium</t>
  </si>
  <si>
    <r>
      <rPr>
        <sz val="11"/>
        <color theme="1"/>
        <rFont val="Calibri"/>
        <family val="2"/>
        <scheme val="minor"/>
      </rPr>
      <t>https://members.wto.org/crnattachments/2025/SPS/BRA/25_08824_00_e.pdf</t>
    </r>
  </si>
  <si>
    <t>Those foods, food additives, food utensils, food containers or packaging classified under 5 specific CCC codes</t>
  </si>
  <si>
    <t>Commodities classified under five specific CCC codes shall follow the "Regulations of Inspection of Imported Foods and Related Products" if they are used for foods, food additives, food utensils, food containers or packaging. The importers shall apply for inspection to the Food and Drug Administration, Ministry of Health and Welfare.</t>
  </si>
  <si>
    <t>Foods, food additives, food utensils, food containers or packaging</t>
  </si>
  <si>
    <r>
      <rPr>
        <sz val="11"/>
        <color theme="1"/>
        <rFont val="Calibri"/>
        <family val="2"/>
        <scheme val="minor"/>
      </rPr>
      <t>https://members.wto.org/crnattachments/2025/SPS/TPKM/25_08827_00_e.pdf</t>
    </r>
  </si>
  <si>
    <t>Resolución 104-2025-IPSA, Establecimiento de Requisitos Fitosanitarios para la Importación de semilla de maíz (Zea mays) origen España (Resolution 104-2025-IPSA, establishing phytosanitary requirements for the importation of maize (corn) (Zea mays) seed, originating in Spain)</t>
  </si>
  <si>
    <t>The notified Resolution establishes the phytosanitary requirements for the importation of maize (corn) (Zea mays) seed, originating in Spain.1. The shipment must be accompanied by an official phytosanitary certificate, stating in the additional declaration that the seeds have been inspected by the national plant protection organization (NPPO) of the country of origin and found free of: Harpophora maydis, Trogoderma granarium, Maize chlorotic mottle virus, Maize dwarf mosaic virus, Persicaria maculosa, Chenopodiastrum murale, Asclepias syriaca, Abutilon theophrasti, Setaria verticillata, Fallopia convolvulus, Senna obtusifolia, Ambrosia artemisiifolia.2. The shipment must be free of soil and any foreign material or contaminants.3. The seeds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documents.G/SPS/N/NIC/232- 2 -</t>
  </si>
  <si>
    <t>Maize (corn) (Zea mays) seed</t>
  </si>
  <si>
    <t>100510 - Maize seed for sowing</t>
  </si>
  <si>
    <r>
      <rPr>
        <sz val="11"/>
        <color theme="1"/>
        <rFont val="Calibri"/>
        <family val="2"/>
        <scheme val="minor"/>
      </rPr>
      <t>https://members.wto.org/crnattachments/2025/SPS/NIC/25_08863_00_s.pdf</t>
    </r>
  </si>
  <si>
    <t>Resolución 106-2025-IPSA, Establecimiento de Requisitos Fitosanitarios para la Importación de planta in vitro Cuphea ignea origen Costa Rica (Resolution No. 106-2025-IPSA, establishing phytosanitary requirements for the importation of in vitro Cuphea ignea plants originating in Costa Rica)</t>
  </si>
  <si>
    <t>The notified document establishes the phytosanitary requirements for the importation of in vitro Cuphea ignea plants from Costa Rica.1. The shipment must be accompanied by an official phytosanitary certificate, which certifies that the in vitro plants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</si>
  <si>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Cuphea ignea plants</t>
  </si>
  <si>
    <r>
      <rPr>
        <sz val="11"/>
        <color theme="1"/>
        <rFont val="Calibri"/>
        <family val="2"/>
        <scheme val="minor"/>
      </rPr>
      <t>https://members.wto.org/crnattachments/2025/SPS/NIC/25_08865_00_s.pdf</t>
    </r>
  </si>
  <si>
    <t>Resolución 105-2025-IPSA, Establecimiento de Requisitos Fitosanitarios para la Importación de semilla de maíz (Zea mays) origen Sudáfrica (Resolution 105-2025-IPSA, establishing phytosanitary requirements for the importation of maize (corn) (Zea mays) seed, originating in South Africa)</t>
  </si>
  <si>
    <t>The notified Resolution establishes the phytosanitary requirements for the importation of maize (corn) (Zea mays) seed, originating in South Africa.1. The shipment must be accompanied by an official phytosanitary certificate, stating in the additional declaration that the seeds have been inspected by the national plant protection organization (NPPO) of the country of origin and found free of: Maize dwarf mosaic virus, Stenocarpella macrospora, Chenopodiastrum murale, Abutilon theophrasti, Setaria verticillata, Fallopia convolvulus, Senna obtusifolia, Striga asiática, Ambrosia artemisiifolia.2. The shipment must be free of soil and any foreign material or contaminants.3. The seeds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documents.G/SPS/N/NIC/233- 2 -</t>
  </si>
  <si>
    <r>
      <rPr>
        <sz val="11"/>
        <color theme="1"/>
        <rFont val="Calibri"/>
        <family val="2"/>
        <scheme val="minor"/>
      </rPr>
      <t>https://members.wto.org/crnattachments/2025/SPS/NIC/25_08864_00_s.pdf</t>
    </r>
  </si>
  <si>
    <t>Draft Decree on the quality and safety of marketed edible vegetable fats and oilsAdoption of the Decree on the quality and safety of marketed edible vegetable fats and oils.https://members.wto.org/crnattachments/2025/SPS/MAR/25_08895_00_x.pdf</t>
  </si>
  <si>
    <t>Marketed edible vegetable fats and oils</t>
  </si>
  <si>
    <t>151800 - 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 1515 - Fixed vegetable or microbial fats and oils, incl. jojoba oil, and their fractions, whether or not refined, but not chemically modified (excl. soya-bean, groundnut, olive, palm, sunflower-seed, safflower, cotton-seed, coconut, palm kernel, babassu, rape, colza and mustard oil); 1514 - Rape, colza or mustard oil and fractions thereof, whether or not refined, but not chemically modified; 1513 - Coconut "copra", palm kernel or babassu oil and fractions thereof, whether or not refined, but not chemically modified; 1512 - Sunflower-seed, safflower or cotton-seed oil and fractions thereof, whether or not refined, but not chemically modified; 1507 - Soya-bean oil and its fractions, whether or not refined (excl. chemically modified); 1508 - Groundnut oil and its fractions, whether or not refined, but not chemically modified; 1509 - Olive oil and its fractions obtained from the fruit of the olive tree solely by mechanical or other physical means under conditions that do not lead to deterioration of the oil, whether or not refined, but not chemically modified; 1510 - Other oils and their fractions, obtained solely from olives, whether or not refined, but not chemically modified, incl. blends of these oils or fractions with oils or fractions of heading 1509; 151620 - Vegetable fats and oils and their fractions, partly or wholly hydrogenated, inter-esterified, re-esterified or elaidinised, whether or not refined, but not further prepared; 1511 - Palm oil and its fractions, whether or not refined (excl. chemically modified); 151800 - 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 1508 - Groundnut oil and its fractions, whether or not refined, but not chemically modified; 151620 - Vegetable fats and oils and their fractions, partly or wholly hydrogenated, inter-esterified, re-esterified or elaidinised, whether or not refined, but not further prepared; 1515 - Fixed vegetable or microbial fats and oils, incl. jojoba oil, and their fractions, whether or not refined, but not chemically modified (excl. soya-bean, groundnut, olive, palm, sunflower-seed, safflower, cotton-seed, coconut, palm kernel, babassu, rape, colza and mustard oil); 1514 - Rape, colza or mustard oil and fractions thereof, whether or not refined, but not chemically modified; 1513 - Coconut "copra", palm kernel or babassu oil and fractions thereof, whether or not refined, but not chemically modified; 1512 - Sunflower-seed, safflower or cotton-seed oil and fractions thereof, whether or not refined, but not chemically modified; 1511 - Palm oil and its fractions, whether or not refined (excl. chemically modified); 1510 - Other oils and their fractions, obtained solely from olives, whether or not refined, but not chemically modified, incl. blends of these oils or fractions with oils or fractions of heading 1509; 1509 - Olive oil and its fractions obtained from the fruit of the olive tree solely by mechanical or other physical means under conditions that do not lead to deterioration of the oil, whether or not refined, but not chemically modified; 1507 - Soya-bean oil and its fractions, whether or not refined (excl. chemically modified)</t>
  </si>
  <si>
    <r>
      <rPr>
        <sz val="11"/>
        <color theme="1"/>
        <rFont val="Calibri"/>
        <family val="2"/>
        <scheme val="minor"/>
      </rPr>
      <t>https://members.wto.org/crnattachments/2025/SPS/MAR/25_08895_00_x.pdf</t>
    </r>
  </si>
  <si>
    <t>Resolución 108-2025-IPSA, Establecimiento de Requisitos Fitosanitarios para la Importación de planta in vitro Salvia farinacea origen Costa Rica (Resolution No. 108-2025-IPSA establishing phytosanitary requirements for the importation of in vitro Salvia farinacea plants originating in Costa Rica)</t>
  </si>
  <si>
    <t>The notified document establishes the phytosanitary requirements for the importation of in vitro Salvia farinacea plants from Costa Rica.1. The shipment must be accompanied by an official phytosanitary certificate, which certifies that the in vitro plants have been officially inspected by the national plant protection organization (NPPO) of the country of origin, and indicates under "Additional declaration" that the shipment is free of Xylella fastidiosa;2.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</si>
  <si>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Salvia farinacea plants</t>
  </si>
  <si>
    <r>
      <rPr>
        <sz val="11"/>
        <color theme="1"/>
        <rFont val="Calibri"/>
        <family val="2"/>
        <scheme val="minor"/>
      </rPr>
      <t>https://members.wto.org/crnattachments/2025/SPS/NIC/25_08867_00_s.pdf</t>
    </r>
  </si>
  <si>
    <t>Modifica resolución No 4.071 de 2022, que establece requisitos fitosanitarios de importación para plantas, estacas y ramillas yemeras de Malus spp., procedentes de Estados Unidos de Norteamérica (Amendment to Resolution No. 4.071 of 2022 establishing phytosanitary requirements for the importation of Malus spp. plants, cuttings and scions from the United States of America)</t>
  </si>
  <si>
    <t>The notified draft Resolution amends Resolution No. 4.071 of 2022, removing the pest Pseudomonas syringae pv. papulans from the import requirement list, due to its presence in Chile. The presence of the bacteria Pseudomonas syringae pv. papulans has been reported in the country, and for this reason the pest has been removed from Resolution No. 3.080 of 2003 and its amendments, which establish regionalization criteria in relation to quarantine pests for Chilean territory. This pest has therefore been removed as a requirement.Further details can be found in the document attached hereto.</t>
  </si>
  <si>
    <t>Malus spp. plants, cuttings and scions</t>
  </si>
  <si>
    <r>
      <rPr>
        <sz val="11"/>
        <color theme="1"/>
        <rFont val="Calibri"/>
        <family val="2"/>
        <scheme val="minor"/>
      </rPr>
      <t>https://members.wto.org/crnattachments/2025/SPS/CHL/25_08927_00_s.pdf
https://members.wto.org/crnattachments/2025/SPS/CHL/25_08927_01_s.PDF</t>
    </r>
  </si>
  <si>
    <t>Modifica resolución No 6.315 de 2013, que Establece requisitos fitosanitarios de importación para plantas, estacas y ramillas de cerezo (Prunus avium), procedentes de Canadá (Amendment to Resolution No. 6.315 of 2013 establishing phytosanitary requirements for the importation of cherry tree (Prunus avium) plants, cuttings and twigs from Canada)</t>
  </si>
  <si>
    <t>The notified draft Resolution amends Resolution No. 6.315 of 2013, removing the pest Pseudomonas syringae pv. papulans from the import requirement list, due to its presence in Chile. It also provides that plant material may only enter the country through, and the relevant import procedure may only be carried out at, the SAG Foreign Trade Office at Arturo Merino Benítez International Airport in the city of Santiago, Metropolitan Region.</t>
  </si>
  <si>
    <t>Cherry tree (Prunus avium) plants, cuttings and twigs</t>
  </si>
  <si>
    <r>
      <rPr>
        <sz val="11"/>
        <color theme="1"/>
        <rFont val="Calibri"/>
        <family val="2"/>
        <scheme val="minor"/>
      </rPr>
      <t>https://members.wto.org/crnattachments/2025/SPS/CHL/25_08870_00_s.pdf
https://members.wto.org/crnattachments/2025/SPS/CHL/25_08870_01_s.pdf</t>
    </r>
  </si>
  <si>
    <t>Resolución de la Dirección General de Servicios Ganaderos No 362/2025 del 9 de diciembre de 2025 "Suspensión temporal de las importaciones procedentes de España de cerdos vivos, material genético, carne suina, subproductos y derivados suinos en estado fresco ante la confirmación de casos positivos de Peste Porcina Africana (PPA) en jabalíes silvestres y otras disposiciones" (Resolution of the Directorate-General of Livestock Services No. 362/2025 of 9 December 2025, "Temporary suspension of imports from Spain of live swine, genetic material, swine meat, fresh swine by-products and derivatives following the confirmation of positive cases of African swine fever (ASF) in wild boar, and other provisions".)</t>
  </si>
  <si>
    <t>The notified Resolution temporarily suspends imports from Spain of live swine, genetic material, swine meat, fresh swine by-products and derivatives. The measure will remain in force until an updated sanitary risk assessment has been carried out, in accordance with established international protocols.The Resolution also provides that the present suspension of imports shall not apply to safe commodities that have undergone treatment ensuring the inactivation of the virus, in accordance with Section 15 (Suidae), Chapters 15.1.22 and 15.1.23 of the World Organisation for Animal Health (WOAH) Terrestrial Animal Health Code.With respect to imports of swine meat, fresh swine by-products and derivatives, only those produced before 7 November 2025 will be authorized to enter the territory of the Oriental Republic of Uruguay.</t>
  </si>
  <si>
    <t>Live swine, genetic material, swine meat, fresh swine by-products and derivatives</t>
  </si>
  <si>
    <t>0103 - Live swine; 0203 - Meat of swine, fresh, chilled or frozen; 020630 - Fresh or chilled edible offal of swine; 02064 - - Of swine, frozen:; 05119 - - Other:</t>
  </si>
  <si>
    <t>Animal health (SPS); Protect territory from other damage from pests (SPS)</t>
  </si>
  <si>
    <t>Animal diseases; Animal health; Pest- or Disease- free Regions / Regionalization</t>
  </si>
  <si>
    <r>
      <rPr>
        <sz val="11"/>
        <color theme="1"/>
        <rFont val="Calibri"/>
        <family val="2"/>
        <scheme val="minor"/>
      </rPr>
      <t>https://members.wto.org/crnattachments/2025/SPS/URY/25_08892_00_s.pdf</t>
    </r>
  </si>
  <si>
    <t>Proyecto de resolución "Por medio de la cual se actualizan los requisitos fitosanitarios para la importación a Colombia de esquejes de clavel con raíz - plantas (Dianthus L.) de origen y procedencia de la República Federal de Alemania para uso comercial, ensayo y siembra" (Draft Resolution updating the phytosanitary requirements for the importation into Colombia of rooted carnation cuttings - plants (Dianthus L.) originating in and coming from the Federal Republic of Germany for commercial use, testing and sowing)</t>
  </si>
  <si>
    <t>The notified draft Resolution updates the phytosanitary requirements for the importation into Colombia of rooted carnation cuttings - plants (Dianthus L.) originating in and coming from Germany for commercial use, testing and sowing. The provisions shall apply to all natural or legal persons that import into Colombia rooted carnation cuttings - plants (Dianthus L.) originating in and coming from Germany for commercial use, testing, and/or sowing.</t>
  </si>
  <si>
    <t>Rooted carnation cuttings - plants (Dianthus L.) (HS code: 060290)</t>
  </si>
  <si>
    <t>060290 - Live plants, incl. their roots, and mushroom spawn (excl. bulbs, tubers, tuberous roots, corms, crowns and rhizomes, incl. chicory plants and roots, unrooted cuttings and slips, fruit and nut trees, rhododendrons, azaleas and roses)</t>
  </si>
  <si>
    <r>
      <rPr>
        <sz val="11"/>
        <color theme="1"/>
        <rFont val="Calibri"/>
        <family val="2"/>
        <scheme val="minor"/>
      </rPr>
      <t>https://members.wto.org/crnattachments/2025/SPS/COL/25_08875_00_s.pdf
https://www.sucop.gov.co/entidades/ica/Normativa?IDNorma=26012</t>
    </r>
  </si>
  <si>
    <t>Honduras</t>
  </si>
  <si>
    <t>Reglamento para la Vigilancia, Diagnóstico, Análisis de Riesgo de Plagas y Campañas Fitosanitarias (Regulation on phytosanitary surveillance, diagnosis, pest risk analysis and campaigns)The Republic of Honduras hereby advises that the "Regulation on phytosanitary diagnosis, surveillance and campaigns", notified on 4 December 2007 in document G/SPS/N/HND/24, has been amended and updated, and is now entitled "Regulation on phytosanitary surveillance, diagnosis, pest risk analysis and campaigns".The notified Regulation establishes the technical, administrative and legal provisions for the implementation of phytosanitary procedures related to phytosanitary surveillance, diagnosis, pest risk analysis and campaigns provided for under the current Law on Plant and Animal Health. The Regulation applies to products and by-products of plant origin at the national level and in international trade, through actions determined by the National Agriculture and Food Health and Safety Service (SENASA) for the prevention, detection, containment, suppression, control or eradication of pests that threaten the country's plant health or food security.Please note, therefore, that the Regulation has been updated and that there will be a comment period of 60 days as from the date of this notification.</t>
  </si>
  <si>
    <t>Products of plant origin</t>
  </si>
  <si>
    <t>08 - EDIBLE FRUIT AND NUTS; PEEL OF CITRUS FRUITS OR MELONS; 07 - EDIBLE VEGETABLES AND CERTAIN ROOTS AND TUBERS; 06 - LIVE TREES AND OTHER PLANTS; BULBS, ROOTS AND THE LIKE; CUT FLOWERS AND ORNAMENTAL FOLIAGE; 08 - EDIBLE FRUIT AND NUTS; PEEL OF CITRUS FRUITS OR MELONS; 07 - EDIBLE VEGETABLES AND CERTAIN ROOTS AND TUBERS; 06 - LIVE TREES AND OTHER PLANTS; BULBS, ROOTS AND THE LIKE; CUT FLOWERS AND ORNAMENTAL FOLIAGE</t>
  </si>
  <si>
    <t>Plant health; Pests; Modification of content/scope of regulation; Territory protection; Plant health; Territory protection; Pests</t>
  </si>
  <si>
    <t>Resolución 107-2025-IPSA, Establecimiento de Requisitos Fitosanitarios para la Importación de planta in vitro Gomphrena pulchella Origen Costa Rica (Resolution No. 107-2025-IPSA establishing phytosanitary requirements for the importation of in vitro Gomphrena pulchella plants originating in Costa Rica)</t>
  </si>
  <si>
    <t>The notified document establishes the phytosanitary requirements for the importation of in vitro Gomphrena pulchella plants originating in Costa Rica.1. The shipment must be accompanied by an official phytosanitary certificate, which certifies that the in vitro plants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</si>
  <si>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Gomphrena pulchella plants</t>
  </si>
  <si>
    <r>
      <rPr>
        <sz val="11"/>
        <color theme="1"/>
        <rFont val="Calibri"/>
        <family val="2"/>
        <scheme val="minor"/>
      </rPr>
      <t>https://members.wto.org/crnattachments/2025/SPS/NIC/25_08866_00_s.pdf</t>
    </r>
  </si>
  <si>
    <t>Draft - Updates the phytosanitary requirements for the importation of cut freesia flowers (Freesia spp.) produced in the Netherlands</t>
  </si>
  <si>
    <t>Draft Ordinance aiming to update the phytosanitary requirements for the importation of cut freesia flowers (Category 3) (Freesia spp.) produced in the Netherlands.</t>
  </si>
  <si>
    <t>Freesia spp.</t>
  </si>
  <si>
    <r>
      <rPr>
        <sz val="11"/>
        <color theme="1"/>
        <rFont val="Calibri"/>
        <family val="2"/>
        <scheme val="minor"/>
      </rPr>
      <t>https://members.wto.org/crnattachments/2025/SPS/BRA/25_08873_00_x.pdf</t>
    </r>
  </si>
  <si>
    <t>Resolución Directoral No 000046-2025-MIDAGRI-SENASA-DSV que establece los requisitos fitosanitarios de cumplimiento obligatorio para la importación de plantas y plantas injertadas de palta (Persea americana), de origen y procedencia de la República de Chile (Directorial Resolution No. 000046-2025-MIDAGRI-SENASA-DSV establishing mandatory phytosanitary requirements for the importation of plants and grafted plants of avocado (Persea americana) originating in and coming from the Republic of Chile)The National Agrarian Health Service (SENASA) hereby notifies that Directorial Resolution No. 000046-2025-MIDAGRI-SENASA-DSV, establishing mandatory phytosanitary requirements for the importation of plants and grafted plants of avocado (Persea americana) originating in and coming from Chile, was published in the Official Journal El Peruano on 3 December 2025.https://members.wto.org/crnattachments/2025/SPS/PER/25_08891_00_s.pdf</t>
  </si>
  <si>
    <t>Avocado plants, HS code: 060220</t>
  </si>
  <si>
    <r>
      <rPr>
        <sz val="11"/>
        <color theme="1"/>
        <rFont val="Calibri"/>
        <family val="2"/>
        <scheme val="minor"/>
      </rPr>
      <t>https://members.wto.org/crnattachments/2025/SPS/PER/25_08891_00_s.pdf</t>
    </r>
  </si>
  <si>
    <t>Modifica Resolución No 1.584 de 2013, que Establece requisitos fitosanitarios de importación para plantas, estacas y ramillas de Citrus spp. (cítricos), Prunus armeniaca (damasco), Prunus persica (duraznero) y Prunus persica var. nucipersica (nectarino), procedentes de Israel (Amendment to Resolution No. 1.584 of 2013 establishing phytosanitary requirements for the importation of plants, cuttings and twigs of Citrus spp. (citrus), Prunus armeniaca (apricot), Prunus persica (peach) and Prunus persica var. nucipersica (nectarine) from Israel)</t>
  </si>
  <si>
    <t>The notified draft Resolution amends Resolution No. 1.584 of 2013, removing the pests Apple stem grooving virus (=Citrus tatter leaf virus) and Brevipalpus lewisi from the import requirement list, due to their presence in Chile.It also provides that plant material may only enter the country through, and the relevant import procedure may only be carried out at, the SAG Foreign Trade Office at Arturo Merino Benítez International Airport in the city of Santiago, Metropolitan Region.Further details can be found in the document attached hereto.</t>
  </si>
  <si>
    <t>Plants, cuttings and twigs of Citrus spp., Prunus armenica, Prunus persica and Prunus persica var. Nucipersica.</t>
  </si>
  <si>
    <r>
      <rPr>
        <sz val="11"/>
        <color theme="1"/>
        <rFont val="Calibri"/>
        <family val="2"/>
        <scheme val="minor"/>
      </rPr>
      <t>https://members.wto.org/crnattachments/2025/SPS/CHL/25_08928_00_s.pdf
https://members.wto.org/crnattachments/2025/SPS/CHL/25_08928_01_s.pdf</t>
    </r>
  </si>
  <si>
    <t>Resolución 113-2025-IPSA, Establecimiento de Requisitos Fitosanitarios para la Importación de semilla de arroz (Oryza sativa) origen Costa Rica (Resolution No. 113-2025-IPSA establishing phytosanitary requirements for the importation of rice (Oryza sativa) seed originating in Costa Rica)</t>
  </si>
  <si>
    <t>The notified document establishes the phytosanitary requirements for the importation of rice (Oryza sativa) seed, originating in Costa Rica.1. The shipment must be accompanied by an official phytosanitary certificate, stating in the additional declaration that the seeds have been inspected by the national plant protection organization (NPPO) of the country of origin and found free of: Oryza rufipogon, Leptochloa mucronate.2. The shipment must be free of soil and any foreign material or contaminants.3. The seeds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</si>
  <si>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Rice (Oryza sativa) seed</t>
  </si>
  <si>
    <r>
      <rPr>
        <sz val="11"/>
        <color theme="1"/>
        <rFont val="Calibri"/>
        <family val="2"/>
        <scheme val="minor"/>
      </rPr>
      <t>https://members.wto.org/crnattachments/2025/SPS/NIC/25_08939_00_s.pdf</t>
    </r>
  </si>
  <si>
    <t>Resolución 115-2025-IPSA, Establecimiento de Requisitos Fitosanitarios para la Importación de semilla de maíz (Zea mays) origen Tailandia (Resolution No. 115-2025-IPSA, establishing phytosanitary requirements for the importation of maize (corn) (Zea mays) seed, originating in Thailand)</t>
  </si>
  <si>
    <t>The notified document establishes the phytosanitary requirements for the importation of maize (corn) (Zea mays) seed, originating in Thailand.1. The shipment must be accompanied by an official phytosanitary certificate, stating in the additional declaration that the seeds have been inspected by the national plant protection organization (NPPO) of the country of origin and found free of: Peronosclerospora philippinensis, Chromolaena odorata, Maize lethal necrosis, Pantoea stewartii, Sclerophthora rayssiae var. zeae, Leptochloa chinensis.2. The shipment must be free of soil and any foreign material or contaminants.3. The seeds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</si>
  <si>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r>
      <rPr>
        <sz val="11"/>
        <color theme="1"/>
        <rFont val="Calibri"/>
        <family val="2"/>
        <scheme val="minor"/>
      </rPr>
      <t>https://members.wto.org/crnattachments/2025/SPS/NIC/25_08941_00_s.pdf</t>
    </r>
  </si>
  <si>
    <t>Resolución 112-2025-IPSA, Establecimiento de Requisitos Fitosanitarios para la Importación de grano blanco de arroz (Oryza sativa) origen Uruguay (Resolution No. 112-2025-IPSA establishing phytosanitary requirements for the importation of white rice (Oryza sativa) grain originating in Uruguay)</t>
  </si>
  <si>
    <t>The notified document establishes the phytosanitary requirements for the importation of white rice (Oryza sativa) grain, originating in Uruguay.1. The shipment must be accompanied by an official phytosanitary certificate, which certifies that the product has been inspected by the national plant protection organization (NPPO) of the country of origin and has been found free of: Paspalum urvillei, Cirsium vulgare;2.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</si>
  <si>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White rice (Oryza sativa) grain</t>
  </si>
  <si>
    <r>
      <rPr>
        <sz val="11"/>
        <color theme="1"/>
        <rFont val="Calibri"/>
        <family val="2"/>
        <scheme val="minor"/>
      </rPr>
      <t>https://members.wto.org/crnattachments/2025/SPS/NIC/25_08938_00_s.pdf</t>
    </r>
  </si>
  <si>
    <t>Resolución 114-2025-IPSA, Establecimiento de Requisitos Fitosanitarios para la Importación de semilla de arroz (Oryza sativa) origen Ecuador (Resolution No. 114-2025-IPSA establishing phytosanitary requirements for the importation of rice (Oryza sativa) seed originating in Ecuador)</t>
  </si>
  <si>
    <t>The notified document establishes the phytosanitary requirements for the importation of rice (Oryza sativa) seed, originating in Ecuador.1. The shipment must be accompanied by an official phytosanitary certificate, stating in the additional declaration that the seeds have been inspected by the national plant protection organization (NPPO) of the country of origin and found free of: Bergia capensis, Leptochloa mucronata.2. The shipment must be free of soil and any foreign material or contaminants.3. The seeds must be presented in new, first-use packaging, completely free of foreign material or contaminants.4.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</si>
  <si>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r>
      <rPr>
        <sz val="11"/>
        <color theme="1"/>
        <rFont val="Calibri"/>
        <family val="2"/>
        <scheme val="minor"/>
      </rPr>
      <t>https://members.wto.org/crnattachments/2025/SPS/NIC/25_08940_00_s.pdf</t>
    </r>
  </si>
  <si>
    <t>Resolución 110-2025-IPSA, Establecimiento de Requisitos Fitosanitarios para la Importación de planta in vitro Sanvitalia procumbens, origen Costa Rica (Resolution No. 110-2025-IPSA establishing phytosanitary requirements for the importation of in vitro Sanvitalia procumbens plants originating in Costa Rica)</t>
  </si>
  <si>
    <t>The notified document establishes the phytosanitary requirements for the importation of in vitro Sanvitalia procumbens plants originating in Costa Rica.1. The shipment must be accompanied by an official phytosanitary certificate, which certifies that the in vitro plants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</si>
  <si>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Sanvitalia procumbens plants</t>
  </si>
  <si>
    <r>
      <rPr>
        <sz val="11"/>
        <color theme="1"/>
        <rFont val="Calibri"/>
        <family val="2"/>
        <scheme val="minor"/>
      </rPr>
      <t>https://members.wto.org/crnattachments/2025/SPS/NIC/25_08936_00_s.pdf</t>
    </r>
  </si>
  <si>
    <t>Resolución 111-2025-IPSA, Establecimiento de Requisitos Fitosanitarios para la Importación de planta in vitro Torena hybrida origen Costa Rica (Resolution No. 111-2025-IPSA establishing phytosanitary requirements for the importation of in vitro Torenia hybrida plants originating in Costa Rica)</t>
  </si>
  <si>
    <t>The notified document establishes the phytosanitary requirements for the importation of in vitro Torenia hybrida plants originating in Costa Rica.1. The shipment must be accompanied by an official phytosanitary certificate, which certifies that the in vitro plants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</si>
  <si>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Torenia hybrida plants</t>
  </si>
  <si>
    <r>
      <rPr>
        <sz val="11"/>
        <color theme="1"/>
        <rFont val="Calibri"/>
        <family val="2"/>
        <scheme val="minor"/>
      </rPr>
      <t>https://members.wto.org/crnattachments/2025/SPS/NIC/25_08937_00_s.pdf</t>
    </r>
  </si>
  <si>
    <t>Ministerial Decree No. 373/2025 gives the producers and importers a six-month transitional period to abide by the Egyptian Standard ES 1623 for “Sterilized and/or UHT Milk" (partial amendment)</t>
  </si>
  <si>
    <t>This addendum concerns the notification of the Ministerial Decree No. 373/2025 (1 page, in Arabic) that gives the producers and importers a six-month transitional period to abide by the Egyptian standard ES 1623 for "Sterilized and/or UHT milk " (partial amendment).It should be noted that the Ministerial Decree No. 6/2025 (2 pages, in Arabic), which was formerly notified in G/SPS/N/EGY/176 dated 13 November 2025, mandated among others the earlier version of this standard.Worth mentioning is that this standard has been formulated according to National studies. It is worth noting that this standard has been partially modified as follows:Adding the following to item (2/2) : “Raw materials: (Milk and/or Products obtained from milk for use in the types referred to in item (2/1))”.Producers and importers are kept informed of any amendments in the Egyptian standards through the publication of administrative orders in the official gazette.Date of adoption: 22 October 2025Date of entry into force: The day following the date of publication in the official gazette.</t>
  </si>
  <si>
    <t>Food safety (SPS); Food safety (SPS)</t>
  </si>
  <si>
    <t>Resolución 109-2025-IPSA, Establecimiento de Requisitos Fitosanitarios para la Importación de planta in vitro Tecoma stans origen Costa Rica (Resolution No. 109-2025-IPSA establishing phytosanitary requirements for the importation of in vitro Tecoma stans plants originating in Costa Rica)</t>
  </si>
  <si>
    <t>The notified document establishes the phytosanitary requirements for the importation of in vitro Tecoma stans plants originating in Costa Rica.1. The shipment must be accompanied by an official phytosanitary certificate, which certifies that the in vitro plants have been inspected by the national plant protection organization (NPPO) of the country of origin.2. The shipment will be subject to phytosanitary inspection and sampling for phytosanitary diagnosis by inspectors from the Quarantine Directorate at the agricultural quarantine facility at the point of entry into the country, for the application of appropriate phytosanitary measures.Shipments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</si>
  <si>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In vitro Tecoma stans plants</t>
  </si>
  <si>
    <r>
      <rPr>
        <sz val="11"/>
        <color theme="1"/>
        <rFont val="Calibri"/>
        <family val="2"/>
        <scheme val="minor"/>
      </rPr>
      <t>https://members.wto.org/crnattachments/2025/SPS/NIC/25_08935_00_s.pdf</t>
    </r>
  </si>
  <si>
    <t>Ordinance SDA/MAPA No 1.475 of 4 December 2025 - Establishes the phytosanitary requirements for the importation of shallot bulbs (Allium cepa var. aggregatum) produced in France</t>
  </si>
  <si>
    <t>The phytosanitary requirements for the importation of shallot bulbs (Category 4) (Allium cepa var. aggregatum) produced in France are hereby established.</t>
  </si>
  <si>
    <t>Shallot bulbs (Allium cepa var. Aggregatum)</t>
  </si>
  <si>
    <t>070310 - Fresh or chilled onions and shallots; 070310 - Fresh or chilled onions and shallots</t>
  </si>
  <si>
    <t>Adoption/publication/entry into force of reg.; Plant health; Pest- or Disease- free Regions / Regionalization; Territory protection; Pest- or Disease- free Regions / Regionalization; Plant health; Territory protection</t>
  </si>
  <si>
    <r>
      <rPr>
        <sz val="11"/>
        <color theme="1"/>
        <rFont val="Calibri"/>
        <family val="2"/>
        <scheme val="minor"/>
      </rPr>
      <t>https://members.wto.org/crnattachments/2025/SPS/BRA/25_08930_00_x.pdf</t>
    </r>
  </si>
  <si>
    <t>Receipt of Pesticide Petitions Filed for Residues of Pesticide Chemicals in or on Various Commodities--August 2025</t>
  </si>
  <si>
    <t>Food safety; Maximum residue limits (MRLs); Pesticides</t>
  </si>
  <si>
    <r>
      <rPr>
        <sz val="11"/>
        <color theme="1"/>
        <rFont val="Calibri"/>
        <family val="2"/>
        <scheme val="minor"/>
      </rPr>
      <t>https://www.govinfo.gov/content/pkg/FR-2025-12-15/html/2025-22756.htm</t>
    </r>
  </si>
  <si>
    <t>Proyecto de Resolución para regular la importación de semillas de Alfalfa (Medicago sativa) para siembra originarias de Francia (Draft Resolution governing the importation of alfalfa (Medicago sativa) seeds for sowing, originating in France)</t>
  </si>
  <si>
    <t>The notified draft resolution establishes phytosanitary measures for the importation of Alfalfa (Medicago sativa) seeds for sowing, originating in France.</t>
  </si>
  <si>
    <t>Alfalfa seeds, for sowing (HS code: 120921)</t>
  </si>
  <si>
    <t>120921 - Alfalfa seed for sowing</t>
  </si>
  <si>
    <t>Territory protection; Pest- or Disease- free Regions / Regionalization; Plant health</t>
  </si>
  <si>
    <r>
      <rPr>
        <sz val="11"/>
        <color theme="1"/>
        <rFont val="Calibri"/>
        <family val="2"/>
        <scheme val="minor"/>
      </rPr>
      <t>https://members.wto.org/crnattachments/2025/SPS/CRI/25_08973_00_s.pdf</t>
    </r>
  </si>
  <si>
    <t>Order Imposing Conditions in Relation to Secondary Control Zones In Respect of African Swine Fever</t>
  </si>
  <si>
    <t>The Canadian Food Inspection Agency (CFIA) has implemented new import requirements for select feed ingredients imported from countries identified as posing a potential concern with respect to African Swine Fever (ASF). The identified products will require an import permit prior to importation from the specified countries and the conditions in the implementing order and the import permit will need to be met. These conditions may include certification of origin, heat treatment and/or hold times (depending on the product in question) designed to mitigate the risk of contamination of these products with the African Swine Fever virus.Canada has amended the list of regions or countries likely to be affected by this measure to add Spain and Chinese Taipei. The updated list is noted below:Regions or countries likely to be affected, to the extent relevant or practicable:[ ]     All trading partners[X]    Specific regions or countries: Albania; Bangladesh; Benin; Bosnia and Herzegovina; Bulgaria*; Burkina Faso; Burundi; Cabo Verde; Cambodia; Cameroon; Central African Republic; Chad; China; Congo; Côte d'Ivoire; Croatia; Czech Republic*; Dominican Republic; Estonia*; The Gambia; Germany*; Ghana; Greece*; Guinea-Bissau; Haiti; Hong Kong, China; Hungary*; India; Indonesia; Italy*; Kenya; Lao People's Democratic Republic; Latvia*; Lithuania*; Madagascar; Malawi; Malaysia; Mali; Republic of Moldova; Mongolia; Montenegro; Mozambique; Myanmar; Namibia; Nepal; Nigeria; Papua New Guinea; Philippines; Poland*; Republic of Korea; Republic of North Macedonia; Romania*; Russian Federation; Rwanda; Senegal; Serbia; Sierra Leone; Singapore; Slovak Republic *; South Africa; Spain*; Sri Lanka; Sweden*; Chinese Taipei; Tanzania; Thailand; Togo; Ukraine; Viet Nam; Zambia; Zimbabwe* denotes recognition of regionalization.</t>
  </si>
  <si>
    <t>Raw/unprocessed grains and their associated meals. Implicated HS codes:Chapter 1010 01 19 Durum wheat: Other; 10 01 99 Wheat and meslin: Other ;10 02 90 Rye: Other; 10 03 90 Barley: Other; 10 04 90 Oats: Other; 10 05 90 Maize (corn): Other; 10 06 10 Rice in the husk (paddy or rough); 10 07 90 Grain sorghum: Other; 10 08 10 Buckwheat; 10 08 60 TriticaleChapter 11All commoditiesChapter 1212 01 90 Soya beans, whether or not broken: Other; 12 04 00 Linseed, whether or not broken; 12 05 10 Low erucic acid rape or colza seeds; 12 05 90 Other; 12 06 00 Sunflower seeds; 12 07 60 Safflower (Carthamus tinctorius) seeds; 12 07 99 Other: Other; 12 08 Flours and meals of oil seeds or oleaginous fruits, other than those of mustardChapter 2323 02 Brans, sharps, and other residues derived from cereals or leguminous plants; 23 03 10 Residues of starch manufacture and similar residues; 23 04 Oil-cake and other solid residues from extraction of soya-bean oil; 23 06 oil cake and other solid residues from extraction of vegetable fats or oils; 23 06 10 Of cotton seeds; 23 06 20 Of linseed; 23 06 30 Of sunflower seeds; 23 06 41 Of rape or colza seeds (low erucic acid); 23 06 49 Of rape or colza seeds (other); 23 06 90 Other; 23 09 90 Other (select commodities)</t>
  </si>
  <si>
    <t>230990 - Preparations of a kind used in animal feeding (excl. dog or cat food put up for retail sale); 230649 - 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 1008 - Buckwheat, millet, canary seed and other cereals (excl. wheat and meslin, rye, barley, oats, maize, rice and grain sorghum); 1007 - Grain sorghum.; 100610 - Rice in the husk, "paddy" or rough; 100590 - Maize (excl. seed); 1004 - Oats.; 1003 - Barley.; 1002 - Rye.; 1001 - Wheat and meslin; 11 - PRODUCTS OF THE MILLING INDUSTRY; MALT; STARCHES; INULIN; WHEAT GLUTEN; 1201 - Soya beans, whether or not broken.; 1204 - Linseed, whether or not broken.; 120510 - Low erucic acid rape or colza seeds "yielding a fixed oil which has an erucic acid content of &lt; 2% and yielding a solid component of glucosinolates of &lt; 30 micromoles/g"; 120590 - High erucic rape or colza seeds "yielding a fixed oil which has an erucic acid content of &gt;= 2% and yielding a solid component of glucosinolates of &gt;= 30 micromoles/g", whether or not broken; 1206 - Sunflower seeds, whether or not broken.; 1207 - Other oil seeds and oleaginous fruits, whether or not broken (excl. edible nuts, olives, soya beans, groundnuts, copra, linseed, rape or colza seeds and sunflower seeds); 120799 - Oil seeds and oleaginous fruits, whether or not broken (excl. edible nuts, olives, soya beans, groundnuts, copra, linseed, rape or colza seeds, sunflower seeds, cotton, sesamum, mustard and poppy seeds); 1208 - Flours and meals of oil seeds or oleaginous fruits (excl. mustard); 2302 - Bran, sharps and other residues, whether or not in the form of pellets, derived from the sifting, milling or other working of cereals or of leguminous plants; 230310 - Residues of starch manufacture and similar residues; 2304 - Oil-cake and other solid residues, whether or not ground or in the form of pellets, resulting from the extraction of soyabean oil.; 2306 - Oilcake and other solid residues, whether or not ground or in the form of pellets, resulting from the extraction of vegetable fats or oils (excl. from soya-bean oil and groundnut oil); 230610 - Oilcake and other solid residues, whether or not ground or in the form of pellets, resulting from the extraction of cotton seeds; 230620 - Oilcake and other solid residues, whether or not ground or in the form of pellets, resulting from the extraction of linseed; 230630 - Oilcake and other solid residues, whether or not ground or in the form of pellets, resulting from the extraction of sunflower seeds; 230641 - 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 230690 - Oilcake and other solid residues, whether or not ground or in the form of pellets, resulting from the extraction of vegetable fats or oils (excl. of cotton seeds, linseed, sunflower seeds, rape or colza seeds, coconut or copra, palm nuts or kernels, or from the extraction of soya-bean oil or groundnut oil); 100810 - Buckwheat; 230990 - Preparations of a kind used in animal feeding (excl. dog or cat food put up for retail sale); 230990 - Preparations of a kind used in animal feeding (excl. dog or cat food put up for retail sale); 1003 - Barley.; 1004 - Oats.; 1008 - Buckwheat, millet, canary seed and other cereals (excl. wheat and meslin, rye, barley, oats, maize, rice and grain sorghum); 1201 - Soya beans, whether or not broken.; 11 - PRODUCTS OF THE MILLING INDUSTRY; MALT; STARCHES; INULIN; WHEAT GLUTEN; 1206 - Sunflower seeds, whether or not broken.; 1208 - Flours and meals of oil seeds or oleaginous fruits (excl. mustard); 2306 - Oilcake and other solid residues, whether or not ground or in the form of pellets, resulting from the extraction of vegetable fats or oils (excl. from soya-bean oil and groundnut oil); 100810 - Buckwheat; 2302 - Bran, sharps and other residues, whether or not in the form of pellets, derived from the sifting, milling or other working of cereals or of leguminous plants; 100590 - Maize (excl. seed); 1204 - Linseed, whether or not broken.; 120799 - Oil seeds and oleaginous fruits, whether or not broken (excl. edible nuts, olives, soya beans, groundnuts, copra, linseed, rape or colza seeds, sunflower seeds, cotton, sesamum, mustard and poppy seeds); 100610 - Rice in the husk, "paddy" or rough; 1001 - Wheat and meslin; 1007 - Grain sorghum.; 1207 - Other oil seeds and oleaginous fruits, whether or not broken (excl. edible nuts, olives, soya beans, groundnuts, copra, linseed, rape or colza seeds and sunflower seeds); 230310 - Residues of starch manufacture and similar residues; 230630 - Oilcake and other solid residues, whether or not ground or in the form of pellets, resulting from the extraction of sunflower seeds; 230641 - 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 1002 - Rye.; 120510 - Low erucic acid rape or colza seeds "yielding a fixed oil which has an erucic acid content of &lt; 2% and yielding a solid component of glucosinolates of &lt; 30 micromoles/g"; 120590 - High erucic rape or colza seeds "yielding a fixed oil which has an erucic acid content of &gt;= 2% and yielding a solid component of glucosinolates of &gt;= 30 micromoles/g", whether or not broken; 2304 - Oil-cake and other solid residues, whether or not ground or in the form of pellets, resulting from the extraction of soyabean oil.; 230620 - Oilcake and other solid residues, whether or not ground or in the form of pellets, resulting from the extraction of linseed; 230610 - Oilcake and other solid residues, whether or not ground or in the form of pellets, resulting from the extraction of cotton seeds; 2302 - Bran, sharps and other residues, whether or not in the form of pellets, derived from the sifting, milling or other working of cereals or of leguminous plants; 230610 - Oil-cake and other solid residues, whether or not ground or in the form of pellets, resulting from the extraction of cotton seeds; 230310 - Residues of starch manufacture and similar residues; 1207 - Other oil seeds and oleaginous fruits, whether or not broken (excl. edible nuts, olives, soya beans, ground-nuts, copra, linseed, rape or colza seeds and sunflower seeds); 1008 - Buckwheat, millet, canary seed and other cereals (excl. wheat and meslin, rye, barley, oats, maize, rice and grain sorghum); 1007 - Grain sorghum; 1208 - Flours and meals of oil seeds or oleaginous fruits (excl. mustard); 1206 - Sunflower seeds, whether or not broken; 1201 - Soya beans, whether or not broken; 1004 - Oats; 1003 - Barley; 230641 - 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 230630 - Oil-cake and other solid residues, whether or not ground or in the form of pellets, resulting from the extraction of sunflower seeds; 120799 - Oil seeds and oleaginous fruits, whether or not broken (excl. edible nuts, olives, soya beans, ground-nuts, copra, linseed, rape or colza seeds, sunflower seeds, palm nuts and kernels, cotton, castor oil, sesamum, mustard, safflower and poppy seeds); 230649 - 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 100590 - Maize (excl. seed); 2306 - Oil-cake and other solid residues, whether or not ground or in the form of pellets, resulting from the extraction of vegetable fats or oils (excl. from soya-bean oil and ground-nut oil); 11 - PRODUCTS OF THE MILLING INDUSTRY; MALT; STARCHES; INULIN; WHEAT GLUTEN; 230690 - Oil-cake and other solid residues, whether or not ground or in the form of pellets, resulting from the extraction of vegetable fats or oils (excl. of cotton seeds, linseed, sunflower seeds, rape or colza seeds, coconut or copra, palm nuts or kernels, maize "corn" germ, or from the extraction of soya-bean oil or ground-nut oil); 230649 - 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 2304 - Oil-cake and other solid residues, whether or not ground or in the form of pellets, resulting from the extraction of soya-bean oil; 120590 - High erucic rape or colza seeds "yielding a fixed oil which has an erucic acid content of &gt;= 2% and yielding a solid component of glucosinolates of &gt;= 30 micromoles/g", whether or not broken; 120510 - Low erucic acid rape or colza seeds "yielding a fixed oil which has an erucic acid content of &lt; 2% and yielding a solid component of glucosinolates of &lt; 30 micromoles/g"; 100810 - Buckwheat; 1002 - Rye; 230620 - Oil-cake and other solid residues, whether or not ground or in the form of pellets, resulting from the extraction of linseed; 1204 - Linseed, whether or not broken; 100610 - Rice in the husk, "paddy" or rough; 1001 - Wheat and meslin; 230690 - Oilcake and other solid residues, whether or not ground or in the form of pellets, resulting from the extraction of vegetable fats or oils (excl. of cotton seeds, linseed, sunflower seeds, rape or colza seeds, coconut or copra, palm nuts or kernels, or from the extraction of soya-bean oil or groundnut oil)</t>
  </si>
  <si>
    <t>Pest- or Disease- free Regions / Regionalization; Animal health; Animal diseases; African swine fever (ASF); African swine fever (ASF); Pest- or Disease- free Regions / Regionalization; Animal health; Animal diseases</t>
  </si>
  <si>
    <t>Food ingredients to be used in food</t>
  </si>
  <si>
    <t>Labelling; Human health; Food safety</t>
  </si>
  <si>
    <r>
      <rPr>
        <sz val="11"/>
        <color theme="1"/>
        <rFont val="Calibri"/>
        <family val="2"/>
        <scheme val="minor"/>
      </rPr>
      <t>https://members.wto.org/crnattachments/2025/SPS/TPKM/25_08974_00_x.pdf
https://members.wto.org/crnattachments/2025/SPS/TPKM/25_08974_00_e.pdf</t>
    </r>
  </si>
  <si>
    <t>Draft - Updates the phytosanitary requirements for the import of seeds of faba bean (Vicia faba) produced in France</t>
  </si>
  <si>
    <t>Draft Ordinance aiming to update the phytosanitary requirements for the import of seeds (Category 4) of faba bean (Vicia faba) produced in France.</t>
  </si>
  <si>
    <t>Faba bean (Vicia faba</t>
  </si>
  <si>
    <t>Plant health; Territory protection; Pest- or Disease- free Regions / Regionalization</t>
  </si>
  <si>
    <r>
      <rPr>
        <sz val="11"/>
        <color theme="1"/>
        <rFont val="Calibri"/>
        <family val="2"/>
        <scheme val="minor"/>
      </rPr>
      <t>https://members.wto.org/crnattachments/2025/SPS/BRA/25_08963_00_x.pdf
https://members.wto.org/crnattachments/2025/SPS/BRA/25_08963_00_e.pdf</t>
    </r>
  </si>
  <si>
    <t>Food Notice: Requirements for Registered Food Importers and Imported Food for Sale</t>
  </si>
  <si>
    <t>New Zealand MPI is seeking comments on the proposed changes to the import requirements for the following products specified in the draft Food Notice for consultation: Part 7: Dried spices;Part 8: Milk and dairy products;Part 9: Bivalve molluscan shellfish (BMS) and BMS products;Part 10: Tahini and sesame paste products.Further explanations can be found in the discussion paper provided. </t>
  </si>
  <si>
    <t>Dried spices (pepper, chilli, paprika) Milk and dairy products Bivalve molluscan shellfish (BMS) and BMS products Tahini and sesame paste products</t>
  </si>
  <si>
    <t>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0904 - Pepper of the genus Piper; dried or crushed or ground fruits of the genus Capsicum or of the genus Pimenta; 04 - DAIRY PRODUCE; BIRDS' EGGS; NATURAL HONEY; EDIBLE PRODUCTS OF ANIMAL ORIGIN, NOT ELSEWHERE SPECIFIED OR INCLUDED; 0307 - Molluscs, fit for human consumption, even smoked, whether in shell or not, live, fresh, chilled, frozen, dried, salted or in brine</t>
  </si>
  <si>
    <r>
      <rPr>
        <sz val="11"/>
        <color theme="1"/>
        <rFont val="Calibri"/>
        <family val="2"/>
        <scheme val="minor"/>
      </rPr>
      <t>https://members.wto.org/crnattachments/2025/SPS/NZL/25_08975_00_e.pdf
https://members.wto.org/crnattachments/2025/SPS/NZL/25_08975_01_e.pdf</t>
    </r>
  </si>
  <si>
    <t>Proyecto de Resolución para regular la importación de semillas de Alfalfa (Medicago sativa) para siembra originarias del Reino de Países Bajos (Holanda) (Draft Resolution governing the importation of Alfalfa (Medicago sativa) seeds for sowing, originating in the Kingdom of the Netherlands)</t>
  </si>
  <si>
    <t>The notified draft resolution establishes phytosanitary measures for the importation of Alfalfa (Medicago sativa) seeds for sowing, originating in the Netherlands.</t>
  </si>
  <si>
    <t>The Netherlands</t>
  </si>
  <si>
    <r>
      <rPr>
        <sz val="11"/>
        <color theme="1"/>
        <rFont val="Calibri"/>
        <family val="2"/>
        <scheme val="minor"/>
      </rPr>
      <t>https://members.wto.org/crnattachments/2025/SPS/CRI/25_08972_00_s.pdf</t>
    </r>
  </si>
  <si>
    <t>Approving the coordinated and consolidated text of the Resolution establishing requirements for the importation of fresh herbs and vegetables for consumption from Peru, updating requirements for certain species and repealing Exempt Resolution No. 4.657 of 2006Chile hereby notifies the publication of Exempt Resolution No. 10.178/2025, approving the coordinated and consolidated text of the Resolution establishing requirements for the importation of fresh herbs and vegetables for consumption from Peru, updating requirements for certain species and repealing Exempt Resolution No. 4.657 of 2006, in the Official Journal of 12 December 2025, entering into force 60 days from that date.https://members.wto.org/crnattachments/2025/SPS/CHL/25_08965_00_s.pdf</t>
  </si>
  <si>
    <t>Fresh herbs and vegetables for consumption, of the following species and type of material: Allium sativum, Allium cepa, Aloe vera, Anethum graveolens, Musa spp., Phaseolus vulgaris, Origanum vulgare and O. majorana, Pisum sativum, Thymus vulgaris and Zea mays</t>
  </si>
  <si>
    <t>121190 - Plants, parts of plants, incl. seeds and fruits, used primarily in perfumery, in pharmacy or for insecticidal, fungicidal or similar purposes, fresh, chilled, frozen or dried, whether or not cut, crushed or powdered (excl. ginseng roots, coca leaf, poppy straw, ephedra and bark of African cherry); 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070820 - Fresh or chilled beans "Vigna spp., Phaseolus spp.", shelled or unshelled; 070810 - Fresh or chilled peas "Pisum sativum", shelled or unshelled; 070320 - Garlic, fresh or chilled; 070320 - Garlic, fresh or chilled; 070810 - Fresh or chilled peas "Pisum sativum", shelled or unshelled; 070820 - Fresh or chilled beans "Vigna spp., Phaseolus spp.", shelled or unshelled; 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121190 - Plants, parts of plants, incl. seeds and fruits, used primarily in perfumery, in pharmacy or for insecticidal, fungicidal or similar purposes, fresh, chilled, frozen or dried, whether or not cut, crushed or powdered (excl. ginseng roots, coca leaf, poppy straw, ephedra and bark of African cherry)</t>
  </si>
  <si>
    <r>
      <rPr>
        <sz val="11"/>
        <color theme="1"/>
        <rFont val="Calibri"/>
        <family val="2"/>
        <scheme val="minor"/>
      </rPr>
      <t>https://members.wto.org/crnattachments/2025/SPS/CHL/25_08965_00_s.pdf</t>
    </r>
  </si>
  <si>
    <t>Resolución de la Dirección General de Servicios Ganaderos del Ministerio de Ganadería, Agricultura y Pesca No 357/2025 del 5 de diciembre de 2025, referida a reforzar acciones para dar cumplimiento a lo dispuesto en materia de requisito de vida útil de canales y carne aviar, en el artículo 10 de la Sección 6, Capitulo 13 del Decreto No 315/994 del 5 de julio de 1994 (Resolution No. 357/2025, of 5 December 2025, of the Directorate-General of Livestock Services of the Ministry of Livestock, Agriculture and Fisheries, reinforcing actions to comply with the provisions on the shelf life requirement of dressed carcasses and meat of poultry, set out in Article 10 of Section 6, Chapter 13 of Decree No. 315/994 of 5 July 1994)</t>
  </si>
  <si>
    <t>The notified Resolution highlights the mandatory nature of the provisions of Article 10 of Section 6 of Chapter 13 of Decree No. 315/994, of 5 July of 1994, (National Food Regulations), for imports of dressed carcasses and meat of poultry, in reference to the shelf life of these products. In this regard, companies that have registered monographs and labels for dressed carcasses and cuts of meat of poultry, authorized by the Directorate-General of Livestock Services, are requested to update them to comply with the aforementioned Regulation.In the case of companies that registered monographs and labels for dressed carcasses and cuts of meat of poultry, authorized by the Directorate-General of Livestock Services, before 16 November 2023, they are required to re-register in order to comply with the aforementioned Regulation and follow the procedures set forth in Resolution No. 280/023, of 16 November 2023, of the Directorate-General of Livestock Services, on how to submit import and border-crossing requests.Companies that have registered monographs and labels for dressed carcasses and meat of poultry shall have a period of 30 working days, starting from the date of the Resolution, to give effect to the provisions contained therein.Requests that are being processed and import resolutions authorized for the cited products as of the date of this Resolution shall remain valid, and be processed.G/SPS/N/URY/105- 2 -</t>
  </si>
  <si>
    <t>Dressed carcasses and cuts of meat of poultry</t>
  </si>
  <si>
    <t>0207 - Meat and edible offal of fowls of the species Gallus domesticus, ducks, geese, turkeys and guinea fowls, fresh, chilled or frozen</t>
  </si>
  <si>
    <r>
      <rPr>
        <sz val="11"/>
        <color theme="1"/>
        <rFont val="Calibri"/>
        <family val="2"/>
        <scheme val="minor"/>
      </rPr>
      <t>https://members.wto.org/crnattachments/2025/SPS/URY/25_08970_00_s.pdf
https://members.wto.org/crnattachments/2025/SPS/URY/25_08970_01_s.pdf
https://members.wto.org/crnattachments/2025/SPS/URY/25_08970_02_s.pdf</t>
    </r>
  </si>
  <si>
    <t>Resolución No 00032690 del 10 de diciembre de 2025 del Instituto Colombiano Agropecuario - ICA "Por medio de la cual se establecen los requisitos fitosanitarios para la importación a Colombia de plantas in vitro y ex agar de Ranunculus (Ranunculus asiaticus L.) de origen y procedencia de Polonia para uso siembra, comercial y ensayo" (Colombian Agricultural Institute (ICA) Resolution No. 00032690, of 10 December 2025, establishing phytosanitary requirements for the importation into Colombia of in vitro and ex agar Persian buttercup (Ranunculus asiaticus L.) plants originating in and coming from Poland, for commercial use, sowing and testing)The Republic of Colombia hereby notifies the issuance of Resolution No. 00032690, of 10 December 2025, establishing the phytosanitary requirements for the importation into Colombia of in vitro and ex agar Persian buttercup (Ranunculus asiaticus L.) plants originating in and coming from Poland, for commercial use, sowing and testing, which applies to all natural or legal persons importing into Colombia in vitro and ex agar Persian buttercup (Ranunculus asiaticus L.) plants originating in and coming from Poland, for commercial use, sowing and testing.The Resolution was published in Official Journal No. 53.331 of 11 December 2025 and entered into force the same day.https://www.ica.gov.co/getattachment/e77a77af-da27-4ffe-a24f-7c014e507c91/2025R00032690.aspxhttps://members.wto.org/crnattachments/2025/SPS/COL/25_08971_00_s.pdf</t>
  </si>
  <si>
    <t>In vitro and ex agar Persian buttercup (Ranunculus asiaticus L.) plants</t>
  </si>
  <si>
    <t>06 - LIVE TREES AND OTHER PLANTS; BULBS, ROOTS AND THE LIKE; CUT FLOWERS AND ORNAMENTAL FOLIAGE; 06 - LIVE TREES AND OTHER PLANTS; BULBS, ROOTS AND THE LIKE; CUT FLOWERS AND ORNAMENTAL FOLIAGE</t>
  </si>
  <si>
    <t>Pest- or Disease- free Regions / Regionalization; Plant health; Pest- or Disease- free Regions / Regionalization; Plant health</t>
  </si>
  <si>
    <r>
      <rPr>
        <sz val="11"/>
        <color theme="1"/>
        <rFont val="Calibri"/>
        <family val="2"/>
        <scheme val="minor"/>
      </rPr>
      <t>https://members.wto.org/crnattachments/2025/SPS/COL/25_08971_00_s.pdf
https://www.ica.gov.co/getattachment/e77a77af-da27-4ffe-a24f-7c014e507c91/2025R00032690.aspx</t>
    </r>
  </si>
  <si>
    <t>The Draft Ministry of Public Health notification entitled "Beverage in sealed container (No. 3)", previously notified in G/SPS/N/THA/785, dated 4 February 2025, was published in the Royal Gazette, dated 11 December 2025, as the Notification of the Ministry of Public Health No. 465.Date of entry into force: 12 December 2025</t>
  </si>
  <si>
    <t>Beverage in sealed container</t>
  </si>
  <si>
    <t>Modification of content/scope of regulation; Human health; Food safety; Food safety; Human health</t>
  </si>
  <si>
    <r>
      <rPr>
        <sz val="11"/>
        <color theme="1"/>
        <rFont val="Calibri"/>
        <family val="2"/>
        <scheme val="minor"/>
      </rPr>
      <t>https://members.wto.org/crnattachments/2025/SPS/THA/25_09000_00_x.pdf</t>
    </r>
  </si>
  <si>
    <t>Resolución No 00032976 del 11 de diciembre de 2025 "Por medio de la cual se establecen los requisitos fitosanitarios para la importación a Colombia de Tallos Portayemas de Rosa sp. de origen y procedencia Dinamarca para ensayo, uso comercial y siembra" (Resolution No. 00032976 of 11 December 2025 establishing phytosanitary requirements for the importation into Colombia of rose (Rosa spp.) budwood originating in and coming from Denmark, for testing, commercial use and sowing)The Republic of Colombia hereby notifies the issuance of Resolution No. 00032976 of 11 December 2025 establishing the phytosanitary requirements for the importation into Colombia of rose (Rosa spp.) budwood originating in and coming from Denmark, for testing, commercial use and sowing, which applies to all natural or legal persons importing into Colombia rose (Rosa spp.) budwood originating in and coming from Denmark, for testing, commercial use and sowing.The Resolution was published in Official Journal No. 53.332 of 12 December 2025 and entered into force the same day.https://www.ica.gov.co/getattachment/3d976d56-338a-4b5f-a642-8c02feeed6a7/2025R00032976.aspxhttps://members.wto.org/crnattachments/2025/SPS/COL/25_08992_00_s.pdf</t>
  </si>
  <si>
    <t>Rose (Rosa spp.) budwood for testing, commercial use and sowing</t>
  </si>
  <si>
    <t>060311 - Fresh cut roses and buds, of a kind suitable for bouquets or for ornamental purposes; 060311 - Fresh cut roses and buds, of a kind suitable for bouquets or for ornamental purposes</t>
  </si>
  <si>
    <t>Adoption/publication/entry into force of reg.; Pest- or Disease- free Regions / Regionalization; Plant health; Pest- or Disease- free Regions / Regionalization; Plant health</t>
  </si>
  <si>
    <r>
      <rPr>
        <sz val="11"/>
        <color theme="1"/>
        <rFont val="Calibri"/>
        <family val="2"/>
        <scheme val="minor"/>
      </rPr>
      <t>https://members.wto.org/crnattachments/2025/SPS/COL/25_08992_00_s.pdf
https://www.ica.gov.co/getattachment/3d976d56-338a-4b5f-a642-8c02feeed6a7/2025R00032976.aspx</t>
    </r>
  </si>
  <si>
    <t>Draft - Updates the phytosanitary requirements for the import of seeds of faba bean (Vicia faba) produced in Lebanon</t>
  </si>
  <si>
    <t>Draft Ordinance aiming to update the phytosanitary requirements for the import of grains (Category 3) of faba bean (Vicia faba) produced in the Lebanese Republic.</t>
  </si>
  <si>
    <t>071350 - Dried, shelled broad beans "Vicia faba var. major" and horse beans "Vicia faba var. equina and Vicia faba var. minor", whether or not skinned or split</t>
  </si>
  <si>
    <t>Territory protection; Plant health</t>
  </si>
  <si>
    <t>Lebanese Republic</t>
  </si>
  <si>
    <r>
      <rPr>
        <sz val="11"/>
        <color theme="1"/>
        <rFont val="Calibri"/>
        <family val="2"/>
        <scheme val="minor"/>
      </rPr>
      <t>https://members.wto.org/crnattachments/2025/SPS/BRA/25_09012_00_x.pdf
https://members.wto.org/crnattachments/2025/SPS/BRA/25_09012_00_e.pdf</t>
    </r>
  </si>
  <si>
    <t>Resolución No 00032975 del 11 de diciembre de 2025 "Por medio de la cual se actualizan los requisitos fitosanitarios para la importación a Colombia de esquejes de clavel con raíz - plantas (Dianthus L.) de origen y procedencia de Italia, para uso comercial, ensayo y siembra" (Resolution No. 00032975 of 11 December 2025 updating the phytosanitary requirements for the importation into Colombia of rooted carnation cuttings - plants (Dianthus L.) originating in and coming from Italy, for commercial use, testing, and sowing)The Republic of Colombia hereby notifies the issuance of Resolution No. 00032975 of 11 December 2025 updating the phytosanitary requirements for the importation into Colombia of rooted carnation cuttings - plants (Dianthus L.) originating in and coming from Italy, for commercial use, testing, and sowing, which applies to all natural or legal persons importing into Colombia rooted carnation cuttings - plants (Dianthus L.) originating in and coming from Italy, for commercial use, testing, and sowing.The Resolution was published in Official Journal No. 53.332 of 12 December 2025 and entered into force the same day.https://www.ica.gov.co/getattachment/172049c4-01d7-429f-a947-61663ca20a55/2025R00032975.aspxhttps://members.wto.org/crnattachments/2025/SPS/COL/25_08991_00_s.pdf</t>
  </si>
  <si>
    <r>
      <rPr>
        <sz val="11"/>
        <color theme="1"/>
        <rFont val="Calibri"/>
        <family val="2"/>
        <scheme val="minor"/>
      </rPr>
      <t>https://members.wto.org/crnattachments/2025/SPS/COL/25_08991_00_s.pdf
https://www.ica.gov.co/getattachment/172049c4-01d7-429f-a947-61663ca20a55/2025R00032975.aspx</t>
    </r>
  </si>
  <si>
    <t>Ministry of Public Health (MOPH) Notification No. 462 entitled "Drinking water in sealed container (bottled/packed water)"</t>
  </si>
  <si>
    <t>The Draft Ministry of Public Health notification entitled "Drinking water in sealed container (bottled/packed water)", previously notified in G/SPS/N/THA/783, dated 4 February 2025, was published in the Royal Gazette, dated 11 December 2025, as the Notification of the Ministry of Public Health No. 462.Date of entry into force: 12 December 2025</t>
  </si>
  <si>
    <t>2201 - Waters, incl. natural or artificial mineral waters and aerated waters, not containing added sugar, other sweetening matter or flavoured; ice and snow; 2202 - Waters, incl. mineral waters and aerated waters, containing added sugar or other sweetening matter or flavoured, and other non-alcoholic beverages (excl. fruit, nut or vegetable juices and milk)</t>
  </si>
  <si>
    <t>Adoption/publication/entry into force of reg.; Contaminants; Food safety; Human health</t>
  </si>
  <si>
    <r>
      <rPr>
        <sz val="11"/>
        <color theme="1"/>
        <rFont val="Calibri"/>
        <family val="2"/>
        <scheme val="minor"/>
      </rPr>
      <t>https://members.wto.org/crnattachments/2025/SPS/THA/25_08994_00_x.pdf</t>
    </r>
  </si>
  <si>
    <t>Ministry of Public Health (MOPH) Notification No. 463 entitled "Ice for human consumption"</t>
  </si>
  <si>
    <t>The Draft Ministry of Public Health notification entitled "Ice for human consumption", previously notified in G/SPS/N/THA/786, dated 4 February 2025, was published in the Royal Gazette, dated 11 December 2025, as the Notification of the Ministry of Public Health No. 463.Date of entry into force: 12 December 2025</t>
  </si>
  <si>
    <t>Adoption/publication/entry into force of reg.; Labelling; Human health; Food safety; Labelling; Human health; Food safety</t>
  </si>
  <si>
    <r>
      <rPr>
        <sz val="11"/>
        <color theme="1"/>
        <rFont val="Calibri"/>
        <family val="2"/>
        <scheme val="minor"/>
      </rPr>
      <t>https://members.wto.org/crnattachments/2025/SPS/THA/25_08996_00_x.pdf</t>
    </r>
  </si>
  <si>
    <t>Approved Establishment System of the Republic of Türkiye for the Importation of Certain Animal-Origin Foods</t>
  </si>
  <si>
    <t>Türkiye has established the "Approved Establishment System of the Republic of Türkiye" namely "TROIS" to compose a list of approved country/establishments for the export of foods of animal origin and other products subject to veterinary controls upon entry into the country. This system is notified through G/SPS/N/TUR/15/Add.1.It has been observed that some of the annexes referenced in the notification are not included in the notification itself. Kindly take this annex into consideration.</t>
  </si>
  <si>
    <t>Human health; Food safety; Certification, control and inspection; Animal health; Human health; Animal health; Food safety; Certification, control and inspection; Certification, control and inspection; Food safety; Human health; Animal health</t>
  </si>
  <si>
    <r>
      <rPr>
        <sz val="11"/>
        <color theme="1"/>
        <rFont val="Calibri"/>
        <family val="2"/>
        <scheme val="minor"/>
      </rPr>
      <t>https://members.wto.org/crnattachments/2025/SPS/TUR/25_08988_00_e.pdf</t>
    </r>
  </si>
  <si>
    <t>Ministry of Public Health (MOPH) Notification No. 468 entitled "Prescribing the principle, conditions, methods and proportion of food additives (No. 4)"</t>
  </si>
  <si>
    <t>The Draft Ministry of Public Health notification entitled "Prescribing the principle, conditions, methods and proportion of food additives (No. 4)", previously notified in G/SPS/N/THA/782, dated 4 February 2025, was published in the Royal Gazette, dated 11 December 2025, as the Notification of the Ministry of Public Health No. 468.Date of entry into force: 12 December 2025</t>
  </si>
  <si>
    <t>Food additives (ICS code: 67.220.20)</t>
  </si>
  <si>
    <t>Food safety; Adoption/publication/entry into force of reg.; Human health; Food safety; Human health</t>
  </si>
  <si>
    <r>
      <rPr>
        <sz val="11"/>
        <color theme="1"/>
        <rFont val="Calibri"/>
        <family val="2"/>
        <scheme val="minor"/>
      </rPr>
      <t>https://members.wto.org/crnattachments/2025/SPS/THA/25_09001_00_e.pdf
https://members.wto.org/crnattachments/2025/SPS/THA/25_09001_00_x.pdf</t>
    </r>
  </si>
  <si>
    <t>Ministry of Public Health (MOPH) Notification No. 464 entitled "Mineral Water (No. 2)"</t>
  </si>
  <si>
    <t>The Draft Ministry of Public Health notification entitled "Mineral Water (No. 2)", previously notified in G/SPS/N/THA/784, dated 4 February 2025, was published in the Royal Gazette, dated 11 December 2025, as the Notification of the Ministry of Public Health No. 464.Date of entry into force: 12 December 2025</t>
  </si>
  <si>
    <t>Mineral water (ICS code: 67.160.20)</t>
  </si>
  <si>
    <t>67.160.20 - Non-alcoholic beverages; 67.160.20 - Non-alcoholic beverages</t>
  </si>
  <si>
    <t>Human health; Food safety; Adoption/publication/entry into force of reg.; Labelling; Labelling; Food safety; Human health</t>
  </si>
  <si>
    <r>
      <rPr>
        <sz val="11"/>
        <color theme="1"/>
        <rFont val="Calibri"/>
        <family val="2"/>
        <scheme val="minor"/>
      </rPr>
      <t>https://members.wto.org/crnattachments/2025/SPS/THA/25_08998_00_x.pdf</t>
    </r>
  </si>
  <si>
    <t>The aim of this addendum is to update WTO Members that the Draft East African Standard, DEAS 66-2: 2023, Tomato products — Specification — Part 2: Tomato sauce and ketchup, First Edition, notified in G/SPS/N/BDI/62, G/SPS/N/KEN/218, G/SPS/N/RWA/55, G/SPS/N/TZA/284, G/SPS/N/UGA/259, G/SPS/N/BDI/62/Add.1, G/SPS/N/KEN/218/Add.1, G/SPS/N/RWA/55/Add.1, G/SPS/N/TZA/284/Add.1 and G/SPS/N/UGA/259/Add.1, was adopted by Uganda on 30 September 2025 as a Uganda Standard, US EAS 66-3:2024, Tomato products — Specification — Part 3: Tomato juice, Second Edition. The Standard can be purchased online through the link: https://webstore.unbs.go.ug/</t>
  </si>
  <si>
    <t>Other vegetables, fresh or chilled (excl. potatoes, tomatoes, alliaceous vegetables, edible brassicas, lettuce "Lactuca sativa" and chicory "Cichorium spp.", carrots, turnips, salad beetroot, salsify, celeriac, radishes and similar edible roots, cucumbers and gherkins, and leguminous vegetables) (HS code(s): 0709); Vegetables and derived products (ICS code(s): 67.080.20)</t>
  </si>
  <si>
    <t>DEAS 72: 2023, Processed cereal-based foods for older infants and young children — Specification</t>
  </si>
  <si>
    <t>The aim of this addendum is to update WTO Members that the Draft East African Standard, DEAS 72: 2023, Processed cereal-based foods for older infants and young children — Specification, notified in G/SPS/N/BDI/48, G/SPS/N/KEN/204, G/SPS/N/RWA/41, G/SPS/N/TZA/262 and G/SPS/N/UGA/245, was adopted by Uganda on 30 September 2025 as a Uganda Standard, US EAS 72: 2023, Processed cereal-based foods for older infants and young children — Specification, Third Edition. The Standard can be purchased online through the link: https://webstore.unbs.go.ug/</t>
  </si>
  <si>
    <t>Cereals (HS code(s): 10); Cereals, pulses and derived products (ICS code(s): 67.060)</t>
  </si>
  <si>
    <t>Food safety (SPS); Protect humans from animal/plant pest or disease (SPS)</t>
  </si>
  <si>
    <t>DEAS 173:2023, Draft East African Standards for Pasta Products</t>
  </si>
  <si>
    <t>The aim of this addendum is to update WTO Members that the Draft East African Standard, DEAS 173:2023, Draft East African Standards for Pasta Products, notified in G/SPS/N/BDI/53/Rev.1, G/SPS/N/KEN/209/Rev.1, G/SPS/N/RWA/46/Rev.1, G/SPS/N/TZA/275/Rev.1 and G/SPS/N/UGA/250/Rev.1, was adopted by Uganda on 30 September 2025 as a Uganda Standard, US EAS 173:2024, Pasta Products – Specification, Second edition. The Standard can be purchased online through the link: https://webstore.unbs.go.ug/</t>
  </si>
  <si>
    <t>Cereals (HS code(s): 10); Cereals, pulses and derived products (ICS code(s): 67.060)</t>
  </si>
  <si>
    <t>67 - FOOD TECHNOLOGY; 67 - FOOD TECHNOLOGY; 67.060 - Cereals, pulses and derived products; 67.060 - Cereals, pulses and derived products</t>
  </si>
  <si>
    <t>The aim of this addendum is to update WTO Members that the Draft East African Standard, DEAS 974:2023, Compounded dairy goat feed — Specification, Second Edition, notified G/SPS/N/BDI/45, G/SPS/N/KEN/201, G/SPS/N/RWA/38, G/SPS/N/TZA/259, G/SPS/N/UGA/242, G/SPS/N/BDI/45/Add.1, G/SPS/N/KEN/201/Add.1, G/SPS/N/RWA/38/Add.1, G/SPS/N/TZA/259/Add.1 and G/SPS/N/UGA/242/Add.1, was adopted by Uganda on 30 September 2025 as a US EAS 974:2024, Compounded dairy goat feed — Specification, Second Edition. The Standard can be purchased online through the link: https://webstore.unbs.go.ug/</t>
  </si>
  <si>
    <t>Animal diseases; Adoption/publication/entry into force of reg.; Animal health; Food safety; Human health; Animal diseases; Food safety; Animal health; Human health</t>
  </si>
  <si>
    <t>The aim of this addendum is to update WTO Members that the Draft East African Standard, DEAS 66-2: 2023, Tomato products — Specification — Part 2: Tomato sauce and ketchup, First Edition, notified in G/SPS/N/BDI/61, G/SPS/N/KEN/217, G/SPS/N/RWA/54, G/SPS/N/TZA/283, G/SPS/N/UGA/258, G/SPS/N/BDI/61/Add.1, G/SPS/N/KEN/217/Add.1, G/SPS/N/RWA/54/Add.1, G/SPS/N/TZA/283/Add.1 and  G/SPS/N/UGA/258/Add.1, was adopted by Uganda on 30 September 2025 as a Uganda Standard, US EAS 66-2: 2024, Tomato products — Specification — Part 2: Tomato sauce and ketchup, Second Edition. The Standard can be purchased online through the link: https://webstore.unbs.go.ug/</t>
  </si>
  <si>
    <t>DEAS 893: 2023, Chilli sauce — Specification, Second Edition</t>
  </si>
  <si>
    <t>The aim of this addendum is to update WTO Members that the Draft East African Standard, DEAS 893: 2023, Chilli sauce — Specification, Second Edition, notified in G/SPS/N/BDI/63, G/SPS/N/KEN/219, G/SPS/N/RWA/56, G/SPS/N/TZA/285, G/SPS/N/UGA/260, G/SPS/N/BDI/63/Add.1, G/SPS/N/KEN/219/Add.1, G/SPS/N/RWA/56/Add.1, G/SPS/N/TZA/285/Add.1 and G/SPS/N/UGA/260/Add.1, was adopted by Uganda on 30 September 2025 as a Uganda Standard, US EAS 893: 2024, Chilli sauce — Specification, Second Edition. The Standard can be purchased online through the link: https://webstore.unbs.go.ug/</t>
  </si>
  <si>
    <t>The aim of this addendum is to update WTO Members that the Draft East African Standard, DEAS 1109:2022, Fruit and vegetable ketchup — Specification, First Edition, notified in G/SPS/N/BDI/28, G/SPS/N/KEN/181, G/SPS/N/RWA/21, G/SPS/N/TZA/214, G/SPS/N/UGA/223, G/SPS/N/BDI/28/Add.1, G/SPS/N/KEN/181/Add.1, G/SPS/N/RWA/21/Add.1, G/SPS/N/TZA/214/Add.1 and G/SPS/N/UGA/223/Add.1, was adopted by Uganda on 30 September 2025 as a Uganda Standard, US EAS 1109:2024, Fruit and vegetable ketchup — Specification, First Edition. The Standard can be purchased online through the link: https://webstore.unbs.go.ug/</t>
  </si>
  <si>
    <t>Tomato ketchup and other tomato sauces (HS code(s): 210320); Fruits. Vegetables (ICS code(s): 67.080)</t>
  </si>
  <si>
    <t>DEAS 1128: 2023, Food grade acesulfame potassium — Specification, First Edition</t>
  </si>
  <si>
    <t>The aim of this addendum is to update WTO Members that the Draft East African Standard, DEAS 1128: 2023, Food grade acesulfame potassium — Specification, First Edition, notified in G/SPS/N/BDI/42, G/SPS/N/KEN/198, G/SPS/N/RWA/35, G/SPS/N/TZA/256, G/SPS/N/UGA/239, G/SPS/N/BDI/42/Add.1, G/SPS/N/KEN/198/Add.1, G/SPS/N/RWA/35/Add.1, G/SPS/N/TZA/256/Add.1 and G/SPS/N/UGA/239/Add.1,  was adopted by Uganda on 30 September 2025 as a Uganda Standard, US EAS 1128: 2024, Food grade acesulfame potassium — Specification, First Edition. The Standard can be purchased online through the link: https://webstore.unbs.go.ug/</t>
  </si>
  <si>
    <t>DEAS 39: 2023, General principles of food hygiene — Code of practice, Second Edition</t>
  </si>
  <si>
    <t>The aim of this addendum is to update WTO Members that the Draft East African Standard, DEAS 39: 2023, General principles of food hygiene — Code of practice, Second Edition, notified in G/SPS/N/BDI/37, G/SPS/N/KEN/193, G/SPS/N/RWA/30, G/SPS/N/TZA/239 and G/SPS/N/UGA/234, was adopted by Uganda on 30 September 2025 as a US EAS 39: 2024, General principles of food hygiene — Code of practice, Second Edition. The Standard can be purchased online through the link: https://webstore.unbs.go.ug/</t>
  </si>
  <si>
    <t>DEAS 973 - 1: 2023, Compounded fish feed — Specification – Part 1: Tilapia and catfish feeds, First Edition</t>
  </si>
  <si>
    <t>The aim of this addendum is to update WTO Members that the Draft East African Standard, DEAS 973 - 1: 2023, Compounded fish feed — Specification – Part 1: Tilapia and catfish feeds, First Edition, notified G/SPS/N/BDI/44, G/SPS/N/KEN/200, G/SPS/N/RWA/37, G/SPS/N/TZA/258, G/SPS/N/UGA/241, G/SPS/N/BDI/44/Add.1, G/SPS/N/KEN/200/Add.1, G/SPS/N/RWA/37/Add.1, G/SPS/N/TZA/258/Add.1 and G/SPS/N/UGA/241/Add.1, was adopted by Uganda on 30 September 2025 as a US EAS 973 - 1: 2023, Compounded fish feed — Specification – Part 1: Tilapia and catfish feeds, Second Edition. The Standard can be purchased online through the link: https://webstore.unbs.go.ug/</t>
  </si>
  <si>
    <t>Animal diseases; Food safety; Animal health; Human health; Adoption/publication/entry into force of reg.; Animal diseases; Food safety; Animal health; Human health</t>
  </si>
  <si>
    <t>DEAS 826: 2022, Dried fish — Silver cyprinid (Rastrineobola argentea) — Specification, Second Edition</t>
  </si>
  <si>
    <t>The aim of this addendum is to update WTO Members that the Draft East African Standard, DEAS 826: 2022, Dried fish — Silver cyprinid (Rastrineobola argentea) — Specification, Second Edition, notified G/SPS/N/BDI/118, G/SPS/N/KEN/297, G/SPS/N/RWA/111, G/SPS/N/TZA/376 and G/SPS/N/UGA/369, was adopted by Uganda on 30 September 2025 as a US EAS 826: 2024, Dried freshwater  sardines— Specification, Second Edition. The Standard can be purchased online through the link: https://webstore.unbs.go.ug/</t>
  </si>
  <si>
    <t>DEAS 875: 2022, Quick frozen prawns or shrimps — Specification, Second Edition</t>
  </si>
  <si>
    <t>The aim of this addendum is to update WTO Members that the Draft East African Standard, DEAS 875: 2022, Quick frozen prawns or shrimps — Specification, Second Edition, notified G/SPS/N/BDI/117, G/SPS/N/KEN/296, G/SPS/N/RWA/110, G/SPS/N/TZA/375 and G/SPS/N/UGA/368, was adopted by Uganda on 30 September 2025 as a US EAS 875: 2023, Quick frozen prawns or shrimps — Specification, First Edition. The Standard can be purchased online through the link: https://webstore.unbs.go.ug/</t>
  </si>
  <si>
    <t>The aim of this addendum is to update WTO Members that the Draft East African Standard, DEAS 1188: 2023, Edible natural casings— Specification, First edition, notified G/SPS/N/BDI/86, G/SPS/N/KEN/253, G/SPS/N/RWA/79, G/SPS/N/TZA/321 and G/SPS/N/UGA/305, was adopted by Uganda on 30 September 2025 as a US EAS 1188: 2023, Edible natural casings— Specification, First edition. The Standard can be purchased online through the link: https://webstore.unbs.go.ug/</t>
  </si>
  <si>
    <t>Other, including edible flours and meals of meat or meat offal (HS code(s): 02109); Meat and meat products (ICS code(s): 67.120.10)</t>
  </si>
  <si>
    <t>DEAS 1190:2023, Handling, storage and transport of slaughterhouse by-products — Guidelines, First edition</t>
  </si>
  <si>
    <t>The aim of this addendum is to update WTO Members that the Draft East African Standard, DEAS 1190:2023, Handling, storage and transport of slaughterhouse by-products — Guidelines, First edition, notified G/SPS/N/BDI/87, G/SPS/N/KEN/254, G/SPS/N/RWA/80, G/SPS/N/TZA/322 and G/SPS/N/UGA/306, was adopted by Uganda on 30 September 2025 as a US EAS 1190:2023, Handling, storage and transport of slaughterhouse by-products — Guidelines, First edition. The Standard can be purchased online through the link: https://webstore.unbs.go.ug/</t>
  </si>
  <si>
    <t>DEAS 906: 2023, Fertilizers - Triple Superphosphate - Specification, Second Edition</t>
  </si>
  <si>
    <t>The aim of this addendum is to update WTO Members that the Draft East African Standard, DEAS 906: 2023, Fertilizers - Triple Superphosphate - Specification, Second Edition, notified G/SPS/N/BDI/76, G/SPS/N/KEN/243, G/SPS/N/RWA/69, G/SPS/N/TZA/311 and G/SPS/N/UGA/295, was adopted by Uganda on 30 September 2025 as a US EAS 906: 2024, Fertilizers - Triple Superphosphate - Specification, Second Edition. The Standard can be purchased online through the link: https://webstore.unbs.go.ug/</t>
  </si>
  <si>
    <t>Superphosphates (HS code(s): 31031); Fertilizers (ICS code(s): 65.080)</t>
  </si>
  <si>
    <t>Food safety (SPS); Animal health (SPS); Plant protection (SPS); Protect humans from animal/plant pest or disease (SPS)</t>
  </si>
  <si>
    <t>Plant health; Plant diseases; Human health; Food safety; Animal health; Animal diseases; Adoption/publication/entry into force of reg.; Plant diseases; Human health; Animal health; Plant health; Food safety; Animal diseases</t>
  </si>
  <si>
    <t>Resolución No. 00033082 del 12 de diciembre de 2025 del Instituto Colombiano Agropecuario - ICA "Por medio de la cual se establecen los requisitos fitosanitarios para la importación a Colombia de semillas de pimentón (Capsicum annuum) de origen y procedencia de India, para ensayo, uso comercial y siembra" (Resolution No. 00033082 of 12 December 2025 of the Colombian Agricultural Institute (ICA) Resolution establishing the phytosanitary requirements for the importation into Colombia of bell pepper (Capsicum annuum) seeds originating in and coming from India, for testing, commercial use and sowing)The Republic of Colombia hereby notifies the issuance of Resolution No. 00033082 of 12 December 2025 establishing the phytosanitary requirements for the importation into Colombia of bell pepper (Capsicum annuum) seeds originating in and coming from India, for testing, commercial use and sowing, which applies to all natural or legal persons importing into Colombia bell pepper (Capsicum annuum) seeds originating in and coming from India, for testing, commercial use and sowing.The Resolution was published in Official Journal No. 53.333 of 13 December 2025 and entered into force the same day.https://www.ica.gov.co/getattachment/d151933d-73cf-4ae7-a562-e4943102294b/2025R00033082.aspxhttps://members.wto.org/crnattachments/2025/SPS/COL/25_09023_00_s.pdf</t>
  </si>
  <si>
    <t>Paprika (Capsicum annuum) seed</t>
  </si>
  <si>
    <t>Adoption/publication/entry into force of reg.; Plant health; Plant health</t>
  </si>
  <si>
    <r>
      <rPr>
        <sz val="11"/>
        <color theme="1"/>
        <rFont val="Calibri"/>
        <family val="2"/>
        <scheme val="minor"/>
      </rPr>
      <t>https://members.wto.org/crnattachments/2025/SPS/COL/25_09023_00_s.pdf
https://www.ica.gov.co/getattachment/d151933d-73cf-4ae7-a562-e4943102294b/2025R00033082.aspx</t>
    </r>
  </si>
  <si>
    <t>DEAS 781:2023, Draft East African Standard for Biscuits</t>
  </si>
  <si>
    <t>The aim of this addendum is to update WTO Members that the Draft East African Standard, DEAS 781:2023, Draft East African Standard for Biscuits, notified in G/SPS/N/BDI/54, G/SPS/N/KEN/210, G/SPS/N/RWA/47, G/SPS/N/TZA/276 and G/SPS/N/UGA/251, was adopted by Uganda on 30 September 2025 as a Uganda Standard, US EAS 781:2024, Biscuits – Specification, Second edition. The Standard can be purchased online through the link: https://webstore.unbs.go.ug/</t>
  </si>
  <si>
    <t>Cereals (HS code(s): 10); Preparations of cereals, flour, starch or milk; Pastrycooks' products (HS code(s): 19); Food technology (ICS code(s): 67)</t>
  </si>
  <si>
    <t>DEAS 1160:2023, Draft East African standard for Breakfast Cereals</t>
  </si>
  <si>
    <t>The aim of this addendum is to update WTO Members that the Draft East African Standard, DEAS 1160:2023, Draft East African standard for Breakfast Cereals, notified in G/SPS/N/BDI/55, G/SPS/N/KEN/211, G/SPS/N/RWA/48, G/SPS/N/TZA/277 and G/SPS/N/UGA/252, was adopted by Uganda on 30 September 2025 as a Uganda Standard, US EAS 1160:2024, Breakfast Cereals - Specification, First edition. The Standard can be purchased online through the link: https://webstore.unbs.go.ug/</t>
  </si>
  <si>
    <t>The aim of this addendum is to update WTO Members that the Draft East African Standard, DEAS 887:2023 Crude and semi refined palm oil — Specification, notified in G/SPS/N/BDI/71, G/SPS/N/KEN/229, G/SPS/N/RWA/64, G/SPS/N/TZA/301 and G/SPS/N/UGA/277, was adopted by Uganda on 30 September 2025 as a Uganda Standard, US EAS 887:2024 Crude and semi refined palm oil — Specification. The Uganda Standard, US EAS 887:2024 Crude and semi refined palm oil — Specification, Second Edition, can be purchased online through the link: https://webstore.unbs.go.ug/</t>
  </si>
  <si>
    <t>The aim of this addendum is to update WTO Members that the Draft East African Standard, DEAS 1168:2023 Edible coconut oil − Specification, notified in G/SPS/N/BDI/70, G/SPS/N/KEN/227, G/SPS/N/RWA/63, G/SPS/N/TZA/300 and G/SPS/N/UGA/276, was adopted by Uganda on 30 September 2025 as a Uganda Standard, US EAS 1168:2026 Edible coconut oil − Specification, First edition. The Standard can be purchased online through the link: https://webstore.unbs.go.ug/</t>
  </si>
  <si>
    <t>The aim of this addendum is to update WTO Members that the Draft East African Standard, DEAS 1161:2023, Draft East African Standard for Prepackaged Cooked Beans, notified in G/SPS/N/BDI/57, G/SPS/N/KEN/213, G/SPS/N/RWA/50, G/SPS/N/TZA/279 and G/SPS/N/UGA/254, was adopted by Uganda on 30 September 2025 as a Uganda Standard, US EAS 1161:2024, Prepackaged Cooked Beans – Specification, First edition. The Standard can be purchased online through the link: https://webstore.unbs.go.ug/</t>
  </si>
  <si>
    <t>Cereals (HS code(s): 10); Oil seeds and oleaginous fruits; Miscellaneous grains, seeds and fruit; Industrial or medicinal plants; Straw and fodder (HS code(s): 12); Food technology (ICS code(s): 67)</t>
  </si>
  <si>
    <t>12 - OIL SEEDS AND OLEAGINOUS FRUITS; MISCELLANEOUS GRAINS, SEEDS AND FRUIT; INDUSTRIAL OR MEDICINAL PLANTS; STRAW AND FODDER; 10 - CEREALS; 12 - OIL SEEDS AND OLEAGINOUS FRUITS; MISCELLANEOUS GRAINS, SEEDS AND FRUIT; INDUSTRIAL OR MEDICINAL PLANTS; STRAW AND FODDER; 10 - CEREALS</t>
  </si>
  <si>
    <t>DEAS 66-1: 2023, Tomato products — Specification — Part 1: Canned tomato, Third Edition</t>
  </si>
  <si>
    <t>The aim of this addendum is to update WTO Members that the Draft East African Standard, DEAS 66-1: 2023, Tomato products — Specification — Part 1: Canned tomato, Third Edition, notified in G/SPS/N/BDI/60, G/SPS/N/KEN/216, G/SPS/N/RWA/53, G/SPS/N/TZA/282, G/SPS/N/UGA/257, G/SPS/N/BDI/60/Add.1, G/SPS/N/KEN/216/Add.1, G/SPS/N/RWA/53/Add.1, G/SPS/N/TZA/282/Add.1 and G/SPS/N/UGA/257/Add.1, was adopted by Uganda on 30 September 2025 as a Uganda Standard, US EAS 66-1:2024, Tomato products — Specification — Part 1: Canned tomato, Third Edition. The Standard can be purchased online through the link: https://webstore.unbs.go.ug/</t>
  </si>
  <si>
    <t>DEAS 1131: 2023, Natural orange extract — Specification, First Edition</t>
  </si>
  <si>
    <t>The aim of this addendum is to update WTO Members that the Draft East African Standard, DEAS 1131: 2023, Natural orange extract — Specification, First Edition, notified in G/SPS/N/BDI/39, G/SPS/N/KEN/195, G/SPS/N/RWA/32, G/SPS/N/TZA/253, G/SPS/N/UGA/236, G/SPS/N/BDI/39/Add.1, G/SPS/N/KEN/195/Add.1, G/SPS/N/RWA/32/Add.1, G/SPS/N/TZA/253/Add.1 and G/SPS/N/UGA/236/Add.1. was adopted by Uganda on 30 September 2025 as a US EAS 1131: 2024, Natural orange extract — Specification, First Edition. The Standard can be purchased online through the link: https://webstore.unbs.go.ug/</t>
  </si>
  <si>
    <t>DEAS 872: 2022, Frozen octopus — Specification, Second Edition</t>
  </si>
  <si>
    <t>The aim of this addendum is to update WTO Members that the Draft East African Standard, DEAS 872: 2022, Frozen octopus — Specification, Second Edition, notified G/SPS/N/BDI/115, G/SPS/N/KEN/294, G/SPS/N/RWA/108, G/SPS/N/TZA/373 and G/SPS/N/UGA/366, was adopted by Uganda on 30 September 2025 as a US EAS 872: 2024, Frozen octopus — Specification, Second Edition. The Standard can be purchased online through the link: https://webstore.unbs.go.ug/</t>
  </si>
  <si>
    <t>The aim of this addendum is to update WTO Members that the Draft East African Standard, DEAS 1187: 2023, Edible offal — Specification, First edition, notified G/SPS/N/BDI/88, G/SPS/N/KEN/255, G/SPS/N/RWA/81, G/SPS/N/TZA/323 and G/SPS/N/UGA/307, was adopted by Uganda on 30 September 2025 as a US EAS 1187: 2023, Edible offal — Specification, First edition. The Standard can be purchased online through the link: https://webstore.unbs.go.ug/</t>
  </si>
  <si>
    <t>Fresh or chilled edible offal of bovine animals (HS code(s): 020610); Of bovine animals, frozen: (HS code(s): 02062); Fresh or chilled edible offal of swine (HS code(s): 020630); Frozen edible livers of swine (HS code(s): 020641); Fresh or chilled edible offal of sheep, goats, horses, asses, mules and hinnies (HS code(s): 020680); Frozen edible offal of sheep, goats, horses, asses, mules and hinnies (HS code(s): 020690); Of fowls of the species Gallus domesticus: (HS code(s): 02071); Of turkeys: (HS code(s): 02072); Of ducks: (HS code(s): 02074); Fresh or chilled domestic geese, not cut in pieces (HS code(s): 020751); Frozen domestic geese, not cut in pieces (HS code(s): 020752); Fatty livers of domestic geese, fresh or chilled (HS code(s): 020753); Frozen cuts and edible offal of domestic geese (HS code(s): 020755); Meat and edible offal of domestic guinea fowls, fresh, chilled or frozen (HS code(s): 020760); Meat and edible offal of rabbits, hares, pigeons and other animals, fresh, chilled or frozen (excl. of bovine animals, swine, sheep, goats, horses, asses, mules, hinnies, poultry "fowls of the species Gallus domesticus", ducks, geese, turkeys and guinea fowls) (HS code(s): 0208); Meat and meat products (ICS code(s): 67.120.10)</t>
  </si>
  <si>
    <t>0208 - Meat and edible offal of rabbits, hares, pigeons and other animals, fresh, chilled or frozen (excl. of bovine animals, swine, sheep, goats, horses, asses, mules, hinnies, poultry "fowls of the species Gallus domesticus", ducks, geese, turkeys and guinea fowls); 020760 - Meat and edible offal of domestic guinea fowls, fresh, chilled or frozen; 020755 - Frozen cuts and edible offal of domestic geese; 020753 - Fatty livers of domestic geese, fresh or chilled; 020752 - Frozen domestic geese, not cut in pieces; 020751 - Fresh or chilled domestic geese, not cut in pieces; 02074 - - Of ducks:; 02072 - - Of turkeys:; 02071 - - Of fowls of the species Gallus domesticus:; 020690 - Frozen edible offal of sheep, goats, horses, asses, mules and hinnies; 020680 - Fresh or chilled edible offal of sheep, goats, horses, asses, mules and hinnies; 020641 - Frozen edible livers of swine; 020630 - Fresh or chilled edible offal of swine; 02062 - - Of bovine animals, frozen:; 020610 - Fresh or chilled edible offal of bovine animals; 020680 - Fresh or chilled edible offal of sheep, goats, horses, asses, mules and hinnies; 02071 - - Of fowls of the species Gallus domesticus:; 02062 - - Of bovine animals, frozen:; 02074 - - Of ducks:; 020752 - Frozen domestic geese, not cut in pieces; 020641 - Frozen edible livers of swine; 020751 - Fresh or chilled domestic geese, not cut in pieces; 0208 - Meat and edible offal of rabbits, hares, pigeons and other animals, fresh, chilled or frozen (excl. of bovine animals, swine, sheep, goats, horses, asses, mules, hinnies, poultry "fowls of the species Gallus domesticus", ducks, geese, turkeys and guinea fowls); 020755 - Frozen cuts and edible offal of domestic geese; 020753 - Fatty livers of domestic geese, fresh or chilled; 020760 - Meat and edible offal of domestic guinea fowls, fresh, chilled or frozen; 02072 - - Of turkeys:; 020690 - Frozen edible offal of sheep, goats, horses, asses, mules and hinnies; 020630 - Fresh or chilled edible offal of swine; 020610 - Fresh or chilled edible offal of bovine animals</t>
  </si>
  <si>
    <t>The aim of this addendum is to update WTO Members that the Draft East African Standard, DEAS 1189:2023, Marinated meat — Specification, First edition, notified G/SPS/N/BDI/85, G/SPS/N/KEN/252, G/SPS/N/RWA/78, G/SPS/N/TZA/320 and G/SPS/N/UGA/304, was adopted by Uganda on 30 September 2025 as a US EAS 1189:2023, Marinated meat — Specification, First edition. The Standard can be purchased online through the link: https://webstore.unbs.go.ug/</t>
  </si>
  <si>
    <t>Meat of bovine animals, frozen (HS code(s): 0202); Meat of swine, fresh, chilled or frozen (HS code(s): 0203); Meat of sheep or goats, fresh, chilled or frozen (HS code(s): 0204); Meat of horses, asses, mules or hinnies, fresh, chilled or frozen (HS code(s): 0205); Edible offal of bovine animals, swine, sheep, goats, horses, asses, mules or hinnies, fresh, chilled or frozen (HS code(s): 0206); Meat and meat products (ICS code(s): 67.120.10)</t>
  </si>
  <si>
    <t>0206 - Edible offal of bovine animals, swine, sheep, goats, horses, asses, mules or hinnies, fresh, chilled or frozen; 0205 - Meat of horses, asses, mules or hinnies, fresh, chilled or frozen.; 0204 - Meat of sheep or goats, fresh, chilled or frozen; 0203 - Meat of swine, fresh, chilled or frozen; 0202 - Meat of bovine animals, frozen; 0205 - Meat of horses, asses, mules or hinnies, fresh, chilled or frozen.; 0204 - Meat of sheep or goats, fresh, chilled or frozen; 0203 - Meat of swine, fresh, chilled or frozen; 0202 - Meat of bovine animals, frozen; 0206 - Edible offal of bovine animals, swine, sheep, goats, horses, asses, mules or hinnies, fresh, chilled or frozen</t>
  </si>
  <si>
    <t>DEAS 1147: 2023, Flavoured honey — Specification, First Edition</t>
  </si>
  <si>
    <t>The aim of this addendum is to update WTO Members that the Draft East African Standard, DEAS 1147: 2023, Flavoured honey — Specification, First Edition, notified G/SPS/N/BDI/58, G/SPS/N/KEN/214, G/SPS/N/RWA/51, G/SPS/N/TZA/280 and G/SPS/N/UGA/255, was adopted by Uganda on 30 September 2025 as a US EAS 1147: 2023, Flavoured honey — Specification, First Edition. The Standard can be purchased online through the link: https://webstore.unbs.go.ug/</t>
  </si>
  <si>
    <t>Natural honey (HS code(s): 0409); Sugar and sugar products (ICS code(s): 67.180.10)</t>
  </si>
  <si>
    <t>The DLD order on temporary suspension of importation or transit of live poultry and poultry carcasses from Belgiumto prevent the spread of Highly Pathogenic Avian Influenza</t>
  </si>
  <si>
    <t>The WOAH has reported an outbreak of Highly Pathogenic Avian Influenza (Subtype H5N1) in the area of Belgium. Therefore, it is necessary for Thailand to prevent the entry of Highly Pathogenic Avian Influenza (Subtype H5N1) into the country. By the virtue of the Animal Epidemics Act B.E. 2558 (2015), the importation or transit of live poultry and poultry carcasses from Belgium has been temporarily suspended.</t>
  </si>
  <si>
    <t>Avian Influenza; Pest- or Disease- free Regions / Regionalization; Animal health; Animal diseases</t>
  </si>
  <si>
    <t>Propuesta de requisitos fitosanitarios para la importación de esquejes de Craspedia para plantar, originarios de Colombia (Draft phytosanitary requirements for the importation of Craspedia cuttings for planting, originating in Colombia)</t>
  </si>
  <si>
    <t>The notified draft sets out the phytosanitary requirements for the importation of Craspedia cuttings for planting, originating in Colombia.</t>
  </si>
  <si>
    <t>Craspedia cuttings</t>
  </si>
  <si>
    <r>
      <rPr>
        <sz val="11"/>
        <color theme="1"/>
        <rFont val="Calibri"/>
        <family val="2"/>
        <scheme val="minor"/>
      </rPr>
      <t>https://members.wto.org/crnattachments/2025/SPS/ECU/25_09016_00_s.pdf</t>
    </r>
  </si>
  <si>
    <t>The aim of this addendum is to update WTO Members that the Draft East African Standard, DEAS 1108:2022, Fruits chips and crisps — Specification, First Edition, notified in G/SPS/N/BDI/27, G/SPS/N/KEN/180, G/SPS/N/RWA/20, G/SPS/N/TZA/213, G/SPS/N/UGA/222, G/SPS/N/BDI/27/Add.1, G/SPS/N/KEN/180/Add.1, G/SPS/N/RWA/20/Add.1, G/SPS/N/TZA/213/Add.1 and G/SPS/N/UGA/222/Add.1, was adopted by Uganda on 30 September 2025 as a Uganda Standard, US EAS 1108:2024, Fruits chips and crisps — Specification, First Edition. The Standard can be purchased online through the link: https://webstore.unbs.go.ug/</t>
  </si>
  <si>
    <t>Potatoes (HS code(s): 200520); Fruits. Vegetables (ICS code(s): 67.080)</t>
  </si>
  <si>
    <t>DEAS 874: 2022, Processing and handling of prawns or shrimps — Code of practice, Second Edition</t>
  </si>
  <si>
    <t>The aim of this addendum is to update WTO Members that the Draft East African Standard, DEAS 874: 2022, Processing and handling of prawns or shrimps — Code of practice, Second Edition, notified G/SPS/N/BDI/114, G/SPS/N/KEN/293, G/SPS/N/RWA/107, G/SPS/N/TZA/372 and G/SPS/N/UGA/365, was adopted by Uganda on 30 September 2025 as a US EAS 874: 2024, Processing and handling of prawns or shrimps — Code of practice, Second Edition. The Standard can be purchased online through the link: https://webstore.unbs.go.ug/</t>
  </si>
  <si>
    <t>030616 - Frozen cold-water shrimps and prawns "Pandalus spp., Crangon crangon", even smoked, whether in shell or not, incl. shrimps and prawns in shell, cooked by steaming or by boiling in water; 030617 - Frozen shrimps and prawns, even smoked, whether in shell or not, incl. shrimps and prawns in shell, cooked by steaming or by boiling in water (excl. cold-water shrimps and prawns); 030617 - Frozen shrimps and prawns, even smoked, whether in shell or not, incl. shrimps and prawns in shell, cooked by steaming or by boiling in water (excl. cold-water shrimps and prawns); 030616 - Frozen cold-water shrimps and prawns "Pandalus spp., Crangon crangon", even smoked, whether in shell or not, incl. shrimps and prawns in shell, cooked by steaming or by boiling in water</t>
  </si>
  <si>
    <t>DEAS 1149: 2023, Industrial honey — Specification, First Edition</t>
  </si>
  <si>
    <t>The aim of this addendum is to update WTO Members that the Draft East African Standard, DEAS 1149: 2023, Industrial honey — Specification, First Edition, notified G/SPS/N/BDI/59, G/SPS/N/KEN/215, G/SPS/N/RWA/52, G/SPS/N/TZA/281 and G/SPS/N/UGA/256, was adopted by Uganda on 30 September 2025 as a US EAS 1149: 2024, Industrial honey — Specification, First Edition. The Standard can be purchased online through the link: https://webstore.unbs.go.ug/</t>
  </si>
  <si>
    <t>DEAS 904: 2023, Fertilizers - Phosphate rock powder - Specification, Second Edition</t>
  </si>
  <si>
    <t>The aim of this addendum is to update WTO Members that the Draft East African Standard, DEAS 904: 2023, Fertilizers - Phosphate rock powder - Specification, Second Edition, notified G/SPS/N/BDI/75, G/SPS/N/KEN/242, G/SPS/N/RWA/68, G/SPS/N/TZA/310 and G/SPS/N/UGA/294, was adopted by Uganda on 30 September 2025 as a US EAS 904: 2024, Fertilizers - Phosphate rock powder - Specification, Second Edition. The Standard can be purchased online through the link: https://webstore.unbs.go.ug/</t>
  </si>
  <si>
    <t>Plant diseases; Animal diseases; Food safety; Plant health; Animal health; Human health; Adoption/publication/entry into force of reg.; Plant diseases; Animal diseases; Food safety; Plant health; Animal health; Human health</t>
  </si>
  <si>
    <t>DEAS 905: 2023, Fertilizers - Granulated phosphate rock - Specification</t>
  </si>
  <si>
    <t>The aim of this addendum is to update WTO Members that the Draft East African Standard, DEAS 905: 2023, Fertilizers - Granulated phosphate rock - Specification, notified G/SPS/N/BDI/74, G/SPS/N/KEN/241, G/SPS/N/RWA/67, G/SPS/N/TZA/309 and G/SPS/N/UGA/293, was adopted by Uganda on 30 September 2025 as a US EAS 905: 2024, Fertilizers - Granulated phosphate rock - Specification. The Standard can be purchased online through the link: https://webstore.unbs.go.ug/</t>
  </si>
  <si>
    <t>Plant diseases; Human health; Animal health; Plant health; Food safety; Animal diseases; Adoption/publication/entry into force of reg.; Plant diseases; Human health; Animal health; Plant health; Food safety; Animal diseases</t>
  </si>
  <si>
    <t>DEAS 1139: 2023, Edible chicken eggs in shell - Specification, First Edition</t>
  </si>
  <si>
    <t>The aim of this addendum is to update WTO Members that the Draft East African Standard, DEAS 1139: 2023, Edible chicken eggs in shell - Specification, First Edition, notified G/SPS/N/BDI/52, G/SPS/N/KEN/208, G/SPS/N/RWA/45, G/SPS/N/TZA/266 and G/SPS/N/UGA/249, was adopted by Uganda on 30 September 2025 as a US EAS 1139: 2024, Edible chicken eggs in shell - Specification, First Edition. The Standard can be purchased online through the link: https://webstore.unbs.go.ug/</t>
  </si>
  <si>
    <t>DEAS 1136: 2023, Raw Ground Meat Products — Specification, First Edition</t>
  </si>
  <si>
    <t>The aim of this addendum is to update WTO Members that the Draft East African Standard, DEAS 1136: 2023, Raw Ground Meat Products — Specification, First Edition, notified G/SPS/N/BDI/49, G/SPS/N/KEN/205, G/SPS/N/RWA/42, G/SPS/N/TZA/263 and G/SPS/N/UGA/246, was adopted by Uganda on 30 September 2025 as a US EAS 1136: 2024, Raw Ground Meat Products — Specification, First Edition. The Standard can be purchased online through the link: https://webstore.unbs.go.ug/</t>
  </si>
  <si>
    <t>Machinery for the industrial preparation of meat or poultry (excl. cooking and other heating appliances and refrigerating or freezing equipment) (HS code(s): 843850); Animal produce in general (ICS code(s): 67.120.01)</t>
  </si>
  <si>
    <t>Plant health; Plant diseases; Human health; Food safety; Animal health; Animal diseases; Adoption/publication/entry into force of reg.; Plant diseases; Animal diseases; Food safety; Plant health; Animal health; Human health</t>
  </si>
  <si>
    <t>DEAS 1107:2022, Code of practice for the production, handling and processing of dried fruits and vegetables, First Edition</t>
  </si>
  <si>
    <t>The aim of this addendum is to update WTO Members that the Draft East African Standard, DEAS 1107:2022, Code of practice for the production, handling and processing of dried fruits and vegetables, First Edition, notified in G/SPS/N/BDI/26, G/SPS/N/KEN/179, G/SPS/N/RWA/19, G/SPS/N/TZA/212 and G/SPS/N/UGA/221, was adopted by Uganda on 30 September 2025 as a Uganda Standard, US EAS 1107:2024, Code of practice for the production, handling and processing of dried fruits and vegetables, First Edition. The Standard can be purchased online through the link: https://webstore.unbs.go.ug/</t>
  </si>
  <si>
    <t>Other fruit (HS code(s): 081340); Fruits. Vegetables (ICS code(s): 67.080)</t>
  </si>
  <si>
    <t>081340 - Dried peaches, pears, papaws "papayas", tamarinds and other edible fruits (excl. nuts, bananas, dates, figs, pineapples, avocados, guavas, mangoes, mangosteens, citrus fruit, grapes apricots, prunes and apples, unmixed); 081340 - Dried peaches, pears, papaws "papayas", tamarinds and other edible fruits (excl. nuts, bananas, dates, figs, pineapples, avocados, guavas, mangoes, mangosteens, citrus fruit, grapes apricots, prunes and apples, unmixed)</t>
  </si>
  <si>
    <t>The aim of this addendum is to update WTO Members that the Draft East African Standard, DEAS 1110:2022, Fruits and vegetable chutney — Specification, First Edition, notified in G/SPS/N/BDI/29, G/SPS/N/KEN/182, G/SPS/N/RWA/22, G/SPS/N/TZA/215, G/SPS/N/UGA/224, G/SPS/N/BDI/29/Add.1, G/SPS/N/KEN/182/Add.1, G/SPS/N/RWA/22/Add.1, G/SPS/N/TZA/215/Add.1 and G/SPS/N/UGA/224/Add.1, was adopted by Uganda on 30 September 2025 as a Uganda Standard, US EAS 1110:2024, Fruits and vegetable chutney — Specification, First Edition. The Standard can be purchased online through the link: https://webstore.unbs.go.ug/</t>
  </si>
  <si>
    <t>Other (HS code(s): 200190); Fruits. Vegetables (ICS code(s): 67.080)</t>
  </si>
  <si>
    <t>DEAS 1130: 2023, Natural coffee extract — Specification, First Edition</t>
  </si>
  <si>
    <t>The aim of this addendum is to update WTO Members that the Draft East African Standard, DEAS 1130: 2023, Natural coffee extract — Specification, First Edition, notified in G/SPS/N/BDI/40, G/SPS/N/KEN/196, G/SPS/N/RWA/33, G/SPS/N/TZA/254, G/SPS/N/UGA/237, G/SPS/N/BDI/40/Add.1, G/SPS/N/KEN/196/Add.1, G/SPS/N/RWA/33/Add.1, G/SPS/N/TZA/254/Add.1 and G/SPS/N/UGA/237/Add.1, was adopted by Uganda on 30 September 2025 as a US EAS 1130: 2024, Natural coffee extract — Specification, First Edition. The Standard can be purchased online through the link: https://webstore.unbs.go.ug/</t>
  </si>
  <si>
    <t>DEAS 75: 2023, Compounded cattle feeds — Specification, Third Edition</t>
  </si>
  <si>
    <t>The aim of this addendum is to update WTO Members that the Draft East African Standard, DEAS 75: 2023, Compounded cattle feeds — Specification, Third Edition, notified G/SPS/N/BDI/43, G/SPS/N/KEN/199, G/SPS/N/RWA/36, G/SPS/N/TZA/257, G/SPS/N/UGA/240, G/SPS/N/BDI/43/Add.1, G/SPS/N/KEN/199/Add.1, G/SPS/N/RWA/36/Add.1, G/SPS/N/TZA/257/Add.1 and G/SPS/N/UGA/240/Add.1, was adopted by Uganda on 30 September 2025 as a US EAS 75: 2024, Compounded cattle feeds — Specification, Second Edition. The Standard can be purchased online through the link: https://webstore.unbs.go.ug/</t>
  </si>
  <si>
    <t>Animal diseases; Animal health; Adoption/publication/entry into force of reg.; Animal diseases; Animal health</t>
  </si>
  <si>
    <t>DEAS 90: 2023, Compounded poultry feed — Specification, Third Edition</t>
  </si>
  <si>
    <t>The aim of this addendum is to update WTO Members that the Draft East African Standard, DEAS 90: 2023, Compounded poultry feed — Specification, Third Edition, notified G/SPS/N/BDI/46, G/SPS/N/KEN/202, G/SPS/N/RWA/39, G/SPS/N/TZA/260, G/SPS/N/UGA/243, G/SPS/N/BDI/46/Add.1, G/SPS/N/KEN/202/Add.1, G/SPS/N/RWA/39/Add.1, G/SPS/N/TZA/260/Add.1 and G/SPS/N/UGA/243/Add.1, was adopted by Uganda on 30 September 2025 as a US EAS 90: 2024, Compounded poultry feed — Specification, Second Edition. The Standard can be purchased online through the link: https://webstore.unbs.go.ug/</t>
  </si>
  <si>
    <t>Human health; Animal health; Food safety; Animal diseases; Adoption/publication/entry into force of reg.; Animal diseases; Food safety; Animal health; Human health</t>
  </si>
  <si>
    <t>DEAS 828: 2022, Dried and salted dried fish — Specification, Second Edition</t>
  </si>
  <si>
    <t>The aim of this addendum is to update WTO Members that the Draft East African Standard, DEAS 828: 2022, Dried and salted dried fish — Specification, Second Edition, notified G G/SPS/N/BDI/116, G/SPS/N/KEN/295, G/SPS/N/RWA/109, G/SPS/N/TZA/374 and G/SPS/N/UGA/367, was adopted by Uganda on 30 September 2025 as a US EAS 828: 2024, Dried and salted dried fish and fish products — Specification, Second Edition. The Standard can be purchased online through the link: https://webstore.unbs.go.ug/</t>
  </si>
  <si>
    <t>DEAS 1138: 2023, Basic design and operation of abattoir/slaughterhouses — Requirements, First Edition</t>
  </si>
  <si>
    <t>The aim of this addendum is to update WTO Members that the Draft East African Standard, DEAS 1138: 2023, Basic design and operation of abattoir/slaughterhouses — Requirements, First Edition, notified G/SPS/N/BDI/50, G/SPS/N/KEN/206, G/SPS/N/RWA/43, G/SPS/N/TZA/264 and G/SPS/N/UGA/247, was adopted by Uganda on 30 September 2025 as a US EAS 1138: 2024, Basic design and operation of abattoir/slaughterhouses — Requirements, First Edition. The Standard can be purchased online through the link: https://webstore.unbs.go.ug/</t>
  </si>
  <si>
    <t>Live animals (HS code(s): 01); Meat, meat products and other animal produce (ICS code(s): 67.120)</t>
  </si>
  <si>
    <t>DEAS 1129: 2023, Natural cinnamon extract — Specification, First Edition</t>
  </si>
  <si>
    <t>The aim of this addendum is to update WTO Members that the Draft East African Standard, DEAS 1129: 2023, Natural cinnamon extract — Specification, First Edition, notified in G/SPS/N/BDI/41, G/SPS/N/KEN/197, G/SPS/N/RWA/34, G/SPS/N/TZA/255, G/SPS/N/UGA/238, G/SPS/N/BDI/41/Add.1, G/SPS/N/KEN/197/Add.1, G/SPS/N/RWA/34/Add.1, G/SPS/N/TZA/255/Add.1 and G/SPS/N/UGA/238/Add.1, was adopted by Uganda on 30 September 2025 as a US EAS 1129:2024, Natural cinnamon extract — Specification, First. The Standard can be purchased online through the link: https://webstore.unbs.go.ug/</t>
  </si>
  <si>
    <t>DEAS 1132: 2023, Natural vanilla extract — Specification, First Edition</t>
  </si>
  <si>
    <t>The aim of this addendum is to update WTO Members that the Draft East African Standard, DEAS 1132: 2023, Natural vanilla extract — Specification, First Edition, notified in G/SPS/N/BDI/38, G/SPS/N/KEN/194, G/SPS/N/RWA/31, G/SPS/N/TZA/252, G/SPS/N/UGA/235, G/SPS/N/BDI/38/Add.1, G/SPS/N/KEN/194/Add.1, G/SPS/N/RWA/31/Add.1, G/SPS/N/TZA/252/Add.1 and G/SPS/N/UGA/235/Add.1, was adopted by Uganda on 30 September 2025 as a US EAS 1132: 2024, Natural vanilla extract — Specification, First Edition. The Standard can be purchased online through the link: https://webstore.unbs.go.ug/</t>
  </si>
  <si>
    <t>This addendum aims to inform WTO Members that the draft Uganda standard DUS 2673:2023, Tapioca pearls — Specification, First Edition, notified in G/SPS/N/UGA/319, was adopted on 30 September 2025. The adopted Uganda Standard US 2673:2025, Tapioca pearls — Specification, First Edition, can be purchased online through the link https://webstore.unbs.go.ug/</t>
  </si>
  <si>
    <t>Tapioca and substitutes therefor prepared from starch, in the form of flakes, grains, pearls, siftings or in similar forms (HS code(s): 1903); Vegetables and derived products (ICS code(s): 67.080.20)</t>
  </si>
  <si>
    <t>This addendum aims to inform WTO Members that the draft Uganda standard DUS 890:2023, Dried tomatoes — Specification, Second Edition, notified in G/SPS/N/UGA/320, was adopted on 30 September 2025. The adopted Uganda Standard US 890:2025, Dried tomatoes — Specification, Second Edition, First Edition, can be purchased online through the link https://webstore.unbs.go.ug/</t>
  </si>
  <si>
    <t>DEAS 55: 2023, Compounded pig feed — Specification, Third Edition</t>
  </si>
  <si>
    <t>The aim of this addendum is to update WTO Members that the Draft East African Standard, DEAS 55: 2023, Compounded pig feed — Specification, Third Edition, notified in G/SPS/N/BDI/47, G/SPS/N/KEN/203, G/SPS/N/RWA/40, G/SPS/N/TZA/261, G/SPS/N/UGA/244, G/SPS/N/BDI/47/Add.1, G/SPS/N/KEN/203/Add.1, G/SPS/N/RWA/40/Add.1, G/SPS/N/TZA/261/Add.1 and G/SPS/N/UGA/244/Add.1, was adopted by Uganda on 30 September 2025 as a US EAS 55: 2024, Compounded pig feed — Specification, Second Edition. The Standard can be purchased online through the link: https://webstore.unbs.go.ug/</t>
  </si>
  <si>
    <t>DEAS 1186: 2023, Edible insects — Specification, First edition</t>
  </si>
  <si>
    <t>The aim of this addendum is to update WTO Members that the Draft East African Standard, DEAS 1186: 2023, Edible insects — Specification, First edition, notified G/SPS/N/BDI/83, G/SPS/N/KEN/250, G/SPS/N/RWA/76, G/SPS/N/TZA/318 and G/SPS/N/UGA/302, was adopted by Uganda on 30 September 2025 as a US EAS 1186: 2023, Edible insects — Specification, First edition. The Standard can be purchased online through the link: https://webstore.unbs.go.ug/</t>
  </si>
  <si>
    <t>Insects (HS code(s): 01064); Animal produce in general (ICS code(s): 67.120.01)</t>
  </si>
  <si>
    <t>Propuesta de requisitos fitosanitarios para la importación de plantas de Solidago en sustrato artificial para plantar, originarios de Colombia (Draft phytosanitary requirements for the importation of Solidago plants in artificial substrate for planting, originating in Colombia)</t>
  </si>
  <si>
    <t>The notified draft sets out the phytosanitary requirements for the importation of Solidago plants in artificial substrate for planting, originating in Colombia</t>
  </si>
  <si>
    <t>Solidago plants in artificial substrate</t>
  </si>
  <si>
    <r>
      <rPr>
        <sz val="11"/>
        <color theme="1"/>
        <rFont val="Calibri"/>
        <family val="2"/>
        <scheme val="minor"/>
      </rPr>
      <t>https://members.wto.org/crnattachments/2025/SPS/ECU/25_09018_00_s.pdf</t>
    </r>
  </si>
  <si>
    <t>The proposed measure notified in G/SPS/N/CAN/1576/Add.1 (dated 3 July 2025) was adopted and published on 17 December, 2025, as the Exemption Order in Respect of Foods for a Special Dietary Purpose (the Order). This Order contains two parts:Part 1 enables the exceptional importation and/or sale of infant formula (IF), human milk fortifiers (HMF) and formulated liquid diets (FLD) in the case of a shortage or risk of shortage, by exempting foods that meet the class criteria from specified provisions of the Food and Drugs Act (FDA) and Food and Drug Regulations (FDR); and Part 2 permits the continued exceptional importation and sale of IFs and HMFs that are part of Health Canada’s Transition Strategy (https://www.canada.ca/en/health-canada/services/food-nutrition/public-involvement-partnerships/notice-stakeholders-transition-strategy-prepare-expiration-interim-policy-mitigate-infant-formula-shortages.html) while the pre-market review for these foods is underway, by exempting them from specified provisions of the FDA and FDR.To ensure that the Order’s exemptions do not introduce unacceptable health and safety risks, specific conditions relating to the food’s label, notifications to the Minister of Health and restrictions on the sale of HMFs are imposed.The Order came into force on 17 December 2025, the day on which it was published in Canada Gazette, Part II.</t>
  </si>
  <si>
    <t>Infant formula, human milk fortifiers, and formulated liquid diets</t>
  </si>
  <si>
    <t>Adoption/publication/entry into force of reg.; Food safety; Human health; Human health; Food safety</t>
  </si>
  <si>
    <t>DEAS 1171:2023 Peanut/groundnut flour - Specification</t>
  </si>
  <si>
    <t>The aim of this addendum is to update WTO Members that the Draft East African Standard, DEAS 1171:2023 Peanut/groundnut flour - Specification, notified in G/SPS/N/BDI/69, G/SPS/N/KEN/226, G/SPS/N/RWA/62, G/SPS/N/TZA/299 and G/SPS/N/UGA/275, was adopted by Uganda on 30 September 2025 as a Uganda Standard, US EAS 1171:2024 Peanut/groundnut flour - Specification, First edition. The Standard can be purchased online through the link: https://webstore.unbs.go.ug/</t>
  </si>
  <si>
    <t>Other: (HS code(s): 12024); Animal and vegetable fats and oils (ICS code(s): 67.200.10)</t>
  </si>
  <si>
    <t>DEAS 954: 2023, Meat sausages — Specification, Second edition</t>
  </si>
  <si>
    <t>The aim of this addendum is to update WTO Members that the Draft East African Standard, DEAS 954: 2023, Meat sausages — Specification, Second edition, notified G/SPS/N/BDI/84, G/SPS/N/KEN/251, G/SPS/N/RWA/77, G/SPS/N/TZA/319 and G/SPS/N/UGA/303, was adopted by Uganda on 30 September 2025 as a US EAS 954: 2023, Meat sausages — Specification, Second edition. The Standard can be purchased online through the link: https://webstore.unbs.go.ug/</t>
  </si>
  <si>
    <t>Sausages and similar products, of meat, meat offal, blood or insects; food preparations based on these products (HS code(s): 1601); Meat and meat products (ICS code(s): 67.120.10)</t>
  </si>
  <si>
    <t>The DLD order on temporary suspension of the importation or transit of live domestic pigs and wild pigs and their carcasses from Spain to prevent the spread of African Swine Fever</t>
  </si>
  <si>
    <t>The WOAH has reported an outbreak of African Swine Fever (ASF) in the area of Spain. Therefore, it is necessary for Thailand to prevent the entry of African Swine Fever disease into the country. By the virtue of the Animal Epidemics Act B.E. 2558 (2015), the importation or transit of live domestic pigs, wild pigs, and their carcasses from Spain has been temporarily suspended.  </t>
  </si>
  <si>
    <t>Live domestic pigs, wild pigs, and their carcasses under Animal Epidemics Act B.E. 2558 (2015)</t>
  </si>
  <si>
    <t>020321 - Frozen carcases and half-carcases of swine; 020311 - Fresh or chilled carcases and half-carcases of swine; 0103 - Live swine</t>
  </si>
  <si>
    <t>Animal health; Animal diseases; African swine fever (ASF); Pest- or Disease- free Regions / Regionalization</t>
  </si>
  <si>
    <t>Propuesta de requisitos fitosanitarios para la importación de plantas a raíz desnuda de Solidago para plantar, originarias de Colombia (Draft phytosanitary requirements for the importation of bare-rooted Solidago plants for planting, originating in Colombia)</t>
  </si>
  <si>
    <t>The notified draft sets out the phytosanitary requirements for the importation of bare-rooted Solidago plants for planting, originating in Colombia.</t>
  </si>
  <si>
    <t>Bare-rooted Solidago</t>
  </si>
  <si>
    <r>
      <rPr>
        <sz val="11"/>
        <color theme="1"/>
        <rFont val="Calibri"/>
        <family val="2"/>
        <scheme val="minor"/>
      </rPr>
      <t>https://members.wto.org/crnattachments/2025/SPS/ECU/25_09014_00_s.pdf</t>
    </r>
  </si>
  <si>
    <t>Propuesta de requisitos fitosanitarios para la importación de esquejes de Solidago para plantar, originarios de Colombia (Draft phytosanitary requirements for the importation of Solidago cuttings for planting, originating in Colombia)</t>
  </si>
  <si>
    <t>The notified draft sets out the phytosanitary requirements for the importation of Solidago cuttings for planting, originating in Colombia.</t>
  </si>
  <si>
    <t>Solidago cuttings</t>
  </si>
  <si>
    <r>
      <rPr>
        <sz val="11"/>
        <color theme="1"/>
        <rFont val="Calibri"/>
        <family val="2"/>
        <scheme val="minor"/>
      </rPr>
      <t>https://members.wto.org/crnattachments/2025/SPS/ECU/25_09015_00_s.pdf</t>
    </r>
  </si>
  <si>
    <t>Animal health; Human health; Food safety; Animal diseases; Adoption/publication/entry into force of reg.; Animal diseases; Food safety; Animal health; Human health</t>
  </si>
  <si>
    <t>Propuesta de requisitos fitosanitarios para la importación de plantas de Craspedia en sustrato artificial para plantar, originarias de Colombia (Draft phytosanitary requirements for the importation of Craspedia plants in artificial substrate for planting, originating in Colombia)</t>
  </si>
  <si>
    <t>The notified draft sets out the phytosanitary requirements for the importation of Craspedia plants in artificial substrate for planting, originating in Colombia</t>
  </si>
  <si>
    <t>Craspedia plants in artificial substrate</t>
  </si>
  <si>
    <r>
      <rPr>
        <sz val="11"/>
        <color theme="1"/>
        <rFont val="Calibri"/>
        <family val="2"/>
        <scheme val="minor"/>
      </rPr>
      <t>https://members.wto.org/crnattachments/2025/SPS/ECU/25_09017_00_s.pdf</t>
    </r>
  </si>
  <si>
    <t>10 - CEREALS; 12 - OIL SEEDS AND OLEAGINOUS FRUITS; MISCELLANEOUS GRAINS, SEEDS AND FRUIT; INDUSTRIAL OR MEDICINAL PLANTS; STRAW AND FODDER; 12 - OIL SEEDS AND OLEAGINOUS FRUITS; MISCELLANEOUS GRAINS, SEEDS AND FRUIT; INDUSTRIAL OR MEDICINAL PLANTS; STRAW AND FODDER; 10 - CEREALS</t>
  </si>
  <si>
    <t>Food safety; Plant health; Animal health; Human health; Animal diseases; Plant diseases; Adoption/publication/entry into force of reg.; Plant diseases; Animal diseases; Food safety; Plant health; Animal health; Human health</t>
  </si>
  <si>
    <t>Human health; Food safety; Animal health; Animal diseases; Adoption/publication/entry into force of reg.; Animal diseases; Food safety; Animal health; Human health</t>
  </si>
  <si>
    <t>Resolución No. 00033081 del 12 de diciembre de 2025 del Instituto Colombiano Agropecuario - ICA "Por medio de la cual se establecen los requisitos fitosanitarios para la importación a Colombia de semillas de Celosia (Celosia argentea L.) originarias de Tailandia y procedentes de Estados Unidos, para ensayo, uso comercial y siembra" (Resolution No. 00033081 of 12 December 2025 of the Colombian Agricultural Institute (ICA) Resolution establishing the phytosanitary requirements for the importation into Colombia of plumed cockscomb (Celosia argentea L.) seeds originating in Thailand and coming from the United States, for testing, commercial use and sowing)The Republic of Colombia hereby notifies the issuance of Resolution No. 00033081 of 12 December 2025 establishing the phytosanitary requirements for the importation into Colombia of plumed cockscomb (Celosia argentea L.) seeds originating in Thailand and coming from the United States, for testing, commercial use and sowing, which applies to all natural or legal persons importing into Colombia of plumed cockscomb (Celosia argentea L.) seeds originating in Thailand and coming from the United States, for testing, commercial use and sowing.The Resolution was published in Official Journal No. 53.333 of 13 December 2025 and entered into force the same day.https://www.ica.gov.co/getattachment/acd6a51b-8ab2-4e80-8b84-843ca0a1beed/2025R00033081.aspxhttps://members.wto.org/crnattachments/2025/SPS/COL/25_09022_00_s.pdf</t>
  </si>
  <si>
    <t>Plumed cockscomb (Celosia argentea L.) seeds for testing, commercial use and sowing</t>
  </si>
  <si>
    <r>
      <rPr>
        <sz val="11"/>
        <color theme="1"/>
        <rFont val="Calibri"/>
        <family val="2"/>
        <scheme val="minor"/>
      </rPr>
      <t>https://members.wto.org/crnattachments/2025/SPS/COL/25_09022_00_s.pdf
https://www.ica.gov.co/getattachment/acd6a51b-8ab2-4e80-8b84-843ca0a1beed/2025R00033081.aspx</t>
    </r>
  </si>
  <si>
    <t>020630 - Fresh or chilled edible offal of swine; 02062 - - Of bovine animals, frozen:; 020610 - Fresh or chilled edible offal of bovine animals; 020641 - Frozen edible livers of swine; 020680 - Fresh or chilled edible offal of sheep, goats, horses, asses, mules and hinnies; 020690 - Frozen edible offal of sheep, goats, horses, asses, mules and hinnies; 02071 - - Of fowls of the species Gallus domesticus:; 02072 - - Of turkeys:; 02074 - - Of ducks:; 020751 - Fresh or chilled domestic geese, not cut in pieces; 020752 - Frozen domestic geese, not cut in pieces; 020753 - Fatty livers of domestic geese, fresh or chilled; 020755 - Frozen cuts and edible offal of domestic geese; 020760 - Meat and edible offal of domestic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020680 - Fresh or chilled edible offal of sheep, goats, horses, asses, mules and hinnies; 02071 - - Of fowls of the species Gallus domesticus:; 02062 - - Of bovine animals, frozen:; 02074 - - Of ducks:; 020752 - Frozen domestic geese, not cut in pieces; 020641 - Frozen edible livers of swine; 020751 - Fresh or chilled domestic geese, not cut in pieces; 0208 - Meat and edible offal of rabbits, hares, pigeons and other animals, fresh, chilled or frozen (excl. of bovine animals, swine, sheep, goats, horses, asses, mules, hinnies, poultry "fowls of the species Gallus domesticus", ducks, geese, turkeys and guinea fowls); 020755 - Frozen cuts and edible offal of domestic geese; 020753 - Fatty livers of domestic geese, fresh or chilled; 020760 - Meat and edible offal of domestic guinea fowls, fresh, chilled or frozen; 02072 - - Of turkeys:; 020690 - Frozen edible offal of sheep, goats, horses, asses, mules and hinnies; 020630 - Fresh or chilled edible offal of swine; 020610 - Fresh or chilled edible offal of bovine animals</t>
  </si>
  <si>
    <t>DEAS 907: 2023, Fertilizers - Potassium sulphate (sulphate of potash) - Specification, Second Edition</t>
  </si>
  <si>
    <t>The aim of this addendum is to update WTO Members that the Draft East African Standard, DEAS 907: 2023, Fertilizers - Potassium sulphate (sulphate of potash) - Specification, Second Edition, notified G/SPS/N/BDI/77, G/SPS/N/KEN/244, G/SPS/N/RWA/70, G/SPS/N/TZA/312 and G/SPS/N/UGA/296, was adopted by Uganda on 30 September 2025 as a US EAS 907: 2024, Fertilizers - Potassium sulphate (sulphate of potash) - Specification, Second Edition. The Standard can be purchased online through the link: https://webstore.unbs.go.ug/</t>
  </si>
  <si>
    <t>DEAS 1165: 2023, Agricultural liming materials — Specification, First Edition</t>
  </si>
  <si>
    <t>The aim of this addendum is to update WTO Members that the Draft East African Standard, DEAS 1165: 2023, Agricultural liming materials — Specification, First Edition, notified G/SPS/N/BDI/64, G/SPS/N/KEN/221, G/SPS/N/RWA/57, G/SPS/N/TZA/286 and G/SPS/N/UGA/270, was adopted by Uganda on 30 September 2025 as a US EAS 1165: 2024, Agricultural liming materials — Specification, First Edition. The Standard can be purchased online through the link: https://webstore.unbs.go.ug/</t>
  </si>
  <si>
    <t>Quicklime, slaked lime and hydraulic lime (excl. pure calcium oxide and calcium hydroxide) (HS code(s): 2522); Fertilizers (ICS code(s): 65.080)</t>
  </si>
  <si>
    <t>Food safety (SPS); Animal health (SPS); Plant protection (SPS)</t>
  </si>
  <si>
    <t>Animal diseases; Food safety; Plant health; Animal health; Human health; Adoption/publication/entry into force of reg.; Animal diseases; Food safety; Plant health; Animal health; Human health</t>
  </si>
  <si>
    <t>DEAS 908: 2023, Fertilizers - Potassium chloride (muriate of potash) - Specification, Second Edition</t>
  </si>
  <si>
    <t>The aim of this addendum is to update WTO Members that the Draft East African Standard, DEAS 908: 2023, Fertilizers - Potassium chloride (muriate of potash) - Specification, Second Edition, notified G/SPS/N/BDI/78, G/SPS/N/KEN/245, G/SPS/N/RWA/71, G/SPS/N/TZA/313 and G/SPS/N/UGA/297, was adopted by Uganda on 30 September 2025 as a US EAS 908: 2024, Fertilizers - Potassium chloride (muriate of potash) - Specification, Second Edition. The Standard can be purchased online through the link: https://webstore.unbs.go.ug/</t>
  </si>
  <si>
    <t>DEAS 1164: 2023, Inorganic Foliar Fertilizer— Specification, First edition</t>
  </si>
  <si>
    <t>The aim of this addendum is to update WTO Members that the Draft East African Standard, DEAS 1164: 2023, Inorganic Foliar Fertilizer— Specification, First edition, notified G/SPS/N/BDI/65, G/SPS/N/KEN/222, G/SPS/N/RWA/58, G/SPS/N/TZA/287 and G/SPS/N/UGA/271, was adopted by Uganda on 30 September 2025 as a US EAS 1164: 2024, Inorganic Foliar Fertilizer— Specification, First edition. The Standard can be purchased online through the link: https://webstore.unbs.go.ug/</t>
  </si>
  <si>
    <t>Animal or vegetable fertilizers, whether or not mixed together or chemically treated; fertilizers produced by the mixing or chemical treatment of animal or vegetable products (HS code(s): 3101); Fertilizers (ICS code(s): 65.080)</t>
  </si>
  <si>
    <t>Plant health; Human health; Food safety; Animal health; Animal diseases; Adoption/publication/entry into force of reg.; Animal diseases; Food safety; Plant health; Animal health; Human health</t>
  </si>
  <si>
    <t>DEAS 1167: 2023, Organic fertilizer — Specification, First Edition</t>
  </si>
  <si>
    <t>The aim of this addendum is to update WTO Members that the Draft East African Standard, DEAS 1167: 2023, Organic fertilizer — Specification, First Edition, notified G/SPS/N/BDI/66, G/SPS/N/KEN/223, G/SPS/N/RWA/59, G/SPS/N/TZA/288 and G/SPS/N/UGA/272, was adopted by Uganda on 30 September 2025 as a US EAS 1167: 2024, Organic fertilizer — Specification, First Edition. The Standard can be purchased online through the link: https://webstore.unbs.go.ug/</t>
  </si>
  <si>
    <t>Animal or vegetable fertilizers, whether or not mixed together or chemically treated; fertilizers produced by the mixing or chemical treatment of animal or vegetable products (HS code(s): 3101); Fertilizers (ICS code(s): 65.080); Organic fertilizers</t>
  </si>
  <si>
    <t>DEAS 911: 2023, Fertilizers - Ammonium Sulphate (Sulphate of Ammonia) - Specification, Second Edition</t>
  </si>
  <si>
    <t>The aim of this addendum is to update WTO Members that the Draft East African Standard, DEAS 911: 2023, Fertilizers - Ammonium Sulphate (Sulphate of Ammonia) - Specification, Second Edition, notified G/SPS/N/BDI/81, G/SPS/N/KEN/248, G/SPS/N/RWA/74, G/SPS/N/TZA/316 and G/SPS/N/UGA/300, was adopted by Uganda on 30 September 2025 as a US EAS 911: 2024, Fertilizers - Ammonium Sulphate (Sulphate of Ammonia) - Specification, Second Edition. The Standard can be purchased online through the link: https://webstore.unbs.go.ug/</t>
  </si>
  <si>
    <t>Animal diseases; Food safety; Plant health; Animal health; Human health; Plant diseases; Adoption/publication/entry into force of reg.; Plant diseases; Human health; Animal health; Plant health; Food safety; Animal diseases</t>
  </si>
  <si>
    <t>DEAS 910: 2023, Fertilizers - Urea - Specification</t>
  </si>
  <si>
    <t>The aim of this addendum is to update WTO Members that the Draft East African Standard, DEAS 910: 2023, Fertilizers - Urea - Specification, notified G/SPS/N/BDI/79, G/SPS/N/KEN/246, G/SPS/N/RWA/72, G/SPS/N/TZA/314 and G/SPS/N/UGA/298, was adopted by Uganda on 30 September 2025 as a US EAS 910: 2024, Fertilizers - Urea - Specification, Second Edition. The Standard can be purchased online through the link: https://webstore.unbs.go.ug/</t>
  </si>
  <si>
    <t>DEAS 912: 2023, Fertilizers - Nitrogen, Phosphorous and Potassium (NPK) compound - Specification, Second Edition</t>
  </si>
  <si>
    <t>The aim of this addendum is to update WTO Members that the Draft East African Standard, DEAS 912: 2023, Fertilizers - Nitrogen, Phosphorous and Potassium (NPK) compound - Specification, Second Edition, notified G/SPS/N/BDI/82, G/SPS/N/KEN/249, G/SPS/N/RWA/75, G/SPS/N/TZA/317 and G/SPS/N/UGA/301, was adopted by Uganda on 30 September 2025 as a US EAS 912: 2024, Fertilizers - Nitrogen, Phosphorous and Potassium (NPK) compound - Specification, Second Edition. The Standard can be purchased online through the link: https://webstore.unbs.go.ug/</t>
  </si>
  <si>
    <t xml:space="preserve">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t>
  </si>
  <si>
    <t>The aim of this addendum is to update WTO Members that the Draft East African Standard, DEAS 1163:2023, Fertilizer – Single Super Phosphate — Specification, First Edition, notified G/SPS/N/BDI/67, G/SPS/N/KEN/224, G/SPS/N/RWA/60, G/SPS/N/TZA/289 and G/SPS/N/UGA/273, was adopted by Uganda on 30 September 2025 as a US EAS 1163:2024, Fertilizer – Single Super Phosphate — Specification, First Edition. The Standard can be purchased online through the link: https://webstore.unbs.go.ug/</t>
  </si>
  <si>
    <t>Superphosphates: (HS code(s): 31031); Fertilizers (ICS code(s): 65.080); Single Super Phosphate Fertilizer</t>
  </si>
  <si>
    <t>DEAS 1176:2023, Biofertilizers - Specifications, First Edition</t>
  </si>
  <si>
    <t>The aim of this addendum is to update WTO Members that the Draft East African Standard, DEAS 1176:2023, Biofertilizers - Specifications, First Edition, notified G/SPS/N/BDI/72, G/SPS/N/KEN/239, G/SPS/N/RWA/65, G/SPS/N/TZA/307 and G/SPS/N/UGA/291, was adopted by Uganda on 30 September 2025 as a US EAS 1176:2024, Biofertilizers - Specifications, First Edition. The Standard can be purchased online through the link: https://webstore.unbs.go.ug/</t>
  </si>
  <si>
    <t>Animal or vegetable fertilisers, whether or not mixed together or chemically treated; Fertilisers produced by the mixing or chemical treatment of animal or vegetable products. (HS code(s): 3101); Fertilizers (ICS code(s): 65.080)</t>
  </si>
  <si>
    <t>National Food Safety Standard of the P.R.C.: Maximum Residue Limits for Pesticides in Foods</t>
  </si>
  <si>
    <t>This standard establishes 598 maximum residue limits (MRLs) for the residues of 126 pesticides, including MCPA-isooctyl, etc. in or on foods.</t>
  </si>
  <si>
    <r>
      <rPr>
        <sz val="11"/>
        <color theme="1"/>
        <rFont val="Calibri"/>
        <family val="2"/>
        <scheme val="minor"/>
      </rPr>
      <t>https://members.wto.org/crnattachments/2025/SPS/CHN/25_09076_00_x.pdf</t>
    </r>
  </si>
  <si>
    <t>Proposed Amendment of the Food Act 1983 [Act 281]</t>
  </si>
  <si>
    <t>The proposed amendment of the Food Act 1983 [Act 281] consists of the following aspects: I. to strengthen control of food contact materials;II. expansion of the powers of the Minister and Director General;III. amendments to existing interpretations;IV. strengthening enforcement activities;V. increase the penalty rate.</t>
  </si>
  <si>
    <t>All foods and food contact materials</t>
  </si>
  <si>
    <t>67.250 - Materials and articles in contact with foodstuffs; 67 - Food technology</t>
  </si>
  <si>
    <t>DEAS 909: 2023, Fertilizers - Calcium ammonium nitrate (CAN) - Specification, Second Edition</t>
  </si>
  <si>
    <t>The aim of this addendum is to update WTO Members that the Draft East African Standard, DEAS 909: 2023, Fertilizers - Calcium ammonium nitrate (CAN) - Specification, Second Edition, notified G/SPS/N/BDI/80, G/SPS/N/KEN/247, G/SPS/N/RWA/73, G/SPS/N/TZA/315 and G/SPS/N/UGA/299, was adopted by Uganda on 30 September 2025 as a US EAS 909: 2024, Fertilizers - Calcium ammonium nitrate (CAN) - Specification, Second Edition. The Standard can be purchased online through the link: https://webstore.unbs.go.ug/</t>
  </si>
  <si>
    <t>Draft Order of the Ministry of Economy, Environment and Agriculture of Ukraine “On Amendments to the Order of the Ministry of Agrarian Policy and Food of Ukraine No. 813 of 20 October 2022”</t>
  </si>
  <si>
    <t>Ukraine notifies the adoption of the Order of the Ministry of Economy, Environment and Agriculture of Ukraine No. 798 “On Amendments to the Order of the Ministry of Agrarian Policy and Food of Ukraine No. 813 of 20 October 2022” of 20 October 2025.The Order was registered in the Ministry of Justice of Ukraine on 6 November 2025.This Order was published and entered into force on 2 December 2025. </t>
  </si>
  <si>
    <t>Food products of animal origin: Meat and edible meat offal (HS code(s): 02); Fish and crustaceans, molluscs and other aquatic invertebrates (HS code(s): 03); Birds' eggs, in shell, fresh, preserved or cooked (HS code(s): 0407); Birds' eggs, not in shell, and egg yolks, fresh, dried, cooked by steaming or by boiling in water, moulded, frozen or otherwise preserved, whether or not containing added sugar or other sweetening matter (HS code(s): 0408); Preparations of meat, of fish, of crustaceans, molluscs or other aquatic invertebrates, or of insects (HS code(s): 16)</t>
  </si>
  <si>
    <t>02 - MEAT AND EDIBLE MEAT OFFAL; 03 - FISH AND CRUSTACEANS, MOLLUSCS AND OTHER AQUATIC INVERTEBRATES; 0407 - Birds' eggs, in shell, fresh, preserved or cooked; 0408 - Birds' eggs, not in shell, and egg yolks, fresh, dried, cooked by steaming or by boiling in water, moulded, frozen or otherwise preserved, whether or not containing added sugar or other sweetening matter; 16 - PREPARATIONS OF MEAT, OF FISH, OF CRUSTACEANS, MOLLUSCS OR OTHER AQUATIC INVERTEBRATES, OR OF INSECTS; 16 - PREPARATIONS OF MEAT, OF FISH, OF CRUSTACEANS, MOLLUSCS OR OTHER AQUATIC INVERTEBRATES, OR OF INSECTS; 0408 - Birds' eggs, not in shell, and egg yolks, fresh, dried, cooked by steaming or by boiling in water, moulded, frozen or otherwise preserved, whether or not containing added sugar or other sweetening matter; 0407 - Birds' eggs, in shell, fresh, preserved or cooked; 03 - FISH AND CRUSTACEANS, MOLLUSCS AND OTHER AQUATIC INVERTEBRATES; 02 - MEAT AND EDIBLE MEAT OFFAL</t>
  </si>
  <si>
    <r>
      <rPr>
        <sz val="11"/>
        <color theme="1"/>
        <rFont val="Calibri"/>
        <family val="2"/>
        <scheme val="minor"/>
      </rPr>
      <t>https://members.wto.org/crnattachments/2025/SPS/UKR/25_09140_00_x.pdf
https://zakon.rada.gov.ua/laws/show/z1619-25#Text</t>
    </r>
  </si>
  <si>
    <t>DEAS 1162: 2023, Fertilizers – Mono-Ammonium Phosphate and Di-Ammonium Phosphate (MAP &amp; DAP) – Specification, First Edition</t>
  </si>
  <si>
    <t>The aim of this addendum is to update WTO Members that the Draft East African Standard, DEAS 1162: 2023, Fertilizers – Mono-Ammonium Phosphate and Di-Ammonium Phosphate (MAP &amp; DAP) – Specification, First Edition, notified G/SPS/N/BDI/68, G/SPS/N/KEN/225, G/SPS/N/RWA/61, G/SPS/N/TZA/290 and G/SPS/N/UGA/274, was adopted by Uganda on 30 September 2025 as a US EAS 1162: 2024, Fertilizers – Mono-Ammonium Phosphate and Di-Ammonium Phosphate (MAP &amp; DAP) – Specification, First Edition. The Standard can be purchased online through the link: https://webstore.unbs.go.ug/</t>
  </si>
  <si>
    <t>Draft Decision of the Collegium of the Eurasian Economic Commission on Amendment to Section 1 of Chapter II of the Common Sanitary-Epidemiological and Hygienic Requirements for Products Subject to Sanitary-Epidemiological Supervision (Control)</t>
  </si>
  <si>
    <t>The Draft Decision amends Common Sanitary-Epidemiological and Hygienic Requirements for Products Subject to Sanitary-Epidemiological Supervision (Control) with a requirement for maximum residues level (MRL) for cadmium (Cd) in sunflower kernels not to exceed 0.20 mg/kg._x000D_
It also updates the existing MRLs for cadmium regarding specific confectionery products as follows:_x000D_
– Sunflower halva: 0.11 mg/kg;_x000D_
– Sunflower gozinaki (confectionery made of sunflower seeds): 0.14 mg/kg._x000D_
The Technical Regulation TR CU 021/2011 “On Food Safety” will be updated accordingly.</t>
  </si>
  <si>
    <t>Sunflower kernels; sunflower halva; sunflower seed gozinaki (HS code(s): 1206; 170490; 2006)</t>
  </si>
  <si>
    <t>1206 - Sunflower seeds, whether or not broken.; 170490 - Sugar confectionery not containing cocoa, incl. white chocolate (excl. chewing gum); 2006 - Vegetables, fruit, nuts, fruit-peel and other parts of plants, preserved by sugar (drained, glacé or crystallised).</t>
  </si>
  <si>
    <r>
      <rPr>
        <sz val="11"/>
        <color theme="1"/>
        <rFont val="Calibri"/>
        <family val="2"/>
        <scheme val="minor"/>
      </rPr>
      <t>https://members.wto.org/crnattachments/2025/SPS/RUS/25_09157_00_x.pdf
https://members.wto.org/crnattachments/2025/SPS/RUS/25_09157_01_x.pdf
https://regulation.eaeunion.org/orv/3309/</t>
    </r>
  </si>
  <si>
    <t>Denial of the renewal of the authorisation of Patent Blue V as a feed additive for non-food producing animals </t>
  </si>
  <si>
    <t>The proposal notified in G/SPS/N/EU/860 (5 June 2025) is now adopted by Commission Implementing Regulation (EU) 2025/2543 of 11 December 2025 concerning the denial of the renewal of the authorisation of Patent Blue V as a feed additive for non-food producing animals (Text with EEA relevance).This Regulation shall enter into force on the twentieth day following that of its publication in the Official Journal of the European Union.</t>
  </si>
  <si>
    <t>Preparations of a kind used in animal feeding (HS code(s): 2309)</t>
  </si>
  <si>
    <t>2309 - Preparations of a kind used in animal feeding; 2309 - Preparations of a kind used in animal feeding</t>
  </si>
  <si>
    <r>
      <rPr>
        <sz val="11"/>
        <color theme="1"/>
        <rFont val="Calibri"/>
        <family val="2"/>
        <scheme val="minor"/>
      </rPr>
      <t>https://members.wto.org/crnattachments/2025/SPS/EEC/25_09141_00_e.pdf
https://members.wto.org/crnattachments/2025/SPS/EEC/25_09141_00_f.pdf
https://members.wto.org/crnattachments/2025/SPS/EEC/25_09141_00_s.pdf</t>
    </r>
  </si>
  <si>
    <t>Animal diseases; Adoption/publication/entry into force of reg.; Animal health; Food safety; Human health; Plant diseases; Plant health; Plant diseases; Human health; Animal health; Plant health; Food safety; Animal diseases</t>
  </si>
  <si>
    <t>Commission Implementing Regulation (EU) 2025/2245 of 7 November 2025 amending Implementing Regulation (EU) 2017/2470 as regards the conditions of use of the novel food Schizochytrium sp. (ATCC PTA-9695) oil (Text with EEA relevance)</t>
  </si>
  <si>
    <t>The measure concerns an amendment of the conditions of use of the novel food Schizochytrium sp. (ATCC PTA-9695) oil. In particular, it concerns an increase of the maximum level of DHA in food supplements as defined in Directive 2002/46/EC from a maximum of 250 mg DHA/day for the general population and 450 mg DHA/day for pregnant and lactating women to a maximum of 1 g DHA/day for the general population above three years of age, including pregnant and lactating women, while maintaining 250 mg DHA/day in food supplements for children below three years of age.</t>
  </si>
  <si>
    <r>
      <rPr>
        <sz val="11"/>
        <color theme="1"/>
        <rFont val="Calibri"/>
        <family val="2"/>
        <scheme val="minor"/>
      </rPr>
      <t>https://members.wto.org/crnattachments/2025/SPS/EEC/25_09119_00_e.pdf
https://members.wto.org/crnattachments/2025/SPS/EEC/25_09119_00_f.pdf
https://members.wto.org/crnattachments/2025/SPS/EEC/25_09119_00_s.pdf</t>
    </r>
  </si>
  <si>
    <t>Draft - Establishes the phytosanitary requirements for the importation of fresh cherimoya fruit (Annona cherimola) produced in Peru</t>
  </si>
  <si>
    <t>Draft Ordinance aiming to establish the phytosanitary requirements for the importation into Brazil of fresh cherimoya fruit (Annona cherimola) produced in Peru.</t>
  </si>
  <si>
    <t>Cherimoya (Annona cherimola</t>
  </si>
  <si>
    <r>
      <rPr>
        <sz val="11"/>
        <color theme="1"/>
        <rFont val="Calibri"/>
        <family val="2"/>
        <scheme val="minor"/>
      </rPr>
      <t>https://members.wto.org/crnattachments/2025/SPS/BRA/25_09145_00_s.pdf</t>
    </r>
  </si>
  <si>
    <t>The listing and the measures for regulated non-quarantine pests</t>
  </si>
  <si>
    <t>On 24 November 2025, the European Union (EU) informed its trading partners of the document “Minimum wording of the additional declaration for Annex V of Implementing Regulation (EU) 2019/2072” (notification G/SPS/N/EU/851/Add.2), with the aim of clarifying the minimum wording that should be included in the Additional Declaration of the phytosanitary certificate in relation to RNQPs, to be acceptable by EU member States.This corrigendum corrects an error in this document in relation to the minimum information to be provided in the case of pest free areas. The correct version of this document is provided. </t>
  </si>
  <si>
    <t>Plants (HS chapters: 06 (live plants))</t>
  </si>
  <si>
    <t>06 - LIVE TREES AND OTHER PLANTS; BULBS, ROOTS AND THE LIKE; CUT FLOWERS AND ORNAMENTAL FOLIAGE; 06 - LIVE TREES AND OTHER PLANTS; BULBS, ROOTS AND THE LIKE; CUT FLOWERS AND ORNAMENTAL FOLIAGE; 06 - LIVE TREES AND OTHER PLANTS; BULBS, ROOTS AND THE LIKE; CUT FLOWERS AND ORNAMENTAL FOLIAGE</t>
  </si>
  <si>
    <t>Pests; Plant health; Plant health; Pests; Pests; Plant health</t>
  </si>
  <si>
    <r>
      <rPr>
        <sz val="11"/>
        <color theme="1"/>
        <rFont val="Calibri"/>
        <family val="2"/>
        <scheme val="minor"/>
      </rPr>
      <t>https://members.wto.org/crnattachments/2025/SPS/EEC/25_09158_00_e.pdf</t>
    </r>
  </si>
  <si>
    <t>Requirements to prevent the entry into, and spread within, the Union territory, of Aromia bungii (Faldermann)</t>
  </si>
  <si>
    <t>The proposal notified in G/SPS/N/EU/876 (12 August 2025) is now adopted by Commission Implementing Regulation (EU) 2025/2521 of 15 December 2025 amending Implementing Regulation (EU) 2019/2072 as regards requirements to prevent the entry into, and spread within, the Union territory, of Aromia bungii (Faldermann).This Regulation shall enter into force on the twentieth day following that of its publication in the Official Journal of the European Union.</t>
  </si>
  <si>
    <t>Adoption/publication/entry into force of reg.; Pests; Plant health; Pests; Plant health</t>
  </si>
  <si>
    <r>
      <rPr>
        <sz val="11"/>
        <color theme="1"/>
        <rFont val="Calibri"/>
        <family val="2"/>
        <scheme val="minor"/>
      </rPr>
      <t>https://members.wto.org/crnattachments/2025/SPS/EEC/25_09142_00_e.pdf
https://members.wto.org/crnattachments/2025/SPS/EEC/25_09142_00_f.pdf
https://members.wto.org/crnattachments/2025/SPS/EEC/25_09142_00_s.pdf</t>
    </r>
  </si>
  <si>
    <t>Commission Implementing Regulation (EU) 2025/2615 of 17 December 2025 amending Annex II to Implementing Regulation (EU) 2021/403 as regards the model animal health certificate and the model declaration for the re-entry into the Union of registered horses for competition (Text with EEA relevance)</t>
  </si>
  <si>
    <t>The Regulation amends model animal health certificate and model declaration for the re-entry into the Union of a registered horse for competition after temporary export for a period of not more than 90 days, to participate in equestrian events organised under the auspices of the Fédération Équestre Internationale (FEI), by addition of the show jumping (Concours de Saut International 5*) in Canada to the list of equestrian events covered by that model certificate EQUI-RE-ENTRY-COMP-90.</t>
  </si>
  <si>
    <t>Registered horses for competitions</t>
  </si>
  <si>
    <t>Animal health; Human health; Animal diseases</t>
  </si>
  <si>
    <r>
      <rPr>
        <sz val="11"/>
        <color theme="1"/>
        <rFont val="Calibri"/>
        <family val="2"/>
        <scheme val="minor"/>
      </rPr>
      <t>https://members.wto.org/crnattachments/2025/SPS/EEC/25_09147_00_e.pdf
https://members.wto.org/crnattachments/2025/SPS/EEC/25_09147_00_f.pdf
https://members.wto.org/crnattachments/2025/SPS/EEC/25_09147_00_s.pdf</t>
    </r>
  </si>
  <si>
    <t>Revocation of designation of zinc bacitracin and calcium halofuginone polystyrenesulfonate as feed additives</t>
  </si>
  <si>
    <t>MAFF will revoke designation of zinc bacitracin and calcium halofuginone polystyrenesulfonate as feed additives since these feed additives are no longer used, produced, imported or expected to be used in the future in/into Japan.</t>
  </si>
  <si>
    <t>Zinc bacitracin and Calcium halofuginone polystyrenesulfonate as feed additives</t>
  </si>
  <si>
    <t>Animal health; Human health; Food safety; Animal feed; Animal diseases</t>
  </si>
  <si>
    <t>Proyecto de Resolución para regular la importación de plantas con raíz de Arándano Azul (Vaccinium corymbosum) para propagación originarios del Estado de Carolina del Norte, Estados Unidos (Draft Resolution governing the importation of rooted blueberry (Vaccinium corymbosum) plants for propagation originating in the state of North Carolina, United States)</t>
  </si>
  <si>
    <t>The notified draft Resolution establishes the phytosanitary measures for the importation of rooted blueberry (Vaccinium corymbosum) plants for propagation, originating in the state of North Carolina, United States of America.</t>
  </si>
  <si>
    <t>Live blueberry plants, including their roots, for propagation (HS code: 0602)</t>
  </si>
  <si>
    <t>State of North Carolina, United States of America</t>
  </si>
  <si>
    <r>
      <rPr>
        <sz val="11"/>
        <color theme="1"/>
        <rFont val="Calibri"/>
        <family val="2"/>
        <scheme val="minor"/>
      </rPr>
      <t>https://members.wto.org/crnattachments/2025/SPS/CRI/25_09165_00_s.pdf</t>
    </r>
  </si>
  <si>
    <t>Notice of Administration Order of Saudi Food and Drug Authority Ref. No. 27424 dated 18 December 2025 entitled “Temporary ban on importation of poultry meat, eggs and their products originating from Finistère, Landes and Loir-et-Cher in France”</t>
  </si>
  <si>
    <t>Following the WOAH report dated 15 December 2025, a Highly pathogenic avian influenza (HPAI) virus outbreak has occurred in Finistère, Landes and Loir-et-Cher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Finistère, Landes and Loir-et-Cher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</si>
  <si>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Avian Influenza; Pest- or Disease- free Regions / Regionalization; Zoonoses; Human health; Food safety; Animal health; Animal diseases</t>
  </si>
  <si>
    <r>
      <rPr>
        <sz val="11"/>
        <color theme="1"/>
        <rFont val="Calibri"/>
        <family val="2"/>
        <scheme val="minor"/>
      </rPr>
      <t>https://members.wto.org/crnattachments/2025/SPS/SAU/25_09173_00_x.pdf</t>
    </r>
  </si>
  <si>
    <t>Import suspension of pig meat from Spain</t>
  </si>
  <si>
    <t>In order to prevent the introduction of African swine fever  (ASF) virus into Japan, MAFF has suspended the import of pig meat and products thereof from Spain, including those shipped through third countries, from on 28 November 2025 based on the "Animal health requirements for meat and viscera derived from pigs and sausages, ham and bacon made from the said meat and viscera as raw materials to be exported to Japan from Spain" and the Articles 37 and 44 of the "Act on Domestic Animal Infectious Disease Control". _x000D_
Pig meat and products thereof derived from animals slaughtered on and after 30 October 2025, as well as live pigs, pig meat and products thereof transported from Spain to other countries on and after 30 October 2025 are not eligible to be exported to Japan, taking into consideration the incubation period of the ASF virus stipulated in the WOAH Terrestrial Animal Health Code.</t>
  </si>
  <si>
    <t>Pig meat and products thereof</t>
  </si>
  <si>
    <t>African swine fever (ASF); Zoonoses; Pest- or Disease- free Regions / Regionalization; Animal health; Animal diseases</t>
  </si>
  <si>
    <t>Spain, and countries, regions or zones approved as free from rinderpest, FMD, ASF and CSF by Japan 
https://www.maff.go.jp/aqs/english/news/third-free.html</t>
  </si>
  <si>
    <t>Emergency measures to mitigate the risk of introducing Bactrocera dorsalis species complex</t>
  </si>
  <si>
    <t>To prevent the introduction of the Bactrocera dorsalis species complex into Japan, MAFF will take emergency measures prohibiting the import of fresh fruit of Fijian longan (Pometia pinnata (syn. Allophylus cobbe)), which is a host plant of Bactrocera dorsalis species complex originating in the country listed in Item 4.</t>
  </si>
  <si>
    <t>Fresh fruit of fijian longan (Pometiapinnata (syn. Allophyluscobbe</t>
  </si>
  <si>
    <t>Pests; Plant health</t>
  </si>
  <si>
    <t>Asia: Bangladesh; Bhutan; Brunei Darussalam; Cambodia; China (excluding Hong Kong, China); Hong Kong, China; India; Indonesia; Lao People's Democratic Republic; Malaysia; Myanmar; Nepal; Pakistan; Philippines; Singapore; Sri Lanka; Chinese Taipei; Thailand; Timor-Leste; Viet Nam; Middle East: Oman; Europe: Azerbaijan; Africa: Angola; Benin; Botswana; Burkina Faso; Burundi; Cabo Verde; Cameroon; Central African Republic; Chad; Comoros; Congo; Côte d'Ivoire; Democratic Republic of the Congo; Equatorial Guinea; Eritrea; Eswatini; Ethiopia; Gabon; The Gambia; Ghana; Guinea; Guinea-Bissau; Kenya; Liberia; Madagascar; Malawi; Mali; Mauritania; Mauritius; Mayotte; Mozambique; Namibia; Niger; Nigeria; Reunion; Rwanda; Senegal; Sierra Leone; South Africa; Sudan; Tanzania; Togo; Uganda; Zambia; Zimbabwe; Latin America: French Guiana; Guyana; Suriname; Oceania: Christmas Island; French Polynesia; Hawaiian Islands; Micronesia (Kiribati, Nauru, Palau, Marshall, Federated States of Micronesia, including Northern Mariana Islands, Guam); Papua New Guinea</t>
  </si>
  <si>
    <t>Salvadoran Technical Regulation (RTS) No. 65.02.01:13: Maximum residue limits for chemical pesticides in fruit and vegetables for domestic production and importOn 24 October 2013 the Government of the Republic of El Salvador notified, in document G/SPS/N/SLV/109, draft Salvadoran Technical Regulation (RTS) No. 65.02.01:13 on maximum residue limits for chemical pesticides in fruit and vegetables for domestic production and import. This text regulates pesticide and metabolite residues in fruit and vegetables by establishing Maximum Residue Limits (MRLs), based on the MRLs set by the Codex Alimentarius Commission, the US Environmental Protection Agency (EPA) and the European Union (Regulation (EC) No 396/2005 of the European Parliament and of the Council), so as to ensure that such residues pose no risk to human or animal health or to the environment.The purpose of the present Addendum is to inform WTO Members that the content of this Salvadoran Technical Regulation has been updated. In light of the foregoing, there will be a period of 60 days for the submission of comments and observations as from the date of notification.https://members.wto.org/crnattachments/2025/SPS/SLV/25_09150_00_s.pdf</t>
  </si>
  <si>
    <t>Código ICS: 65.020.01</t>
  </si>
  <si>
    <t>65.020.01 - Farming and forestry in general</t>
  </si>
  <si>
    <t>Food safety; Human health; Maximum residue limits (MRLs); Modification of content/scope of regulation; Maximum residue limits (MRLs); Food safety; Pesticides; Human health</t>
  </si>
  <si>
    <r>
      <rPr>
        <sz val="11"/>
        <color theme="1"/>
        <rFont val="Calibri"/>
        <family val="2"/>
        <scheme val="minor"/>
      </rPr>
      <t>https://members.wto.org/crnattachments/2025/SPS/SLV/25_09150_00_s.pdf</t>
    </r>
  </si>
  <si>
    <t>Thiamethoxam Pesticide Tolerance. Final Rule</t>
  </si>
  <si>
    <t>This regulation establishes tolerances for residues of thiamethoxam in or on pepper, black at 0.15 parts per million (ppm). Under the Federal Food, Drug, and Cosmetic Act (FFDCA), the American Spice Trade Association submitted a petition to EPA requesting that EPA establish a maximum permissible level for residues of this pesticide in or on this commodity.</t>
  </si>
  <si>
    <t>Pepper, black</t>
  </si>
  <si>
    <t>Maximum residue limits (MRLs)</t>
  </si>
  <si>
    <r>
      <rPr>
        <sz val="11"/>
        <color theme="1"/>
        <rFont val="Calibri"/>
        <family val="2"/>
        <scheme val="minor"/>
      </rPr>
      <t>https://www.govinfo.gov/content/pkg/FR-2025-12-19/html/2025-23424.htm</t>
    </r>
  </si>
  <si>
    <t>Draft Order of the Ministry of Economy, Environment and Agriculture of Ukraine “On approval of the Procedure for monitoring and reporting on antimicrobial resistance of zoonotic pathogens and commensal bacteria”</t>
  </si>
  <si>
    <t>Ukraine notifies the adoption of the Order of the Ministry of Economy, Environment and Agriculture of Ukraine No. 953 "On approval of the Procedure for monitoring and reporting on antimicrobial resistance of zoonotic pathogens and commensal bacteria" of 30 October 2025.The Order was registered in the Ministry of Justice of Ukraine on 13 November 2025.This Order was published and entered into force on 12 December 2025. The Order will be applied from 1 March 2026, the same date as the Law of Ukraine No. 1206-IX “On Veterinary Medicine” (see G/SPS/N/UKR/154 and subsequent addenda). </t>
  </si>
  <si>
    <t>Meat of bovine animals, fresh or chilled (HS code(s): 0201); Meat of bovine animals, frozen (HS code(s): 0202); Meat of swine, fresh, chilled or frozen (HS code(s): 0203); Edible offal of bovine animals, swine, sheep, goats, horses, asses, mules or hinnies, fresh, chilled or frozen (HS code(s): 0206); Meat and edible offal of fowls of the species Gallus domesticus, ducks, geese, turkeys and guinea fowls, fresh, chilled or frozen (HS code(s): 0207)</t>
  </si>
  <si>
    <t>0201 - Meat of bovine animals, fresh or chilled; 0202 - Meat of bovine animals, frozen; 0203 - Meat of swine, fresh, chilled or frozen; 0206 - Edible offal of bovine animals, swine, sheep, goats, horses, asses, mules or hinnies, fresh, chilled or frozen; 0207 - Meat and edible offal of fowls of the species Gallus domesticus, ducks, geese, turkeys and guinea fowls, fresh, chilled or frozen; 0207 - Meat and edible offal of fowls of the species Gallus domesticus, ducks, geese, turkeys and guinea fowls, fresh, chilled or frozen; 0206 - Edible offal of bovine animals, swine, sheep, goats, horses, asses, mules or hinnies, fresh, chilled or frozen; 0203 - Meat of swine, fresh, chilled or frozen; 0202 - Meat of bovine animals, frozen; 0201 - Meat of bovine animals, fresh or chilled</t>
  </si>
  <si>
    <t>Escherichia coli; Bacteria; Animal health; Animal diseases; Adoption/publication/entry into force of reg.; Food safety; Human health; Salmonella; Bacteria; Escherichia coli; Salmonella; Animal diseases; Food safety; Animal health; Human health</t>
  </si>
  <si>
    <r>
      <rPr>
        <sz val="11"/>
        <color theme="1"/>
        <rFont val="Calibri"/>
        <family val="2"/>
        <scheme val="minor"/>
      </rPr>
      <t>https://members.wto.org/crnattachments/2025/SPS/UKR/25_09183_00_x.pdf
https://zakon.rada.gov.ua/laws/show/z1674-25#Text</t>
    </r>
  </si>
  <si>
    <t>The Draft Decision amends Common Sanitary-Epidemiological and Hygienic Requirements for Products Subject to Sanitary-Epidemiological Supervision (Control) with a requirement for maximum residues level (MRL) for cadmium (Cd) in sunflower kernels not to exceed 0.20 mg/kg.It also updates the existing MRLs for cadmium regarding specific confectionery products as follows:– Sunflower halva: 0.11 mg/kg;– Sunflower gozinaki (confectionery made of sunflower seeds): 0.14 mg/kg.The Technical Regulation TR CU 021/2011 “On Food Safety” will be updated accordingly.</t>
  </si>
  <si>
    <t>Sunflower kernels; sunflower halva; sunflower seed gozinaki _x000D_
(HS codes: 120600, 170490, 200600)</t>
  </si>
  <si>
    <r>
      <rPr>
        <sz val="11"/>
        <color theme="1"/>
        <rFont val="Calibri"/>
        <family val="2"/>
        <scheme val="minor"/>
      </rPr>
      <t>https://members.wto.org/crnattachments/2025/SPS/KGZ/25_09176_02_x.pdf
https://members.wto.org/crnattachments/2025/SPS/KGZ/25_09176_00_x.pdf
https://members.wto.org/crnattachments/2025/SPS/KGZ/25_09176_01_x.pdf
https://regulation.eaeunion.org/orv/3309/</t>
    </r>
  </si>
  <si>
    <t>Letter of the Federal Service for Veterinary and Phytosanitary Surveillance as of 17 December 2025 No. FS-ARe-7/6878-3</t>
  </si>
  <si>
    <t>This letter introduces temporary restrictions on the imports of live swine and products obtained thereof, products containing pork and equipment to the Russian Federation, as well as on the transit of animals susceptible to classical swine fever through the territory of the Russian Federation from Cuba due to the registration of outbreaks of classical swine fever in the country indicated. </t>
  </si>
  <si>
    <t>Live swine; meat of swine; meat and edible meat offal; prepared goods of pork, prepared goods containing pork or raw materials of animal origin (from pork); swine embryos and boar semen; maintenance, slaughter and processing equipment used (HS code(s): 0103; 0203; 020630; 020910; 0210; 0502; 051199; 1601*; 1602*; 843680; 843850)* With exception of prepared heat-treated goods of pork, prepared goods containing pork or raw materials of animal origin (from pork) for the production of feeds for non-productive and fur-producing animals with the use of technologies providing destruction of classical swine fever virus in accordance with the provisions of Chapter 15.2 of the WOAHTerrestrial Animal Health Code.</t>
  </si>
  <si>
    <t>0103 - Live swine; 020630 - Fresh or chilled edible offal of swine; 020910 - Pig fat, free of lean meat, not rendered or otherwise extracted, fresh, chilled, frozen, salted, in brine, dried or smoked; 0210 - Meat and edible offal, salted, in brine, dried or smoked; edible flours and meals of meat or meat offal; 0502 - Pigs', hogs' or boars' bristles and hair; badger hair and other brush making hair; waste of such bristles or hair; 051199 - Products of animal origin, n.e.s., dead animals, unfit for human consumption (excl. fish, crustaceans, molluscs or other aquatic invertebrates); 0203 - Meat of swine, fresh, chilled or frozen; 1602 - Prepared or preserved meat, meat offal, blood or insects (excl. sausages and similar products, and meat extracts and juices); 1601 - Sausages and similar products, of meat, meat offal, blood or insects; food preparations based on these products.; 843680 - Agricultural, horticultural, forestry or bee-keeping machinery, n.e.s.; 843850 - Machinery for the industrial preparation of meat or poultry (excl. cooking and other heating appliances and refrigerating or freezing equipment)</t>
  </si>
  <si>
    <t>Cuba</t>
  </si>
  <si>
    <r>
      <rPr>
        <sz val="11"/>
        <color theme="1"/>
        <rFont val="Calibri"/>
        <family val="2"/>
        <scheme val="minor"/>
      </rPr>
      <t>https://members.wto.org/crnattachments/2025/SPS/RUS/25_09184_00_x.pdf
https://fsvps.gov.ru/files/ukazanie-rosselhoznadzora-ot-17-dekabrja-2025-goda-fs-arje-7-6878-3/</t>
    </r>
  </si>
  <si>
    <t>Draft Order of the Ministry of Health of Ukraine “On Approval of the Requirements Restricting the Use of Certain Epoxy Derivatives in Materials and Articles Intended to Come into Contact with Food”</t>
  </si>
  <si>
    <t>The draft Order provides to establish requirements restricting the use of certain epoxy derivatives in materials and articles intended to come into contact with food and to implement Commission Regulation (EC) No 1895/2005 of 18 November 2005 on the restriction of use of certain epoxy derivatives in materials and articles intended to come into contact with food._x000D_
The requirements apply to materials and articles, including active and intelligent food contact materials and articles, which are manufactured with or contain one or more of the following substances:_x000D_
2,2-bis(4-hydroxyphenyl)propane bis(2,3-epoxypropyl) ether (hereinafter - BADGE), CAS No 001675-54-3, and some of its derivatives;_x000D_
bis(hydroxyphenyl)methane bis(2,3-epoxypropyl) ethers (hereinafter - BFDGE), CAS No 039817-09-9;_x000D_
other novolac glycidyl ethers (hereinafter - NOGE)._x000D_
The implementation of this Order will contribute to the protection of public health by preventing the potential harmful effects of certain epoxy resins that may be present in materials and articles intended to come into contact with food. It is also notified under the TBT Agreement.</t>
  </si>
  <si>
    <t>Materials and articles intended to come into contact with food</t>
  </si>
  <si>
    <r>
      <rPr>
        <sz val="11"/>
        <color theme="1"/>
        <rFont val="Calibri"/>
        <family val="2"/>
        <scheme val="minor"/>
      </rPr>
      <t>https://members.wto.org/crnattachments/2025/SPS/UKR/25_09203_00_x.pdf
https://members.wto.org/crnattachments/2025/SPS/UKR/25_09203_01_x.pdf
https://moz.gov.ua/uk/povidomlennya-pro-oprilyudnennya-proyektu-nakazu-ministerstva-ohoroni-zdorov-ya-ukrayini-pro-zatverdzhennya-vimog-shodo-obmezhennya-zastosuvannya-deyakih-epoksidnih-pohidnih-u-materialah-i-predmetah-priznachenih-dlya-kontaktu-z-harchovimi-produktami</t>
    </r>
  </si>
  <si>
    <t>Proyecto de Resolución Directoral que establece los requisitos fitosanitarios de necesario cumplimiento en la importación de fruta fresca de piña (Ananas comosus) de origen y procedencia Filipinas (Draft Directorial Resolution establishing mandatory phytosanitary requirements for the importation of fresh pineapples (Ananas comosus) originating in and coming from the Philippines)</t>
  </si>
  <si>
    <t>The notified draft Directorial Resolution sets out the phytosanitary requirements for the importation into Peru of fresh pineapples (Ananas comosus L.) originating in and coming from the Philippines, following the completion of the relevant pest risk analysis.</t>
  </si>
  <si>
    <t>Fresh pineapples (HS code: 0804.30)</t>
  </si>
  <si>
    <t>0804 - Dates, figs, pineapples, avocados, guavas, mangoes and mangosteens, fresh or dried</t>
  </si>
  <si>
    <t>Pests</t>
  </si>
  <si>
    <r>
      <rPr>
        <sz val="11"/>
        <color theme="1"/>
        <rFont val="Calibri"/>
        <family val="2"/>
        <scheme val="minor"/>
      </rPr>
      <t>https://members.wto.org/crnattachments/2025/SPS/PER/25_09191_00_s.pdf
El texto lo puede descargar de la página web del SENASA
 cuya ruta es la siguiente: https://www.gob.pe/institucion/senasa/campa%C3%B1as/4831-consulta-publica-de-importaciones-agricolas</t>
    </r>
  </si>
  <si>
    <t>Receipt of a Pesticide Petition Filed for Residues of Pesticide 
Chemicals in or on Various Commodities</t>
  </si>
  <si>
    <t>This document announces the Agency's receipt of several initial filings of pesticide petitions requesting the establishment or modification of regulations for residues of pesticide chemicals in or on various commodities.</t>
  </si>
  <si>
    <t>Multiple commodities</t>
  </si>
  <si>
    <r>
      <rPr>
        <sz val="11"/>
        <color theme="1"/>
        <rFont val="Calibri"/>
        <family val="2"/>
        <scheme val="minor"/>
      </rPr>
      <t>https://www.govinfo.gov/content/pkg/FR-2025-12-16/html/2025-22937.htm</t>
    </r>
  </si>
  <si>
    <t>Modification to the List of Permitted Food Enzymes to authorize the use of polygalacturonase from a new source</t>
  </si>
  <si>
    <t>Health Canada's Food Directorate completed a premarket safety assessment of a food additive submission seeking authorization for the use of polygalacturonase from Trichoderma reesei strain AR-414 in single-strength fruit juices, wine and fruit wine at a maximum level of use of “Good Manufacturing Practice”.The results of the premarket assessment support the safety of polygalacturonase from T. reesei AR-414 for its requested uses. Consequently, Health Canada has authorized the use of polygalacturonase from T. reesei AR-414 as described in the notified information document by modifying the List of Permitted Food Enzymes effective 22 December 2025.The purpose of the information document is to publicly announce the Department's decision in this regard and to provide the appropriate contact information for those wishing to submit an inquiry or new scientific information relevant to the safety of this food additive.</t>
  </si>
  <si>
    <t>Polygalacturonase from Trichoderma reesei AR-414(ICS code: 67.220.20)</t>
  </si>
  <si>
    <t>Modification to the List of Permitted Food Enzymes to authorize the use of phospholipase A1 from a new source</t>
  </si>
  <si>
    <t>Health Canada's Food Directorate completed a premarket safety assessment of a food additive submission seeking authorization for the use of phospholipase A1 from Trichoderma reesei strain GICC03613 in bread, white flour, whole wheat flour, and unstandardized bakery products at a maximum level of use of “Good Manufacturing Practice”.The results of the premarket assessment support the safety of phospholipase A1 from T. reesei GICC03613 for its requested uses. Consequently, Health Canada has authorized the use of phospholipase A1 from T. reesei GICC03613 as described in the notified information document by modifying the List of Permitted Food Enzymes effective 22 December 2025.The purpose of the information document is to publicly announce the Department's decision in this regard and to provide the appropriate contact information for those wishing to submit an inquiry or new scientific information relevant to the safety of this food additive.</t>
  </si>
  <si>
    <t>Phospholipase A1 from Trichoderma reesei GICC03613(ICS code: 67.220.20)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</si>
</sst>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0" x14ac:knownFonts="1">
    <font>
      <sz val="11"/>
      <color theme="1"/>
      <name val="Calibri"/>
      <family val="2"/>
      <scheme val="minor"/>
    </font>
    <font>
      <b/>
      <sz val="11"/>
      <name val="Calibri"/>
      <family val="2"/>
      <scheme val="minor"/>
    </font>
    <font>
      <b/>
      <sz val="11"/>
      <name val="Calibri"/>
      <family val="2"/>
    </font>
    <font>
      <sz val="11"/>
      <name val="Calibri"/>
      <family val="2"/>
    </font>
    <font>
      <sz val="11"/>
      <name val="Calibri"/>
      <family val="2"/>
    </font>
    <font>
      <sz val="11"/>
      <name val="Calibri"/>
      <family val="2"/>
    </font>
    <font>
      <b/>
      <sz val="11"/>
      <name val="Calibri"/>
      <family val="2"/>
    </font>
    <font>
      <u/>
      <sz val="11"/>
      <color theme="10"/>
      <name val="Calibri"/>
      <family val="2"/>
      <scheme val="minor"/>
    </font>
    <font>
      <u/>
      <sz val="11"/>
      <color rgb="FF0000FF"/>
      <name val="Calibri"/>
    </font>
    <font>
      <sz val="11"/>
      <name val="Calibri"/>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diagonal/>
    </border>
  </borders>
  <cellStyleXfs count="6">
    <xf numFmtId="0" fontId="0" fillId="0" borderId="0"/>
    <xf numFmtId="0" fontId="3" fillId="0" borderId="0"/>
    <xf numFmtId="0" fontId="4" fillId="0" borderId="0"/>
    <xf numFmtId="0" fontId="5" fillId="0" borderId="0"/>
    <xf numFmtId="0" fontId="7" fillId="0" borderId="0" applyNumberFormat="0" applyFill="0" applyBorder="0" applyAlignment="0" applyProtection="0"/>
    <xf numFmtId="0" fontId="9" fillId="0" borderId="0"/>
  </cellStyleXfs>
  <cellXfs count="14">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6" fillId="2" borderId="0" xfId="0" applyFont="1" applyFill="1" applyAlignment="1">
      <alignment horizontal="center" vertical="center" wrapText="1"/>
    </xf>
    <xf numFmtId="14" fontId="6"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14" fontId="2" fillId="2" borderId="0" xfId="0" applyNumberFormat="1" applyFont="1" applyFill="1" applyAlignment="1">
      <alignment horizontal="center" vertical="center" wrapText="1"/>
    </xf>
    <xf numFmtId="0" fontId="0" fillId="0" borderId="0" xfId="0" applyAlignment="1">
      <alignment vertical="center"/>
    </xf>
    <xf numFmtId="14" fontId="0" fillId="0" borderId="0" xfId="0" applyNumberFormat="1" applyAlignment="1">
      <alignment horizontal="center" vertical="center"/>
    </xf>
    <xf numFmtId="0" fontId="1" fillId="2" borderId="1" xfId="0" applyFont="1" applyFill="1" applyBorder="1" applyAlignment="1">
      <alignment horizontal="center" vertical="center" wrapText="1"/>
    </xf>
    <xf numFmtId="164" fontId="0" fillId="0" borderId="0" xfId="0" applyNumberFormat="1" applyAlignment="1">
      <alignment horizontal="center" vertical="center" wrapText="1"/>
    </xf>
    <xf numFmtId="0" fontId="7" fillId="0" borderId="0" xfId="4" applyNumberFormat="1" applyAlignment="1" applyProtection="1">
      <alignment horizontal="center" vertical="center"/>
    </xf>
    <xf numFmtId="0" fontId="8" fillId="0" borderId="0" xfId="0" applyFont="1" applyAlignment="1">
      <alignment horizontal="center" vertical="center"/>
    </xf>
  </cellXfs>
  <cellStyles count="6">
    <cellStyle name="Hipervínculo" xfId="4" builtinId="8"/>
    <cellStyle name="Normal" xfId="0" builtinId="0"/>
    <cellStyle name="Normal 2" xfId="1" xr:uid="{00000000-0005-0000-0000-000002000000}"/>
    <cellStyle name="Normal 3" xfId="2" xr:uid="{00000000-0005-0000-0000-000003000000}"/>
    <cellStyle name="Normal 4" xfId="3" xr:uid="{00000000-0005-0000-0000-000004000000}"/>
    <cellStyle name="Normal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78"/>
  <sheetViews>
    <sheetView tabSelected="1" zoomScale="70" zoomScaleNormal="70" workbookViewId="0">
      <pane ySplit="1" topLeftCell="A2" activePane="bottomLeft" state="frozen"/>
      <selection pane="bottomLeft" sqref="A1:AH1"/>
    </sheetView>
  </sheetViews>
  <sheetFormatPr baseColWidth="10" defaultRowHeight="15" x14ac:dyDescent="0.25"/>
  <cols>
    <col min="1" max="1" width="21" style="3" customWidth="1"/>
    <col min="2" max="2" width="20.7109375" style="9" bestFit="1" customWidth="1"/>
    <col min="3" max="3" width="32.85546875" style="12" customWidth="1"/>
    <col min="4" max="4" width="38.7109375" style="1" customWidth="1"/>
    <col min="5" max="5" width="98.140625" style="1" customWidth="1"/>
    <col min="6" max="6" width="63.7109375" style="1" customWidth="1"/>
    <col min="7" max="7" width="43.42578125" style="1" customWidth="1"/>
    <col min="8" max="8" width="45.85546875" style="1" customWidth="1"/>
    <col min="9" max="9" width="40.42578125" style="1" customWidth="1"/>
    <col min="10" max="10" width="31.7109375" style="1" bestFit="1" customWidth="1"/>
    <col min="11" max="11" width="36.28515625" style="1" bestFit="1" customWidth="1"/>
    <col min="12" max="12" width="27.28515625" style="2" bestFit="1" customWidth="1"/>
    <col min="13" max="13" width="31.85546875" style="1" bestFit="1" customWidth="1"/>
    <col min="14" max="14" width="40.7109375" style="1" customWidth="1"/>
    <col min="15" max="17" width="33.140625" style="1" customWidth="1"/>
    <col min="18" max="18" width="34.140625" customWidth="1"/>
    <col min="19" max="19" width="32.85546875" customWidth="1"/>
    <col min="20" max="20" width="35.85546875" customWidth="1"/>
    <col min="21" max="21" width="39.5703125" customWidth="1"/>
    <col min="22" max="22" width="44" customWidth="1"/>
    <col min="23" max="23" width="46.28515625" customWidth="1"/>
    <col min="24" max="24" width="50.140625" customWidth="1"/>
    <col min="25" max="25" width="31.5703125" customWidth="1"/>
    <col min="26" max="26" width="29.140625" customWidth="1"/>
    <col min="27" max="27" width="32.85546875" customWidth="1"/>
    <col min="28" max="28" width="47.140625" customWidth="1"/>
  </cols>
  <sheetData>
    <row r="1" spans="1:34" s="1" customFormat="1" ht="30" customHeight="1" x14ac:dyDescent="0.25">
      <c r="A1" s="7" t="s">
        <v>1</v>
      </c>
      <c r="B1" s="6" t="s">
        <v>3</v>
      </c>
      <c r="C1" s="6" t="s">
        <v>0</v>
      </c>
      <c r="D1" s="6" t="s">
        <v>2</v>
      </c>
      <c r="E1" s="6" t="s">
        <v>4</v>
      </c>
      <c r="F1" s="6" t="s">
        <v>5</v>
      </c>
      <c r="G1" s="6" t="s">
        <v>16</v>
      </c>
      <c r="H1" s="6" t="s">
        <v>17</v>
      </c>
      <c r="I1" s="6" t="s">
        <v>6</v>
      </c>
      <c r="J1" s="6" t="s">
        <v>2320</v>
      </c>
      <c r="K1" s="6" t="s">
        <v>7</v>
      </c>
      <c r="L1" s="7" t="s">
        <v>18</v>
      </c>
      <c r="M1" s="6" t="s">
        <v>8</v>
      </c>
      <c r="N1" s="6" t="s">
        <v>2321</v>
      </c>
      <c r="O1" s="6" t="s">
        <v>2322</v>
      </c>
      <c r="P1" s="6" t="s">
        <v>9</v>
      </c>
      <c r="Q1" s="6" t="s">
        <v>10</v>
      </c>
      <c r="R1" s="1" t="s">
        <v>19</v>
      </c>
      <c r="S1" s="1" t="s">
        <v>21</v>
      </c>
      <c r="T1" s="1" t="s">
        <v>20</v>
      </c>
      <c r="U1" s="1" t="s">
        <v>2323</v>
      </c>
      <c r="V1" s="1" t="s">
        <v>2324</v>
      </c>
      <c r="W1" s="1" t="s">
        <v>2325</v>
      </c>
      <c r="X1" s="1" t="s">
        <v>2326</v>
      </c>
      <c r="Y1" s="1" t="s">
        <v>2327</v>
      </c>
      <c r="Z1" s="1" t="s">
        <v>2328</v>
      </c>
      <c r="AA1" s="1" t="s">
        <v>2329</v>
      </c>
      <c r="AB1" s="1" t="s">
        <v>2330</v>
      </c>
      <c r="AC1" s="1" t="s">
        <v>2331</v>
      </c>
      <c r="AD1" s="1" t="s">
        <v>2332</v>
      </c>
      <c r="AE1" s="1" t="s">
        <v>2333</v>
      </c>
      <c r="AF1" s="1" t="s">
        <v>2334</v>
      </c>
      <c r="AG1" s="1" t="s">
        <v>2335</v>
      </c>
      <c r="AH1" s="1" t="s">
        <v>2336</v>
      </c>
    </row>
    <row r="2" spans="1:34" ht="195" x14ac:dyDescent="0.25">
      <c r="A2" s="3" t="s">
        <v>64</v>
      </c>
      <c r="B2" s="9">
        <v>45992</v>
      </c>
      <c r="C2" s="13" t="str">
        <f>HYPERLINK("https://eping.wto.org/en/Search?viewData= G/TBT/N/SAU/1387/Rev.1"," G/TBT/N/SAU/1387/Rev.1")</f>
        <v xml:space="preserve"> G/TBT/N/SAU/1387/Rev.1</v>
      </c>
      <c r="D2" s="1" t="s">
        <v>415</v>
      </c>
      <c r="E2" s="1" t="s">
        <v>416</v>
      </c>
      <c r="F2" s="1" t="s">
        <v>417</v>
      </c>
      <c r="G2" s="1" t="s">
        <v>23</v>
      </c>
      <c r="H2" s="1" t="s">
        <v>418</v>
      </c>
      <c r="I2" s="1" t="s">
        <v>75</v>
      </c>
      <c r="J2" s="1" t="s">
        <v>419</v>
      </c>
      <c r="K2" s="1" t="s">
        <v>23</v>
      </c>
      <c r="L2" s="3"/>
      <c r="M2" s="9">
        <v>46052</v>
      </c>
      <c r="N2" s="9" t="s">
        <v>23</v>
      </c>
      <c r="O2" s="9" t="s">
        <v>23</v>
      </c>
      <c r="P2" s="3" t="s">
        <v>77</v>
      </c>
      <c r="Q2" s="1" t="s">
        <v>420</v>
      </c>
      <c r="R2" s="3" t="str">
        <f>HYPERLINK("https://docs.wto.org/imrd/directdoc.asp?DDFDocuments/t/G/TBTN25/SAU1387R1.docx", "https://docs.wto.org/imrd/directdoc.asp?DDFDocuments/t/G/TBTN25/SAU1387R1.docx")</f>
        <v>https://docs.wto.org/imrd/directdoc.asp?DDFDocuments/t/G/TBTN25/SAU1387R1.docx</v>
      </c>
      <c r="S2" s="3" t="str">
        <f>HYPERLINK("https://docs.wto.org/imrd/directdoc.asp?DDFDocuments/u/G/TBTN25/SAU1387R1.docx", "https://docs.wto.org/imrd/directdoc.asp?DDFDocuments/u/G/TBTN25/SAU1387R1.docx")</f>
        <v>https://docs.wto.org/imrd/directdoc.asp?DDFDocuments/u/G/TBTN25/SAU1387R1.docx</v>
      </c>
      <c r="T2" s="3" t="str">
        <f>HYPERLINK("https://docs.wto.org/imrd/directdoc.asp?DDFDocuments/v/G/TBTN25/SAU1387R1.docx", "https://docs.wto.org/imrd/directdoc.asp?DDFDocuments/v/G/TBTN25/SAU1387R1.docx")</f>
        <v>https://docs.wto.org/imrd/directdoc.asp?DDFDocuments/v/G/TBTN25/SAU1387R1.docx</v>
      </c>
      <c r="U2" s="3" t="s">
        <v>421</v>
      </c>
      <c r="V2" s="3" t="s">
        <v>422</v>
      </c>
      <c r="W2" s="3" t="s">
        <v>421</v>
      </c>
      <c r="X2" s="3" t="s">
        <v>422</v>
      </c>
      <c r="Y2" s="3" t="s">
        <v>422</v>
      </c>
      <c r="Z2" s="3" t="s">
        <v>422</v>
      </c>
      <c r="AA2" s="3" t="s">
        <v>422</v>
      </c>
      <c r="AB2" s="1" t="s">
        <v>423</v>
      </c>
    </row>
    <row r="3" spans="1:34" ht="409.5" x14ac:dyDescent="0.25">
      <c r="A3" s="3" t="s">
        <v>118</v>
      </c>
      <c r="B3" s="9">
        <v>45992</v>
      </c>
      <c r="C3" s="13" t="str">
        <f>HYPERLINK("https://eping.wto.org/en/Search?viewData= G/TBT/N/CAN/759"," G/TBT/N/CAN/759")</f>
        <v xml:space="preserve"> G/TBT/N/CAN/759</v>
      </c>
      <c r="D3" s="1" t="s">
        <v>424</v>
      </c>
      <c r="E3" s="1" t="s">
        <v>425</v>
      </c>
      <c r="F3" s="1" t="s">
        <v>426</v>
      </c>
      <c r="G3" s="1" t="s">
        <v>427</v>
      </c>
      <c r="H3" s="1" t="s">
        <v>74</v>
      </c>
      <c r="I3" s="1" t="s">
        <v>66</v>
      </c>
      <c r="J3" s="1" t="s">
        <v>428</v>
      </c>
      <c r="K3" s="1" t="s">
        <v>76</v>
      </c>
      <c r="L3" s="3"/>
      <c r="M3" s="9" t="s">
        <v>23</v>
      </c>
      <c r="N3" s="9">
        <v>45980</v>
      </c>
      <c r="O3" s="9">
        <v>46010</v>
      </c>
      <c r="P3" s="3" t="s">
        <v>24</v>
      </c>
      <c r="Q3" s="1" t="s">
        <v>429</v>
      </c>
      <c r="R3" s="3" t="str">
        <f>HYPERLINK("https://docs.wto.org/imrd/directdoc.asp?DDFDocuments/t/G/TBTN25/CAN759.docx", "https://docs.wto.org/imrd/directdoc.asp?DDFDocuments/t/G/TBTN25/CAN759.docx")</f>
        <v>https://docs.wto.org/imrd/directdoc.asp?DDFDocuments/t/G/TBTN25/CAN759.docx</v>
      </c>
      <c r="S3" s="3" t="str">
        <f>HYPERLINK("https://docs.wto.org/imrd/directdoc.asp?DDFDocuments/u/G/TBTN25/CAN759.docx", "https://docs.wto.org/imrd/directdoc.asp?DDFDocuments/u/G/TBTN25/CAN759.docx")</f>
        <v>https://docs.wto.org/imrd/directdoc.asp?DDFDocuments/u/G/TBTN25/CAN759.docx</v>
      </c>
      <c r="T3" s="3" t="str">
        <f>HYPERLINK("https://docs.wto.org/imrd/directdoc.asp?DDFDocuments/v/G/TBTN25/CAN759.docx", "https://docs.wto.org/imrd/directdoc.asp?DDFDocuments/v/G/TBTN25/CAN759.docx")</f>
        <v>https://docs.wto.org/imrd/directdoc.asp?DDFDocuments/v/G/TBTN25/CAN759.docx</v>
      </c>
      <c r="U3" s="3" t="s">
        <v>422</v>
      </c>
      <c r="V3" s="3" t="s">
        <v>422</v>
      </c>
      <c r="W3" s="3" t="s">
        <v>421</v>
      </c>
      <c r="X3" s="3" t="s">
        <v>422</v>
      </c>
      <c r="Y3" s="3" t="s">
        <v>422</v>
      </c>
      <c r="Z3" s="3" t="s">
        <v>422</v>
      </c>
      <c r="AA3" s="3" t="s">
        <v>422</v>
      </c>
      <c r="AB3" s="1" t="s">
        <v>430</v>
      </c>
    </row>
    <row r="4" spans="1:34" ht="409.5" x14ac:dyDescent="0.25">
      <c r="A4" s="3" t="s">
        <v>22</v>
      </c>
      <c r="B4" s="9">
        <v>45992</v>
      </c>
      <c r="C4" s="13" t="str">
        <f>HYPERLINK("https://eping.wto.org/en/Search?viewData= G/TBT/N/KEN/1936"," G/TBT/N/KEN/1936")</f>
        <v xml:space="preserve"> G/TBT/N/KEN/1936</v>
      </c>
      <c r="D4" s="1" t="s">
        <v>431</v>
      </c>
      <c r="E4" s="1" t="s">
        <v>432</v>
      </c>
      <c r="F4" s="1" t="s">
        <v>433</v>
      </c>
      <c r="G4" s="1" t="s">
        <v>23</v>
      </c>
      <c r="H4" s="1" t="s">
        <v>434</v>
      </c>
      <c r="I4" s="1" t="s">
        <v>435</v>
      </c>
      <c r="J4" s="1" t="s">
        <v>23</v>
      </c>
      <c r="K4" s="1" t="s">
        <v>30</v>
      </c>
      <c r="L4" s="3"/>
      <c r="M4" s="9">
        <v>46052</v>
      </c>
      <c r="N4" s="9">
        <v>46112</v>
      </c>
      <c r="O4" s="9" t="s">
        <v>23</v>
      </c>
      <c r="P4" s="3" t="s">
        <v>24</v>
      </c>
      <c r="Q4" s="1" t="s">
        <v>436</v>
      </c>
      <c r="R4" s="3" t="str">
        <f>HYPERLINK("https://docs.wto.org/imrd/directdoc.asp?DDFDocuments/t/G/TBTN25/KEN1936.docx", "https://docs.wto.org/imrd/directdoc.asp?DDFDocuments/t/G/TBTN25/KEN1936.docx")</f>
        <v>https://docs.wto.org/imrd/directdoc.asp?DDFDocuments/t/G/TBTN25/KEN1936.docx</v>
      </c>
      <c r="S4" s="3" t="str">
        <f>HYPERLINK("https://docs.wto.org/imrd/directdoc.asp?DDFDocuments/u/G/TBTN25/KEN1936.docx", "https://docs.wto.org/imrd/directdoc.asp?DDFDocuments/u/G/TBTN25/KEN1936.docx")</f>
        <v>https://docs.wto.org/imrd/directdoc.asp?DDFDocuments/u/G/TBTN25/KEN1936.docx</v>
      </c>
      <c r="T4" s="3" t="str">
        <f>HYPERLINK("https://docs.wto.org/imrd/directdoc.asp?DDFDocuments/v/G/TBTN25/KEN1936.docx", "https://docs.wto.org/imrd/directdoc.asp?DDFDocuments/v/G/TBTN25/KEN1936.docx")</f>
        <v>https://docs.wto.org/imrd/directdoc.asp?DDFDocuments/v/G/TBTN25/KEN1936.docx</v>
      </c>
      <c r="U4" s="3" t="s">
        <v>421</v>
      </c>
      <c r="V4" s="3" t="s">
        <v>422</v>
      </c>
      <c r="W4" s="3" t="s">
        <v>421</v>
      </c>
      <c r="X4" s="3" t="s">
        <v>422</v>
      </c>
      <c r="Y4" s="3" t="s">
        <v>422</v>
      </c>
      <c r="Z4" s="3" t="s">
        <v>422</v>
      </c>
      <c r="AA4" s="3" t="s">
        <v>422</v>
      </c>
      <c r="AB4" s="1" t="s">
        <v>437</v>
      </c>
    </row>
    <row r="5" spans="1:34" ht="255" x14ac:dyDescent="0.25">
      <c r="A5" s="3" t="s">
        <v>22</v>
      </c>
      <c r="B5" s="9">
        <v>45992</v>
      </c>
      <c r="C5" s="13" t="str">
        <f>HYPERLINK("https://eping.wto.org/en/Search?viewData= G/TBT/N/KEN/1937"," G/TBT/N/KEN/1937")</f>
        <v xml:space="preserve"> G/TBT/N/KEN/1937</v>
      </c>
      <c r="D5" s="1" t="s">
        <v>438</v>
      </c>
      <c r="E5" s="1" t="s">
        <v>439</v>
      </c>
      <c r="F5" s="1" t="s">
        <v>433</v>
      </c>
      <c r="G5" s="1" t="s">
        <v>23</v>
      </c>
      <c r="H5" s="1" t="s">
        <v>434</v>
      </c>
      <c r="I5" s="1" t="s">
        <v>435</v>
      </c>
      <c r="J5" s="1" t="s">
        <v>23</v>
      </c>
      <c r="K5" s="1" t="s">
        <v>30</v>
      </c>
      <c r="L5" s="3"/>
      <c r="M5" s="9">
        <v>46052</v>
      </c>
      <c r="N5" s="9">
        <v>46112</v>
      </c>
      <c r="O5" s="9" t="s">
        <v>23</v>
      </c>
      <c r="P5" s="3" t="s">
        <v>24</v>
      </c>
      <c r="Q5" s="1" t="s">
        <v>440</v>
      </c>
      <c r="R5" s="3" t="str">
        <f>HYPERLINK("https://docs.wto.org/imrd/directdoc.asp?DDFDocuments/t/G/TBTN25/KEN1937.docx", "https://docs.wto.org/imrd/directdoc.asp?DDFDocuments/t/G/TBTN25/KEN1937.docx")</f>
        <v>https://docs.wto.org/imrd/directdoc.asp?DDFDocuments/t/G/TBTN25/KEN1937.docx</v>
      </c>
      <c r="S5" s="3" t="str">
        <f>HYPERLINK("https://docs.wto.org/imrd/directdoc.asp?DDFDocuments/u/G/TBTN25/KEN1937.docx", "https://docs.wto.org/imrd/directdoc.asp?DDFDocuments/u/G/TBTN25/KEN1937.docx")</f>
        <v>https://docs.wto.org/imrd/directdoc.asp?DDFDocuments/u/G/TBTN25/KEN1937.docx</v>
      </c>
      <c r="T5" s="3" t="str">
        <f>HYPERLINK("https://docs.wto.org/imrd/directdoc.asp?DDFDocuments/v/G/TBTN25/KEN1937.docx", "https://docs.wto.org/imrd/directdoc.asp?DDFDocuments/v/G/TBTN25/KEN1937.docx")</f>
        <v>https://docs.wto.org/imrd/directdoc.asp?DDFDocuments/v/G/TBTN25/KEN1937.docx</v>
      </c>
      <c r="U5" s="3" t="s">
        <v>421</v>
      </c>
      <c r="V5" s="3" t="s">
        <v>422</v>
      </c>
      <c r="W5" s="3" t="s">
        <v>422</v>
      </c>
      <c r="X5" s="3" t="s">
        <v>422</v>
      </c>
      <c r="Y5" s="3" t="s">
        <v>422</v>
      </c>
      <c r="Z5" s="3" t="s">
        <v>422</v>
      </c>
      <c r="AA5" s="3" t="s">
        <v>422</v>
      </c>
      <c r="AB5" s="1" t="s">
        <v>441</v>
      </c>
    </row>
    <row r="6" spans="1:34" ht="409.5" x14ac:dyDescent="0.25">
      <c r="A6" s="3" t="s">
        <v>22</v>
      </c>
      <c r="B6" s="9">
        <v>45992</v>
      </c>
      <c r="C6" s="13" t="str">
        <f>HYPERLINK("https://eping.wto.org/en/Search?viewData= G/TBT/N/KEN/1939"," G/TBT/N/KEN/1939")</f>
        <v xml:space="preserve"> G/TBT/N/KEN/1939</v>
      </c>
      <c r="D6" s="1" t="s">
        <v>442</v>
      </c>
      <c r="E6" s="1" t="s">
        <v>443</v>
      </c>
      <c r="F6" s="1" t="s">
        <v>444</v>
      </c>
      <c r="G6" s="1" t="s">
        <v>23</v>
      </c>
      <c r="H6" s="1" t="s">
        <v>445</v>
      </c>
      <c r="I6" s="1" t="s">
        <v>82</v>
      </c>
      <c r="J6" s="1" t="s">
        <v>23</v>
      </c>
      <c r="K6" s="1" t="s">
        <v>23</v>
      </c>
      <c r="L6" s="3"/>
      <c r="M6" s="9">
        <v>46052</v>
      </c>
      <c r="N6" s="9" t="s">
        <v>23</v>
      </c>
      <c r="O6" s="9" t="s">
        <v>23</v>
      </c>
      <c r="P6" s="3" t="s">
        <v>24</v>
      </c>
      <c r="Q6" s="1" t="s">
        <v>446</v>
      </c>
      <c r="R6" s="3" t="str">
        <f>HYPERLINK("https://docs.wto.org/imrd/directdoc.asp?DDFDocuments/t/G/TBTN25/KEN1939.docx", "https://docs.wto.org/imrd/directdoc.asp?DDFDocuments/t/G/TBTN25/KEN1939.docx")</f>
        <v>https://docs.wto.org/imrd/directdoc.asp?DDFDocuments/t/G/TBTN25/KEN1939.docx</v>
      </c>
      <c r="S6" s="3" t="str">
        <f>HYPERLINK("https://docs.wto.org/imrd/directdoc.asp?DDFDocuments/u/G/TBTN25/KEN1939.docx", "https://docs.wto.org/imrd/directdoc.asp?DDFDocuments/u/G/TBTN25/KEN1939.docx")</f>
        <v>https://docs.wto.org/imrd/directdoc.asp?DDFDocuments/u/G/TBTN25/KEN1939.docx</v>
      </c>
      <c r="T6" s="3" t="str">
        <f>HYPERLINK("https://docs.wto.org/imrd/directdoc.asp?DDFDocuments/v/G/TBTN25/KEN1939.docx", "https://docs.wto.org/imrd/directdoc.asp?DDFDocuments/v/G/TBTN25/KEN1939.docx")</f>
        <v>https://docs.wto.org/imrd/directdoc.asp?DDFDocuments/v/G/TBTN25/KEN1939.docx</v>
      </c>
      <c r="U6" s="3" t="s">
        <v>421</v>
      </c>
      <c r="V6" s="3" t="s">
        <v>422</v>
      </c>
      <c r="W6" s="3" t="s">
        <v>421</v>
      </c>
      <c r="X6" s="3" t="s">
        <v>422</v>
      </c>
      <c r="Y6" s="3" t="s">
        <v>422</v>
      </c>
      <c r="Z6" s="3" t="s">
        <v>422</v>
      </c>
      <c r="AA6" s="3" t="s">
        <v>422</v>
      </c>
      <c r="AB6" s="1" t="s">
        <v>447</v>
      </c>
    </row>
    <row r="7" spans="1:34" ht="409.5" x14ac:dyDescent="0.25">
      <c r="A7" s="3" t="s">
        <v>44</v>
      </c>
      <c r="B7" s="9">
        <v>45992</v>
      </c>
      <c r="C7" s="13" t="str">
        <f>HYPERLINK("https://eping.wto.org/en/Search?viewData= G/TBT/N/VNM/382"," G/TBT/N/VNM/382")</f>
        <v xml:space="preserve"> G/TBT/N/VNM/382</v>
      </c>
      <c r="D7" s="1" t="s">
        <v>448</v>
      </c>
      <c r="E7" s="1" t="s">
        <v>449</v>
      </c>
      <c r="F7" s="1" t="s">
        <v>23</v>
      </c>
      <c r="G7" s="1" t="s">
        <v>23</v>
      </c>
      <c r="H7" s="1" t="s">
        <v>23</v>
      </c>
      <c r="I7" s="1" t="s">
        <v>125</v>
      </c>
      <c r="J7" s="1" t="s">
        <v>450</v>
      </c>
      <c r="K7" s="1" t="s">
        <v>23</v>
      </c>
      <c r="L7" s="3"/>
      <c r="M7" s="9">
        <v>46021</v>
      </c>
      <c r="N7" s="9">
        <v>46022</v>
      </c>
      <c r="O7" s="9">
        <v>46023</v>
      </c>
      <c r="P7" s="3" t="s">
        <v>24</v>
      </c>
      <c r="Q7" s="1" t="s">
        <v>451</v>
      </c>
      <c r="R7" s="3" t="str">
        <f>HYPERLINK("https://docs.wto.org/imrd/directdoc.asp?DDFDocuments/t/G/TBTN25/VNM382.docx", "https://docs.wto.org/imrd/directdoc.asp?DDFDocuments/t/G/TBTN25/VNM382.docx")</f>
        <v>https://docs.wto.org/imrd/directdoc.asp?DDFDocuments/t/G/TBTN25/VNM382.docx</v>
      </c>
      <c r="S7" s="3" t="str">
        <f>HYPERLINK("https://docs.wto.org/imrd/directdoc.asp?DDFDocuments/u/G/TBTN25/VNM382.docx", "https://docs.wto.org/imrd/directdoc.asp?DDFDocuments/u/G/TBTN25/VNM382.docx")</f>
        <v>https://docs.wto.org/imrd/directdoc.asp?DDFDocuments/u/G/TBTN25/VNM382.docx</v>
      </c>
      <c r="T7" s="3" t="str">
        <f>HYPERLINK("https://docs.wto.org/imrd/directdoc.asp?DDFDocuments/v/G/TBTN25/VNM382.docx", "https://docs.wto.org/imrd/directdoc.asp?DDFDocuments/v/G/TBTN25/VNM382.docx")</f>
        <v>https://docs.wto.org/imrd/directdoc.asp?DDFDocuments/v/G/TBTN25/VNM382.docx</v>
      </c>
      <c r="U7" s="3" t="s">
        <v>421</v>
      </c>
      <c r="V7" s="3" t="s">
        <v>422</v>
      </c>
      <c r="W7" s="3" t="s">
        <v>422</v>
      </c>
      <c r="X7" s="3" t="s">
        <v>422</v>
      </c>
      <c r="Y7" s="3" t="s">
        <v>422</v>
      </c>
      <c r="Z7" s="3" t="s">
        <v>422</v>
      </c>
      <c r="AA7" s="3" t="s">
        <v>422</v>
      </c>
      <c r="AB7" s="1" t="s">
        <v>452</v>
      </c>
    </row>
    <row r="8" spans="1:34" ht="75" x14ac:dyDescent="0.25">
      <c r="A8" s="3" t="s">
        <v>22</v>
      </c>
      <c r="B8" s="9">
        <v>45992</v>
      </c>
      <c r="C8" s="13" t="str">
        <f>HYPERLINK("https://eping.wto.org/en/Search?viewData= G/TBT/N/KEN/1934"," G/TBT/N/KEN/1934")</f>
        <v xml:space="preserve"> G/TBT/N/KEN/1934</v>
      </c>
      <c r="D8" s="1" t="s">
        <v>453</v>
      </c>
      <c r="E8" s="1" t="s">
        <v>454</v>
      </c>
      <c r="F8" s="1" t="s">
        <v>433</v>
      </c>
      <c r="G8" s="1" t="s">
        <v>23</v>
      </c>
      <c r="H8" s="1" t="s">
        <v>434</v>
      </c>
      <c r="I8" s="1" t="s">
        <v>435</v>
      </c>
      <c r="J8" s="1" t="s">
        <v>23</v>
      </c>
      <c r="K8" s="1" t="s">
        <v>30</v>
      </c>
      <c r="L8" s="3"/>
      <c r="M8" s="9">
        <v>46052</v>
      </c>
      <c r="N8" s="9">
        <v>46112</v>
      </c>
      <c r="O8" s="9" t="s">
        <v>23</v>
      </c>
      <c r="P8" s="3" t="s">
        <v>24</v>
      </c>
      <c r="Q8" s="1" t="s">
        <v>455</v>
      </c>
      <c r="R8" s="3" t="str">
        <f>HYPERLINK("https://docs.wto.org/imrd/directdoc.asp?DDFDocuments/t/G/TBTN25/KEN1934.docx", "https://docs.wto.org/imrd/directdoc.asp?DDFDocuments/t/G/TBTN25/KEN1934.docx")</f>
        <v>https://docs.wto.org/imrd/directdoc.asp?DDFDocuments/t/G/TBTN25/KEN1934.docx</v>
      </c>
      <c r="S8" s="3" t="str">
        <f>HYPERLINK("https://docs.wto.org/imrd/directdoc.asp?DDFDocuments/u/G/TBTN25/KEN1934.docx", "https://docs.wto.org/imrd/directdoc.asp?DDFDocuments/u/G/TBTN25/KEN1934.docx")</f>
        <v>https://docs.wto.org/imrd/directdoc.asp?DDFDocuments/u/G/TBTN25/KEN1934.docx</v>
      </c>
      <c r="T8" s="3" t="str">
        <f>HYPERLINK("https://docs.wto.org/imrd/directdoc.asp?DDFDocuments/v/G/TBTN25/KEN1934.docx", "https://docs.wto.org/imrd/directdoc.asp?DDFDocuments/v/G/TBTN25/KEN1934.docx")</f>
        <v>https://docs.wto.org/imrd/directdoc.asp?DDFDocuments/v/G/TBTN25/KEN1934.docx</v>
      </c>
      <c r="U8" s="3" t="s">
        <v>421</v>
      </c>
      <c r="V8" s="3" t="s">
        <v>422</v>
      </c>
      <c r="W8" s="3" t="s">
        <v>421</v>
      </c>
      <c r="X8" s="3" t="s">
        <v>422</v>
      </c>
      <c r="Y8" s="3" t="s">
        <v>422</v>
      </c>
      <c r="Z8" s="3" t="s">
        <v>422</v>
      </c>
      <c r="AA8" s="3" t="s">
        <v>422</v>
      </c>
      <c r="AB8" s="1" t="s">
        <v>456</v>
      </c>
    </row>
    <row r="9" spans="1:34" ht="409.5" x14ac:dyDescent="0.25">
      <c r="A9" s="3" t="s">
        <v>457</v>
      </c>
      <c r="B9" s="9">
        <v>45992</v>
      </c>
      <c r="C9" s="13" t="str">
        <f>HYPERLINK("https://eping.wto.org/en/Search?viewData= G/TBT/N/CZE/260"," G/TBT/N/CZE/260")</f>
        <v xml:space="preserve"> G/TBT/N/CZE/260</v>
      </c>
      <c r="D9" s="1" t="s">
        <v>458</v>
      </c>
      <c r="E9" s="1" t="s">
        <v>459</v>
      </c>
      <c r="F9" s="1" t="s">
        <v>460</v>
      </c>
      <c r="G9" s="1" t="s">
        <v>23</v>
      </c>
      <c r="H9" s="1" t="s">
        <v>461</v>
      </c>
      <c r="I9" s="1" t="s">
        <v>462</v>
      </c>
      <c r="J9" s="1" t="s">
        <v>463</v>
      </c>
      <c r="K9" s="1" t="s">
        <v>23</v>
      </c>
      <c r="L9" s="3"/>
      <c r="M9" s="9">
        <v>46052</v>
      </c>
      <c r="N9" s="9">
        <v>46080</v>
      </c>
      <c r="O9" s="9">
        <v>46082</v>
      </c>
      <c r="P9" s="3" t="s">
        <v>24</v>
      </c>
      <c r="Q9" s="1" t="s">
        <v>464</v>
      </c>
      <c r="R9" s="3" t="str">
        <f>HYPERLINK("https://docs.wto.org/imrd/directdoc.asp?DDFDocuments/t/G/TBTN25/CZE260.docx", "https://docs.wto.org/imrd/directdoc.asp?DDFDocuments/t/G/TBTN25/CZE260.docx")</f>
        <v>https://docs.wto.org/imrd/directdoc.asp?DDFDocuments/t/G/TBTN25/CZE260.docx</v>
      </c>
      <c r="S9" s="3" t="str">
        <f>HYPERLINK("https://docs.wto.org/imrd/directdoc.asp?DDFDocuments/u/G/TBTN25/CZE260.docx", "https://docs.wto.org/imrd/directdoc.asp?DDFDocuments/u/G/TBTN25/CZE260.docx")</f>
        <v>https://docs.wto.org/imrd/directdoc.asp?DDFDocuments/u/G/TBTN25/CZE260.docx</v>
      </c>
      <c r="T9" s="3" t="str">
        <f>HYPERLINK("https://docs.wto.org/imrd/directdoc.asp?DDFDocuments/v/G/TBTN25/CZE260.docx", "https://docs.wto.org/imrd/directdoc.asp?DDFDocuments/v/G/TBTN25/CZE260.docx")</f>
        <v>https://docs.wto.org/imrd/directdoc.asp?DDFDocuments/v/G/TBTN25/CZE260.docx</v>
      </c>
      <c r="U9" s="3" t="s">
        <v>421</v>
      </c>
      <c r="V9" s="3" t="s">
        <v>422</v>
      </c>
      <c r="W9" s="3" t="s">
        <v>422</v>
      </c>
      <c r="X9" s="3" t="s">
        <v>422</v>
      </c>
      <c r="Y9" s="3" t="s">
        <v>422</v>
      </c>
      <c r="Z9" s="3" t="s">
        <v>422</v>
      </c>
      <c r="AA9" s="3" t="s">
        <v>422</v>
      </c>
      <c r="AB9" s="1" t="s">
        <v>465</v>
      </c>
    </row>
    <row r="10" spans="1:34" ht="409.5" x14ac:dyDescent="0.25">
      <c r="A10" s="3" t="s">
        <v>22</v>
      </c>
      <c r="B10" s="9">
        <v>45992</v>
      </c>
      <c r="C10" s="13" t="str">
        <f>HYPERLINK("https://eping.wto.org/en/Search?viewData= G/TBT/N/KEN/1931"," G/TBT/N/KEN/1931")</f>
        <v xml:space="preserve"> G/TBT/N/KEN/1931</v>
      </c>
      <c r="D10" s="1" t="s">
        <v>466</v>
      </c>
      <c r="E10" s="1" t="s">
        <v>467</v>
      </c>
      <c r="F10" s="1" t="s">
        <v>468</v>
      </c>
      <c r="G10" s="1" t="s">
        <v>23</v>
      </c>
      <c r="H10" s="1" t="s">
        <v>469</v>
      </c>
      <c r="I10" s="1" t="s">
        <v>470</v>
      </c>
      <c r="J10" s="1" t="s">
        <v>23</v>
      </c>
      <c r="K10" s="1" t="s">
        <v>30</v>
      </c>
      <c r="L10" s="3"/>
      <c r="M10" s="9">
        <v>46052</v>
      </c>
      <c r="N10" s="9" t="s">
        <v>23</v>
      </c>
      <c r="O10" s="9" t="s">
        <v>23</v>
      </c>
      <c r="P10" s="3" t="s">
        <v>24</v>
      </c>
      <c r="Q10" s="1" t="s">
        <v>471</v>
      </c>
      <c r="R10" s="3" t="str">
        <f>HYPERLINK("https://docs.wto.org/imrd/directdoc.asp?DDFDocuments/t/G/TBTN25/KEN1931.docx", "https://docs.wto.org/imrd/directdoc.asp?DDFDocuments/t/G/TBTN25/KEN1931.docx")</f>
        <v>https://docs.wto.org/imrd/directdoc.asp?DDFDocuments/t/G/TBTN25/KEN1931.docx</v>
      </c>
      <c r="S10" s="3" t="str">
        <f>HYPERLINK("https://docs.wto.org/imrd/directdoc.asp?DDFDocuments/u/G/TBTN25/KEN1931.docx", "https://docs.wto.org/imrd/directdoc.asp?DDFDocuments/u/G/TBTN25/KEN1931.docx")</f>
        <v>https://docs.wto.org/imrd/directdoc.asp?DDFDocuments/u/G/TBTN25/KEN1931.docx</v>
      </c>
      <c r="T10" s="3" t="str">
        <f>HYPERLINK("https://docs.wto.org/imrd/directdoc.asp?DDFDocuments/v/G/TBTN25/KEN1931.docx", "https://docs.wto.org/imrd/directdoc.asp?DDFDocuments/v/G/TBTN25/KEN1931.docx")</f>
        <v>https://docs.wto.org/imrd/directdoc.asp?DDFDocuments/v/G/TBTN25/KEN1931.docx</v>
      </c>
      <c r="U10" s="3" t="s">
        <v>421</v>
      </c>
      <c r="V10" s="3" t="s">
        <v>422</v>
      </c>
      <c r="W10" s="3" t="s">
        <v>422</v>
      </c>
      <c r="X10" s="3" t="s">
        <v>422</v>
      </c>
      <c r="Y10" s="3" t="s">
        <v>422</v>
      </c>
      <c r="Z10" s="3" t="s">
        <v>422</v>
      </c>
      <c r="AA10" s="3" t="s">
        <v>422</v>
      </c>
      <c r="AB10" s="1" t="s">
        <v>472</v>
      </c>
    </row>
    <row r="11" spans="1:34" ht="409.5" x14ac:dyDescent="0.25">
      <c r="A11" s="3" t="s">
        <v>80</v>
      </c>
      <c r="B11" s="9">
        <v>45992</v>
      </c>
      <c r="C11" s="13" t="str">
        <f>HYPERLINK("https://eping.wto.org/en/Search?viewData= G/TBT/N/GBR/110"," G/TBT/N/GBR/110")</f>
        <v xml:space="preserve"> G/TBT/N/GBR/110</v>
      </c>
      <c r="D11" s="1" t="s">
        <v>473</v>
      </c>
      <c r="E11" s="1" t="s">
        <v>474</v>
      </c>
      <c r="F11" s="1" t="s">
        <v>475</v>
      </c>
      <c r="G11" s="1" t="s">
        <v>23</v>
      </c>
      <c r="H11" s="1" t="s">
        <v>23</v>
      </c>
      <c r="I11" s="1" t="s">
        <v>98</v>
      </c>
      <c r="J11" s="1" t="s">
        <v>476</v>
      </c>
      <c r="K11" s="1" t="s">
        <v>23</v>
      </c>
      <c r="L11" s="3"/>
      <c r="M11" s="9">
        <v>46052</v>
      </c>
      <c r="N11" s="9" t="s">
        <v>23</v>
      </c>
      <c r="O11" s="9">
        <v>46113</v>
      </c>
      <c r="P11" s="3" t="s">
        <v>24</v>
      </c>
      <c r="Q11" s="1" t="s">
        <v>477</v>
      </c>
      <c r="R11" s="3" t="str">
        <f>HYPERLINK("https://docs.wto.org/imrd/directdoc.asp?DDFDocuments/t/G/TBTN25/GBR110.docx", "https://docs.wto.org/imrd/directdoc.asp?DDFDocuments/t/G/TBTN25/GBR110.docx")</f>
        <v>https://docs.wto.org/imrd/directdoc.asp?DDFDocuments/t/G/TBTN25/GBR110.docx</v>
      </c>
      <c r="S11" s="3" t="str">
        <f>HYPERLINK("https://docs.wto.org/imrd/directdoc.asp?DDFDocuments/u/G/TBTN25/GBR110.docx", "https://docs.wto.org/imrd/directdoc.asp?DDFDocuments/u/G/TBTN25/GBR110.docx")</f>
        <v>https://docs.wto.org/imrd/directdoc.asp?DDFDocuments/u/G/TBTN25/GBR110.docx</v>
      </c>
      <c r="T11" s="3" t="str">
        <f>HYPERLINK("https://docs.wto.org/imrd/directdoc.asp?DDFDocuments/v/G/TBTN25/GBR110.docx", "https://docs.wto.org/imrd/directdoc.asp?DDFDocuments/v/G/TBTN25/GBR110.docx")</f>
        <v>https://docs.wto.org/imrd/directdoc.asp?DDFDocuments/v/G/TBTN25/GBR110.docx</v>
      </c>
      <c r="U11" s="3" t="s">
        <v>421</v>
      </c>
      <c r="V11" s="3" t="s">
        <v>422</v>
      </c>
      <c r="W11" s="3" t="s">
        <v>422</v>
      </c>
      <c r="X11" s="3" t="s">
        <v>422</v>
      </c>
      <c r="Y11" s="3" t="s">
        <v>422</v>
      </c>
      <c r="Z11" s="3" t="s">
        <v>422</v>
      </c>
      <c r="AA11" s="3" t="s">
        <v>422</v>
      </c>
      <c r="AB11" s="1" t="s">
        <v>478</v>
      </c>
    </row>
    <row r="12" spans="1:34" ht="409.5" x14ac:dyDescent="0.25">
      <c r="A12" s="3" t="s">
        <v>22</v>
      </c>
      <c r="B12" s="9">
        <v>45992</v>
      </c>
      <c r="C12" s="13" t="str">
        <f>HYPERLINK("https://eping.wto.org/en/Search?viewData= G/TBT/N/KEN/1933"," G/TBT/N/KEN/1933")</f>
        <v xml:space="preserve"> G/TBT/N/KEN/1933</v>
      </c>
      <c r="D12" s="1" t="s">
        <v>479</v>
      </c>
      <c r="E12" s="1" t="s">
        <v>480</v>
      </c>
      <c r="F12" s="1" t="s">
        <v>468</v>
      </c>
      <c r="G12" s="1" t="s">
        <v>23</v>
      </c>
      <c r="H12" s="1" t="s">
        <v>469</v>
      </c>
      <c r="I12" s="1" t="s">
        <v>470</v>
      </c>
      <c r="J12" s="1" t="s">
        <v>23</v>
      </c>
      <c r="K12" s="1" t="s">
        <v>30</v>
      </c>
      <c r="L12" s="3"/>
      <c r="M12" s="9">
        <v>46052</v>
      </c>
      <c r="N12" s="9" t="s">
        <v>23</v>
      </c>
      <c r="O12" s="9" t="s">
        <v>23</v>
      </c>
      <c r="P12" s="3" t="s">
        <v>24</v>
      </c>
      <c r="Q12" s="1" t="s">
        <v>481</v>
      </c>
      <c r="R12" s="3" t="str">
        <f>HYPERLINK("https://docs.wto.org/imrd/directdoc.asp?DDFDocuments/t/G/TBTN25/KEN1933.docx", "https://docs.wto.org/imrd/directdoc.asp?DDFDocuments/t/G/TBTN25/KEN1933.docx")</f>
        <v>https://docs.wto.org/imrd/directdoc.asp?DDFDocuments/t/G/TBTN25/KEN1933.docx</v>
      </c>
      <c r="S12" s="3" t="str">
        <f>HYPERLINK("https://docs.wto.org/imrd/directdoc.asp?DDFDocuments/u/G/TBTN25/KEN1933.docx", "https://docs.wto.org/imrd/directdoc.asp?DDFDocuments/u/G/TBTN25/KEN1933.docx")</f>
        <v>https://docs.wto.org/imrd/directdoc.asp?DDFDocuments/u/G/TBTN25/KEN1933.docx</v>
      </c>
      <c r="T12" s="3" t="str">
        <f>HYPERLINK("https://docs.wto.org/imrd/directdoc.asp?DDFDocuments/v/G/TBTN25/KEN1933.docx", "https://docs.wto.org/imrd/directdoc.asp?DDFDocuments/v/G/TBTN25/KEN1933.docx")</f>
        <v>https://docs.wto.org/imrd/directdoc.asp?DDFDocuments/v/G/TBTN25/KEN1933.docx</v>
      </c>
      <c r="U12" s="3" t="s">
        <v>421</v>
      </c>
      <c r="V12" s="3" t="s">
        <v>422</v>
      </c>
      <c r="W12" s="3" t="s">
        <v>422</v>
      </c>
      <c r="X12" s="3" t="s">
        <v>422</v>
      </c>
      <c r="Y12" s="3" t="s">
        <v>422</v>
      </c>
      <c r="Z12" s="3" t="s">
        <v>422</v>
      </c>
      <c r="AA12" s="3" t="s">
        <v>422</v>
      </c>
      <c r="AB12" s="1" t="s">
        <v>482</v>
      </c>
    </row>
    <row r="13" spans="1:34" ht="409.5" x14ac:dyDescent="0.25">
      <c r="A13" s="3" t="s">
        <v>80</v>
      </c>
      <c r="B13" s="9">
        <v>45992</v>
      </c>
      <c r="C13" s="13" t="str">
        <f>HYPERLINK("https://eping.wto.org/en/Search?viewData= G/TBT/N/GBR/109"," G/TBT/N/GBR/109")</f>
        <v xml:space="preserve"> G/TBT/N/GBR/109</v>
      </c>
      <c r="D13" s="1" t="s">
        <v>483</v>
      </c>
      <c r="E13" s="1" t="s">
        <v>484</v>
      </c>
      <c r="F13" s="1" t="s">
        <v>475</v>
      </c>
      <c r="G13" s="1" t="s">
        <v>485</v>
      </c>
      <c r="H13" s="1" t="s">
        <v>23</v>
      </c>
      <c r="I13" s="1" t="s">
        <v>98</v>
      </c>
      <c r="J13" s="1" t="s">
        <v>486</v>
      </c>
      <c r="K13" s="1" t="s">
        <v>23</v>
      </c>
      <c r="L13" s="3"/>
      <c r="M13" s="9">
        <v>46052</v>
      </c>
      <c r="N13" s="9" t="s">
        <v>23</v>
      </c>
      <c r="O13" s="9">
        <v>46113</v>
      </c>
      <c r="P13" s="3" t="s">
        <v>24</v>
      </c>
      <c r="Q13" s="1" t="s">
        <v>487</v>
      </c>
      <c r="R13" s="3" t="str">
        <f>HYPERLINK("https://docs.wto.org/imrd/directdoc.asp?DDFDocuments/t/G/TBTN25/GBR109.docx", "https://docs.wto.org/imrd/directdoc.asp?DDFDocuments/t/G/TBTN25/GBR109.docx")</f>
        <v>https://docs.wto.org/imrd/directdoc.asp?DDFDocuments/t/G/TBTN25/GBR109.docx</v>
      </c>
      <c r="S13" s="3" t="str">
        <f>HYPERLINK("https://docs.wto.org/imrd/directdoc.asp?DDFDocuments/u/G/TBTN25/GBR109.docx", "https://docs.wto.org/imrd/directdoc.asp?DDFDocuments/u/G/TBTN25/GBR109.docx")</f>
        <v>https://docs.wto.org/imrd/directdoc.asp?DDFDocuments/u/G/TBTN25/GBR109.docx</v>
      </c>
      <c r="T13" s="3" t="str">
        <f>HYPERLINK("https://docs.wto.org/imrd/directdoc.asp?DDFDocuments/v/G/TBTN25/GBR109.docx", "https://docs.wto.org/imrd/directdoc.asp?DDFDocuments/v/G/TBTN25/GBR109.docx")</f>
        <v>https://docs.wto.org/imrd/directdoc.asp?DDFDocuments/v/G/TBTN25/GBR109.docx</v>
      </c>
      <c r="U13" s="3" t="s">
        <v>421</v>
      </c>
      <c r="V13" s="3" t="s">
        <v>422</v>
      </c>
      <c r="W13" s="3" t="s">
        <v>422</v>
      </c>
      <c r="X13" s="3" t="s">
        <v>422</v>
      </c>
      <c r="Y13" s="3" t="s">
        <v>422</v>
      </c>
      <c r="Z13" s="3" t="s">
        <v>422</v>
      </c>
      <c r="AA13" s="3" t="s">
        <v>422</v>
      </c>
      <c r="AB13" s="1" t="s">
        <v>488</v>
      </c>
    </row>
    <row r="14" spans="1:34" ht="409.5" x14ac:dyDescent="0.25">
      <c r="A14" s="3" t="s">
        <v>22</v>
      </c>
      <c r="B14" s="9">
        <v>45992</v>
      </c>
      <c r="C14" s="13" t="str">
        <f>HYPERLINK("https://eping.wto.org/en/Search?viewData= G/TBT/N/KEN/1932"," G/TBT/N/KEN/1932")</f>
        <v xml:space="preserve"> G/TBT/N/KEN/1932</v>
      </c>
      <c r="D14" s="1" t="s">
        <v>489</v>
      </c>
      <c r="E14" s="1" t="s">
        <v>490</v>
      </c>
      <c r="F14" s="1" t="s">
        <v>468</v>
      </c>
      <c r="G14" s="1" t="s">
        <v>23</v>
      </c>
      <c r="H14" s="1" t="s">
        <v>469</v>
      </c>
      <c r="I14" s="1" t="s">
        <v>470</v>
      </c>
      <c r="J14" s="1" t="s">
        <v>23</v>
      </c>
      <c r="K14" s="1" t="s">
        <v>30</v>
      </c>
      <c r="L14" s="3"/>
      <c r="M14" s="9">
        <v>46052</v>
      </c>
      <c r="N14" s="9" t="s">
        <v>23</v>
      </c>
      <c r="O14" s="9" t="s">
        <v>23</v>
      </c>
      <c r="P14" s="3" t="s">
        <v>24</v>
      </c>
      <c r="Q14" s="1" t="s">
        <v>491</v>
      </c>
      <c r="R14" s="3" t="str">
        <f>HYPERLINK("https://docs.wto.org/imrd/directdoc.asp?DDFDocuments/t/G/TBTN25/KEN1932.docx", "https://docs.wto.org/imrd/directdoc.asp?DDFDocuments/t/G/TBTN25/KEN1932.docx")</f>
        <v>https://docs.wto.org/imrd/directdoc.asp?DDFDocuments/t/G/TBTN25/KEN1932.docx</v>
      </c>
      <c r="S14" s="3" t="str">
        <f>HYPERLINK("https://docs.wto.org/imrd/directdoc.asp?DDFDocuments/u/G/TBTN25/KEN1932.docx", "https://docs.wto.org/imrd/directdoc.asp?DDFDocuments/u/G/TBTN25/KEN1932.docx")</f>
        <v>https://docs.wto.org/imrd/directdoc.asp?DDFDocuments/u/G/TBTN25/KEN1932.docx</v>
      </c>
      <c r="T14" s="3" t="str">
        <f>HYPERLINK("https://docs.wto.org/imrd/directdoc.asp?DDFDocuments/v/G/TBTN25/KEN1932.docx", "https://docs.wto.org/imrd/directdoc.asp?DDFDocuments/v/G/TBTN25/KEN1932.docx")</f>
        <v>https://docs.wto.org/imrd/directdoc.asp?DDFDocuments/v/G/TBTN25/KEN1932.docx</v>
      </c>
      <c r="U14" s="3" t="s">
        <v>421</v>
      </c>
      <c r="V14" s="3" t="s">
        <v>422</v>
      </c>
      <c r="W14" s="3" t="s">
        <v>422</v>
      </c>
      <c r="X14" s="3" t="s">
        <v>422</v>
      </c>
      <c r="Y14" s="3" t="s">
        <v>422</v>
      </c>
      <c r="Z14" s="3" t="s">
        <v>422</v>
      </c>
      <c r="AA14" s="3" t="s">
        <v>422</v>
      </c>
      <c r="AB14" s="1" t="s">
        <v>492</v>
      </c>
    </row>
    <row r="15" spans="1:34" ht="360" x14ac:dyDescent="0.25">
      <c r="A15" s="3" t="s">
        <v>22</v>
      </c>
      <c r="B15" s="9">
        <v>45992</v>
      </c>
      <c r="C15" s="13" t="str">
        <f>HYPERLINK("https://eping.wto.org/en/Search?viewData= G/TBT/N/KEN/1938"," G/TBT/N/KEN/1938")</f>
        <v xml:space="preserve"> G/TBT/N/KEN/1938</v>
      </c>
      <c r="D15" s="1" t="s">
        <v>493</v>
      </c>
      <c r="E15" s="1" t="s">
        <v>494</v>
      </c>
      <c r="F15" s="1" t="s">
        <v>495</v>
      </c>
      <c r="G15" s="1" t="s">
        <v>23</v>
      </c>
      <c r="H15" s="1" t="s">
        <v>496</v>
      </c>
      <c r="I15" s="1" t="s">
        <v>145</v>
      </c>
      <c r="J15" s="1" t="s">
        <v>23</v>
      </c>
      <c r="K15" s="1" t="s">
        <v>23</v>
      </c>
      <c r="L15" s="3"/>
      <c r="M15" s="9">
        <v>46052</v>
      </c>
      <c r="N15" s="9">
        <v>46112</v>
      </c>
      <c r="O15" s="9" t="s">
        <v>23</v>
      </c>
      <c r="P15" s="3" t="s">
        <v>24</v>
      </c>
      <c r="Q15" s="1" t="s">
        <v>497</v>
      </c>
      <c r="R15" s="3" t="str">
        <f>HYPERLINK("https://docs.wto.org/imrd/directdoc.asp?DDFDocuments/t/G/TBTN25/KEN1938.docx", "https://docs.wto.org/imrd/directdoc.asp?DDFDocuments/t/G/TBTN25/KEN1938.docx")</f>
        <v>https://docs.wto.org/imrd/directdoc.asp?DDFDocuments/t/G/TBTN25/KEN1938.docx</v>
      </c>
      <c r="S15" s="3" t="str">
        <f>HYPERLINK("https://docs.wto.org/imrd/directdoc.asp?DDFDocuments/u/G/TBTN25/KEN1938.docx", "https://docs.wto.org/imrd/directdoc.asp?DDFDocuments/u/G/TBTN25/KEN1938.docx")</f>
        <v>https://docs.wto.org/imrd/directdoc.asp?DDFDocuments/u/G/TBTN25/KEN1938.docx</v>
      </c>
      <c r="T15" s="3" t="str">
        <f>HYPERLINK("https://docs.wto.org/imrd/directdoc.asp?DDFDocuments/v/G/TBTN25/KEN1938.docx", "https://docs.wto.org/imrd/directdoc.asp?DDFDocuments/v/G/TBTN25/KEN1938.docx")</f>
        <v>https://docs.wto.org/imrd/directdoc.asp?DDFDocuments/v/G/TBTN25/KEN1938.docx</v>
      </c>
      <c r="U15" s="3" t="s">
        <v>421</v>
      </c>
      <c r="V15" s="3" t="s">
        <v>422</v>
      </c>
      <c r="W15" s="3" t="s">
        <v>422</v>
      </c>
      <c r="X15" s="3" t="s">
        <v>422</v>
      </c>
      <c r="Y15" s="3" t="s">
        <v>422</v>
      </c>
      <c r="Z15" s="3" t="s">
        <v>422</v>
      </c>
      <c r="AA15" s="3" t="s">
        <v>422</v>
      </c>
      <c r="AB15" s="1" t="s">
        <v>498</v>
      </c>
    </row>
    <row r="16" spans="1:34" ht="105" x14ac:dyDescent="0.25">
      <c r="A16" s="3" t="s">
        <v>88</v>
      </c>
      <c r="B16" s="9">
        <v>45992</v>
      </c>
      <c r="C16" s="13" t="str">
        <f>HYPERLINK("https://eping.wto.org/en/Search?viewData= G/TBT/N/BRA/1614"," G/TBT/N/BRA/1614")</f>
        <v xml:space="preserve"> G/TBT/N/BRA/1614</v>
      </c>
      <c r="D16" s="1" t="s">
        <v>499</v>
      </c>
      <c r="E16" s="1" t="s">
        <v>500</v>
      </c>
      <c r="F16" s="1" t="s">
        <v>501</v>
      </c>
      <c r="G16" s="1" t="s">
        <v>502</v>
      </c>
      <c r="H16" s="1" t="s">
        <v>503</v>
      </c>
      <c r="I16" s="1" t="s">
        <v>504</v>
      </c>
      <c r="J16" s="1" t="s">
        <v>505</v>
      </c>
      <c r="K16" s="1" t="s">
        <v>23</v>
      </c>
      <c r="L16" s="3"/>
      <c r="M16" s="9">
        <v>45692</v>
      </c>
      <c r="N16" s="9" t="s">
        <v>23</v>
      </c>
      <c r="O16" s="9" t="s">
        <v>23</v>
      </c>
      <c r="P16" s="3" t="s">
        <v>24</v>
      </c>
      <c r="Q16" s="1" t="s">
        <v>506</v>
      </c>
      <c r="R16" s="3" t="str">
        <f>HYPERLINK("https://docs.wto.org/imrd/directdoc.asp?DDFDocuments/t/G/TBTN25/BRA1614.docx", "https://docs.wto.org/imrd/directdoc.asp?DDFDocuments/t/G/TBTN25/BRA1614.docx")</f>
        <v>https://docs.wto.org/imrd/directdoc.asp?DDFDocuments/t/G/TBTN25/BRA1614.docx</v>
      </c>
      <c r="S16" s="3" t="str">
        <f>HYPERLINK("https://docs.wto.org/imrd/directdoc.asp?DDFDocuments/u/G/TBTN25/BRA1614.docx", "https://docs.wto.org/imrd/directdoc.asp?DDFDocuments/u/G/TBTN25/BRA1614.docx")</f>
        <v>https://docs.wto.org/imrd/directdoc.asp?DDFDocuments/u/G/TBTN25/BRA1614.docx</v>
      </c>
      <c r="T16" s="3" t="str">
        <f>HYPERLINK("https://docs.wto.org/imrd/directdoc.asp?DDFDocuments/v/G/TBTN25/BRA1614.docx", "https://docs.wto.org/imrd/directdoc.asp?DDFDocuments/v/G/TBTN25/BRA1614.docx")</f>
        <v>https://docs.wto.org/imrd/directdoc.asp?DDFDocuments/v/G/TBTN25/BRA1614.docx</v>
      </c>
      <c r="U16" s="3" t="s">
        <v>421</v>
      </c>
      <c r="V16" s="3" t="s">
        <v>422</v>
      </c>
      <c r="W16" s="3" t="s">
        <v>422</v>
      </c>
      <c r="X16" s="3" t="s">
        <v>422</v>
      </c>
      <c r="Y16" s="3" t="s">
        <v>422</v>
      </c>
      <c r="Z16" s="3" t="s">
        <v>422</v>
      </c>
      <c r="AA16" s="3" t="s">
        <v>422</v>
      </c>
      <c r="AB16" s="1" t="s">
        <v>507</v>
      </c>
    </row>
    <row r="17" spans="1:28" ht="409.5" x14ac:dyDescent="0.25">
      <c r="A17" s="3" t="s">
        <v>22</v>
      </c>
      <c r="B17" s="9">
        <v>45992</v>
      </c>
      <c r="C17" s="13" t="str">
        <f>HYPERLINK("https://eping.wto.org/en/Search?viewData= G/TBT/N/KEN/1940"," G/TBT/N/KEN/1940")</f>
        <v xml:space="preserve"> G/TBT/N/KEN/1940</v>
      </c>
      <c r="D17" s="1" t="s">
        <v>508</v>
      </c>
      <c r="E17" s="1" t="s">
        <v>509</v>
      </c>
      <c r="F17" s="1" t="s">
        <v>510</v>
      </c>
      <c r="G17" s="1" t="s">
        <v>23</v>
      </c>
      <c r="H17" s="1" t="s">
        <v>511</v>
      </c>
      <c r="I17" s="1" t="s">
        <v>82</v>
      </c>
      <c r="J17" s="1" t="s">
        <v>23</v>
      </c>
      <c r="K17" s="1" t="s">
        <v>23</v>
      </c>
      <c r="L17" s="3"/>
      <c r="M17" s="9">
        <v>46052</v>
      </c>
      <c r="N17" s="9" t="s">
        <v>23</v>
      </c>
      <c r="O17" s="9" t="s">
        <v>23</v>
      </c>
      <c r="P17" s="3" t="s">
        <v>24</v>
      </c>
      <c r="Q17" s="1" t="s">
        <v>512</v>
      </c>
      <c r="R17" s="3" t="str">
        <f>HYPERLINK("https://docs.wto.org/imrd/directdoc.asp?DDFDocuments/t/G/TBTN25/KEN1940.docx", "https://docs.wto.org/imrd/directdoc.asp?DDFDocuments/t/G/TBTN25/KEN1940.docx")</f>
        <v>https://docs.wto.org/imrd/directdoc.asp?DDFDocuments/t/G/TBTN25/KEN1940.docx</v>
      </c>
      <c r="S17" s="3" t="str">
        <f>HYPERLINK("https://docs.wto.org/imrd/directdoc.asp?DDFDocuments/u/G/TBTN25/KEN1940.docx", "https://docs.wto.org/imrd/directdoc.asp?DDFDocuments/u/G/TBTN25/KEN1940.docx")</f>
        <v>https://docs.wto.org/imrd/directdoc.asp?DDFDocuments/u/G/TBTN25/KEN1940.docx</v>
      </c>
      <c r="T17" s="3" t="str">
        <f>HYPERLINK("https://docs.wto.org/imrd/directdoc.asp?DDFDocuments/v/G/TBTN25/KEN1940.docx", "https://docs.wto.org/imrd/directdoc.asp?DDFDocuments/v/G/TBTN25/KEN1940.docx")</f>
        <v>https://docs.wto.org/imrd/directdoc.asp?DDFDocuments/v/G/TBTN25/KEN1940.docx</v>
      </c>
      <c r="U17" s="3" t="s">
        <v>421</v>
      </c>
      <c r="V17" s="3" t="s">
        <v>422</v>
      </c>
      <c r="W17" s="3" t="s">
        <v>421</v>
      </c>
      <c r="X17" s="3" t="s">
        <v>422</v>
      </c>
      <c r="Y17" s="3" t="s">
        <v>422</v>
      </c>
      <c r="Z17" s="3" t="s">
        <v>422</v>
      </c>
      <c r="AA17" s="3" t="s">
        <v>422</v>
      </c>
      <c r="AB17" s="1" t="s">
        <v>513</v>
      </c>
    </row>
    <row r="18" spans="1:28" ht="409.5" x14ac:dyDescent="0.25">
      <c r="A18" s="3" t="s">
        <v>22</v>
      </c>
      <c r="B18" s="9">
        <v>45992</v>
      </c>
      <c r="C18" s="13" t="str">
        <f>HYPERLINK("https://eping.wto.org/en/Search?viewData= G/TBT/N/KEN/1935"," G/TBT/N/KEN/1935")</f>
        <v xml:space="preserve"> G/TBT/N/KEN/1935</v>
      </c>
      <c r="D18" s="1" t="s">
        <v>514</v>
      </c>
      <c r="E18" s="1" t="s">
        <v>515</v>
      </c>
      <c r="F18" s="1" t="s">
        <v>433</v>
      </c>
      <c r="G18" s="1" t="s">
        <v>23</v>
      </c>
      <c r="H18" s="1" t="s">
        <v>434</v>
      </c>
      <c r="I18" s="1" t="s">
        <v>435</v>
      </c>
      <c r="J18" s="1" t="s">
        <v>23</v>
      </c>
      <c r="K18" s="1" t="s">
        <v>30</v>
      </c>
      <c r="L18" s="3"/>
      <c r="M18" s="9">
        <v>46052</v>
      </c>
      <c r="N18" s="9">
        <v>46112</v>
      </c>
      <c r="O18" s="9" t="s">
        <v>23</v>
      </c>
      <c r="P18" s="3" t="s">
        <v>24</v>
      </c>
      <c r="Q18" s="1" t="s">
        <v>516</v>
      </c>
      <c r="R18" s="3" t="str">
        <f>HYPERLINK("https://docs.wto.org/imrd/directdoc.asp?DDFDocuments/t/G/TBTN25/KEN1935.docx", "https://docs.wto.org/imrd/directdoc.asp?DDFDocuments/t/G/TBTN25/KEN1935.docx")</f>
        <v>https://docs.wto.org/imrd/directdoc.asp?DDFDocuments/t/G/TBTN25/KEN1935.docx</v>
      </c>
      <c r="S18" s="3" t="str">
        <f>HYPERLINK("https://docs.wto.org/imrd/directdoc.asp?DDFDocuments/u/G/TBTN25/KEN1935.docx", "https://docs.wto.org/imrd/directdoc.asp?DDFDocuments/u/G/TBTN25/KEN1935.docx")</f>
        <v>https://docs.wto.org/imrd/directdoc.asp?DDFDocuments/u/G/TBTN25/KEN1935.docx</v>
      </c>
      <c r="T18" s="3" t="str">
        <f>HYPERLINK("https://docs.wto.org/imrd/directdoc.asp?DDFDocuments/v/G/TBTN25/KEN1935.docx", "https://docs.wto.org/imrd/directdoc.asp?DDFDocuments/v/G/TBTN25/KEN1935.docx")</f>
        <v>https://docs.wto.org/imrd/directdoc.asp?DDFDocuments/v/G/TBTN25/KEN1935.docx</v>
      </c>
      <c r="U18" s="3" t="s">
        <v>421</v>
      </c>
      <c r="V18" s="3" t="s">
        <v>422</v>
      </c>
      <c r="W18" s="3" t="s">
        <v>421</v>
      </c>
      <c r="X18" s="3" t="s">
        <v>422</v>
      </c>
      <c r="Y18" s="3" t="s">
        <v>422</v>
      </c>
      <c r="Z18" s="3" t="s">
        <v>422</v>
      </c>
      <c r="AA18" s="3" t="s">
        <v>422</v>
      </c>
      <c r="AB18" s="1" t="s">
        <v>517</v>
      </c>
    </row>
    <row r="19" spans="1:28" ht="60" x14ac:dyDescent="0.25">
      <c r="A19" s="3" t="s">
        <v>72</v>
      </c>
      <c r="B19" s="9">
        <v>45992</v>
      </c>
      <c r="C19" s="13" t="str">
        <f>HYPERLINK("https://eping.wto.org/en/Search?viewData= G/TBT/N/JPN/880/Add.1"," G/TBT/N/JPN/880/Add.1")</f>
        <v xml:space="preserve"> G/TBT/N/JPN/880/Add.1</v>
      </c>
      <c r="D19" s="1" t="s">
        <v>518</v>
      </c>
      <c r="E19" s="1" t="s">
        <v>519</v>
      </c>
      <c r="F19" s="1" t="s">
        <v>520</v>
      </c>
      <c r="G19" s="1" t="s">
        <v>23</v>
      </c>
      <c r="H19" s="1" t="s">
        <v>131</v>
      </c>
      <c r="I19" s="1" t="s">
        <v>132</v>
      </c>
      <c r="J19" s="1" t="s">
        <v>23</v>
      </c>
      <c r="K19" s="1" t="s">
        <v>133</v>
      </c>
      <c r="L19" s="3"/>
      <c r="M19" s="9" t="s">
        <v>23</v>
      </c>
      <c r="N19" s="9" t="s">
        <v>23</v>
      </c>
      <c r="O19" s="9" t="s">
        <v>23</v>
      </c>
      <c r="P19" s="3" t="s">
        <v>71</v>
      </c>
      <c r="Q19" s="3"/>
      <c r="R19" s="3" t="str">
        <f>HYPERLINK("https://docs.wto.org/imrd/directdoc.asp?DDFDocuments/t/G/TBTN25/JPN880A1.docx", "https://docs.wto.org/imrd/directdoc.asp?DDFDocuments/t/G/TBTN25/JPN880A1.docx")</f>
        <v>https://docs.wto.org/imrd/directdoc.asp?DDFDocuments/t/G/TBTN25/JPN880A1.docx</v>
      </c>
      <c r="S19" s="3" t="str">
        <f>HYPERLINK("https://docs.wto.org/imrd/directdoc.asp?DDFDocuments/u/G/TBTN25/JPN880A1.docx", "https://docs.wto.org/imrd/directdoc.asp?DDFDocuments/u/G/TBTN25/JPN880A1.docx")</f>
        <v>https://docs.wto.org/imrd/directdoc.asp?DDFDocuments/u/G/TBTN25/JPN880A1.docx</v>
      </c>
      <c r="T19" s="3" t="str">
        <f>HYPERLINK("https://docs.wto.org/imrd/directdoc.asp?DDFDocuments/v/G/TBTN25/JPN880A1.docx", "https://docs.wto.org/imrd/directdoc.asp?DDFDocuments/v/G/TBTN25/JPN880A1.docx")</f>
        <v>https://docs.wto.org/imrd/directdoc.asp?DDFDocuments/v/G/TBTN25/JPN880A1.docx</v>
      </c>
      <c r="U19" s="3" t="s">
        <v>422</v>
      </c>
      <c r="V19" s="3" t="s">
        <v>422</v>
      </c>
      <c r="W19" s="3" t="s">
        <v>422</v>
      </c>
      <c r="X19" s="3" t="s">
        <v>422</v>
      </c>
      <c r="Y19" s="3" t="s">
        <v>422</v>
      </c>
      <c r="Z19" s="3" t="s">
        <v>422</v>
      </c>
      <c r="AA19" s="3" t="s">
        <v>422</v>
      </c>
      <c r="AB19" s="1" t="s">
        <v>23</v>
      </c>
    </row>
    <row r="20" spans="1:28" ht="409.5" x14ac:dyDescent="0.25">
      <c r="A20" s="3" t="s">
        <v>118</v>
      </c>
      <c r="B20" s="9">
        <v>45993</v>
      </c>
      <c r="C20" s="13" t="str">
        <f>HYPERLINK("https://eping.wto.org/en/Search?viewData= G/TBT/N/CAN/760"," G/TBT/N/CAN/760")</f>
        <v xml:space="preserve"> G/TBT/N/CAN/760</v>
      </c>
      <c r="D20" s="1" t="s">
        <v>521</v>
      </c>
      <c r="E20" s="1" t="s">
        <v>522</v>
      </c>
      <c r="F20" s="1" t="s">
        <v>523</v>
      </c>
      <c r="G20" s="1" t="s">
        <v>23</v>
      </c>
      <c r="H20" s="1" t="s">
        <v>23</v>
      </c>
      <c r="I20" s="1" t="s">
        <v>75</v>
      </c>
      <c r="J20" s="1" t="s">
        <v>524</v>
      </c>
      <c r="K20" s="1" t="s">
        <v>30</v>
      </c>
      <c r="L20" s="3"/>
      <c r="M20" s="9">
        <v>45682</v>
      </c>
      <c r="N20" s="9" t="s">
        <v>23</v>
      </c>
      <c r="O20" s="9" t="s">
        <v>23</v>
      </c>
      <c r="P20" s="3" t="s">
        <v>24</v>
      </c>
      <c r="Q20" s="3"/>
      <c r="R20" s="3" t="str">
        <f>HYPERLINK("https://docs.wto.org/imrd/directdoc.asp?DDFDocuments/t/G/TBTN25/CAN760.docx", "https://docs.wto.org/imrd/directdoc.asp?DDFDocuments/t/G/TBTN25/CAN760.docx")</f>
        <v>https://docs.wto.org/imrd/directdoc.asp?DDFDocuments/t/G/TBTN25/CAN760.docx</v>
      </c>
      <c r="S20" s="3" t="str">
        <f>HYPERLINK("https://docs.wto.org/imrd/directdoc.asp?DDFDocuments/u/G/TBTN25/CAN760.docx", "https://docs.wto.org/imrd/directdoc.asp?DDFDocuments/u/G/TBTN25/CAN760.docx")</f>
        <v>https://docs.wto.org/imrd/directdoc.asp?DDFDocuments/u/G/TBTN25/CAN760.docx</v>
      </c>
      <c r="T20" s="3" t="str">
        <f>HYPERLINK("https://docs.wto.org/imrd/directdoc.asp?DDFDocuments/v/G/TBTN25/CAN760.docx", "https://docs.wto.org/imrd/directdoc.asp?DDFDocuments/v/G/TBTN25/CAN760.docx")</f>
        <v>https://docs.wto.org/imrd/directdoc.asp?DDFDocuments/v/G/TBTN25/CAN760.docx</v>
      </c>
      <c r="U20" s="3" t="s">
        <v>422</v>
      </c>
      <c r="V20" s="3" t="s">
        <v>422</v>
      </c>
      <c r="W20" s="3" t="s">
        <v>421</v>
      </c>
      <c r="X20" s="3" t="s">
        <v>422</v>
      </c>
      <c r="Y20" s="3" t="s">
        <v>422</v>
      </c>
      <c r="Z20" s="3" t="s">
        <v>422</v>
      </c>
      <c r="AA20" s="3" t="s">
        <v>422</v>
      </c>
      <c r="AB20" s="1" t="s">
        <v>525</v>
      </c>
    </row>
    <row r="21" spans="1:28" ht="375" x14ac:dyDescent="0.25">
      <c r="A21" s="3" t="s">
        <v>72</v>
      </c>
      <c r="B21" s="9">
        <v>45993</v>
      </c>
      <c r="C21" s="13" t="str">
        <f>HYPERLINK("https://eping.wto.org/en/Search?viewData= G/TBT/N/JPN/888"," G/TBT/N/JPN/888")</f>
        <v xml:space="preserve"> G/TBT/N/JPN/888</v>
      </c>
      <c r="D21" s="1" t="s">
        <v>526</v>
      </c>
      <c r="E21" s="1" t="s">
        <v>527</v>
      </c>
      <c r="F21" s="1" t="s">
        <v>528</v>
      </c>
      <c r="G21" s="1" t="s">
        <v>23</v>
      </c>
      <c r="H21" s="1" t="s">
        <v>23</v>
      </c>
      <c r="I21" s="1" t="s">
        <v>75</v>
      </c>
      <c r="J21" s="1" t="s">
        <v>529</v>
      </c>
      <c r="K21" s="1" t="s">
        <v>23</v>
      </c>
      <c r="L21" s="3"/>
      <c r="M21" s="9">
        <v>46053</v>
      </c>
      <c r="N21" s="9" t="s">
        <v>23</v>
      </c>
      <c r="O21" s="9" t="s">
        <v>23</v>
      </c>
      <c r="P21" s="3" t="s">
        <v>24</v>
      </c>
      <c r="Q21" s="1" t="s">
        <v>530</v>
      </c>
      <c r="R21" s="3" t="str">
        <f>HYPERLINK("https://docs.wto.org/imrd/directdoc.asp?DDFDocuments/t/G/TBTN25/JPN888.docx", "https://docs.wto.org/imrd/directdoc.asp?DDFDocuments/t/G/TBTN25/JPN888.docx")</f>
        <v>https://docs.wto.org/imrd/directdoc.asp?DDFDocuments/t/G/TBTN25/JPN888.docx</v>
      </c>
      <c r="S21" s="3" t="str">
        <f>HYPERLINK("https://docs.wto.org/imrd/directdoc.asp?DDFDocuments/u/G/TBTN25/JPN888.docx", "https://docs.wto.org/imrd/directdoc.asp?DDFDocuments/u/G/TBTN25/JPN888.docx")</f>
        <v>https://docs.wto.org/imrd/directdoc.asp?DDFDocuments/u/G/TBTN25/JPN888.docx</v>
      </c>
      <c r="T21" s="3" t="str">
        <f>HYPERLINK("https://docs.wto.org/imrd/directdoc.asp?DDFDocuments/v/G/TBTN25/JPN888.docx", "https://docs.wto.org/imrd/directdoc.asp?DDFDocuments/v/G/TBTN25/JPN888.docx")</f>
        <v>https://docs.wto.org/imrd/directdoc.asp?DDFDocuments/v/G/TBTN25/JPN888.docx</v>
      </c>
      <c r="U21" s="3" t="s">
        <v>421</v>
      </c>
      <c r="V21" s="3" t="s">
        <v>422</v>
      </c>
      <c r="W21" s="3" t="s">
        <v>422</v>
      </c>
      <c r="X21" s="3" t="s">
        <v>422</v>
      </c>
      <c r="Y21" s="3" t="s">
        <v>422</v>
      </c>
      <c r="Z21" s="3" t="s">
        <v>422</v>
      </c>
      <c r="AA21" s="3" t="s">
        <v>422</v>
      </c>
      <c r="AB21" s="1" t="s">
        <v>531</v>
      </c>
    </row>
    <row r="22" spans="1:28" ht="409.5" x14ac:dyDescent="0.25">
      <c r="A22" s="3" t="s">
        <v>168</v>
      </c>
      <c r="B22" s="9">
        <v>45993</v>
      </c>
      <c r="C22" s="13" t="str">
        <f>HYPERLINK("https://eping.wto.org/en/Search?viewData= G/TBT/N/RUS/178"," G/TBT/N/RUS/178")</f>
        <v xml:space="preserve"> G/TBT/N/RUS/178</v>
      </c>
      <c r="D22" s="1" t="s">
        <v>532</v>
      </c>
      <c r="E22" s="1" t="s">
        <v>533</v>
      </c>
      <c r="F22" s="1" t="s">
        <v>534</v>
      </c>
      <c r="G22" s="1" t="s">
        <v>535</v>
      </c>
      <c r="H22" s="1" t="s">
        <v>23</v>
      </c>
      <c r="I22" s="1" t="s">
        <v>75</v>
      </c>
      <c r="J22" s="1" t="s">
        <v>536</v>
      </c>
      <c r="K22" s="1" t="s">
        <v>76</v>
      </c>
      <c r="L22" s="3"/>
      <c r="M22" s="9">
        <v>45998</v>
      </c>
      <c r="N22" s="9" t="s">
        <v>23</v>
      </c>
      <c r="O22" s="9" t="s">
        <v>23</v>
      </c>
      <c r="P22" s="3" t="s">
        <v>24</v>
      </c>
      <c r="Q22" s="1" t="s">
        <v>537</v>
      </c>
      <c r="R22" s="3" t="str">
        <f>HYPERLINK("https://docs.wto.org/imrd/directdoc.asp?DDFDocuments/t/G/TBTN25/RUS178.docx", "https://docs.wto.org/imrd/directdoc.asp?DDFDocuments/t/G/TBTN25/RUS178.docx")</f>
        <v>https://docs.wto.org/imrd/directdoc.asp?DDFDocuments/t/G/TBTN25/RUS178.docx</v>
      </c>
      <c r="S22" s="3" t="str">
        <f>HYPERLINK("https://docs.wto.org/imrd/directdoc.asp?DDFDocuments/u/G/TBTN25/RUS178.docx", "https://docs.wto.org/imrd/directdoc.asp?DDFDocuments/u/G/TBTN25/RUS178.docx")</f>
        <v>https://docs.wto.org/imrd/directdoc.asp?DDFDocuments/u/G/TBTN25/RUS178.docx</v>
      </c>
      <c r="T22" s="3" t="str">
        <f>HYPERLINK("https://docs.wto.org/imrd/directdoc.asp?DDFDocuments/v/G/TBTN25/RUS178.docx", "https://docs.wto.org/imrd/directdoc.asp?DDFDocuments/v/G/TBTN25/RUS178.docx")</f>
        <v>https://docs.wto.org/imrd/directdoc.asp?DDFDocuments/v/G/TBTN25/RUS178.docx</v>
      </c>
      <c r="U22" s="3" t="s">
        <v>421</v>
      </c>
      <c r="V22" s="3" t="s">
        <v>422</v>
      </c>
      <c r="W22" s="3" t="s">
        <v>422</v>
      </c>
      <c r="X22" s="3" t="s">
        <v>422</v>
      </c>
      <c r="Y22" s="3" t="s">
        <v>422</v>
      </c>
      <c r="Z22" s="3" t="s">
        <v>422</v>
      </c>
      <c r="AA22" s="3" t="s">
        <v>422</v>
      </c>
      <c r="AB22" s="1" t="s">
        <v>538</v>
      </c>
    </row>
    <row r="23" spans="1:28" ht="150" x14ac:dyDescent="0.25">
      <c r="A23" s="3" t="s">
        <v>126</v>
      </c>
      <c r="B23" s="9">
        <v>45993</v>
      </c>
      <c r="C23" s="13" t="str">
        <f>HYPERLINK("https://eping.wto.org/en/Search?viewData= G/TBT/N/TZA/1450"," G/TBT/N/TZA/1450")</f>
        <v xml:space="preserve"> G/TBT/N/TZA/1450</v>
      </c>
      <c r="D23" s="1" t="s">
        <v>539</v>
      </c>
      <c r="E23" s="1" t="s">
        <v>540</v>
      </c>
      <c r="F23" s="1" t="s">
        <v>541</v>
      </c>
      <c r="G23" s="1" t="s">
        <v>542</v>
      </c>
      <c r="H23" s="1" t="s">
        <v>543</v>
      </c>
      <c r="I23" s="1" t="s">
        <v>128</v>
      </c>
      <c r="J23" s="1" t="s">
        <v>23</v>
      </c>
      <c r="K23" s="1" t="s">
        <v>544</v>
      </c>
      <c r="L23" s="3"/>
      <c r="M23" s="9">
        <v>46053</v>
      </c>
      <c r="N23" s="9" t="s">
        <v>23</v>
      </c>
      <c r="O23" s="9" t="s">
        <v>23</v>
      </c>
      <c r="P23" s="3" t="s">
        <v>24</v>
      </c>
      <c r="Q23" s="1" t="s">
        <v>545</v>
      </c>
      <c r="R23" s="3" t="str">
        <f>HYPERLINK("https://docs.wto.org/imrd/directdoc.asp?DDFDocuments/t/G/TBTN25/TZA1450.docx", "https://docs.wto.org/imrd/directdoc.asp?DDFDocuments/t/G/TBTN25/TZA1450.docx")</f>
        <v>https://docs.wto.org/imrd/directdoc.asp?DDFDocuments/t/G/TBTN25/TZA1450.docx</v>
      </c>
      <c r="S23" s="3" t="str">
        <f>HYPERLINK("https://docs.wto.org/imrd/directdoc.asp?DDFDocuments/u/G/TBTN25/TZA1450.docx", "https://docs.wto.org/imrd/directdoc.asp?DDFDocuments/u/G/TBTN25/TZA1450.docx")</f>
        <v>https://docs.wto.org/imrd/directdoc.asp?DDFDocuments/u/G/TBTN25/TZA1450.docx</v>
      </c>
      <c r="T23" s="3" t="str">
        <f>HYPERLINK("https://docs.wto.org/imrd/directdoc.asp?DDFDocuments/v/G/TBTN25/TZA1450.docx", "https://docs.wto.org/imrd/directdoc.asp?DDFDocuments/v/G/TBTN25/TZA1450.docx")</f>
        <v>https://docs.wto.org/imrd/directdoc.asp?DDFDocuments/v/G/TBTN25/TZA1450.docx</v>
      </c>
      <c r="U23" s="3" t="s">
        <v>421</v>
      </c>
      <c r="V23" s="3" t="s">
        <v>422</v>
      </c>
      <c r="W23" s="3" t="s">
        <v>422</v>
      </c>
      <c r="X23" s="3" t="s">
        <v>422</v>
      </c>
      <c r="Y23" s="3" t="s">
        <v>422</v>
      </c>
      <c r="Z23" s="3" t="s">
        <v>422</v>
      </c>
      <c r="AA23" s="3" t="s">
        <v>422</v>
      </c>
      <c r="AB23" s="1" t="s">
        <v>546</v>
      </c>
    </row>
    <row r="24" spans="1:28" ht="150" x14ac:dyDescent="0.25">
      <c r="A24" s="3" t="s">
        <v>126</v>
      </c>
      <c r="B24" s="9">
        <v>45993</v>
      </c>
      <c r="C24" s="13" t="str">
        <f>HYPERLINK("https://eping.wto.org/en/Search?viewData= G/TBT/N/TZA/1451"," G/TBT/N/TZA/1451")</f>
        <v xml:space="preserve"> G/TBT/N/TZA/1451</v>
      </c>
      <c r="D24" s="1" t="s">
        <v>547</v>
      </c>
      <c r="E24" s="1" t="s">
        <v>548</v>
      </c>
      <c r="F24" s="1" t="s">
        <v>549</v>
      </c>
      <c r="G24" s="1" t="s">
        <v>550</v>
      </c>
      <c r="H24" s="1" t="s">
        <v>551</v>
      </c>
      <c r="I24" s="1" t="s">
        <v>128</v>
      </c>
      <c r="J24" s="1" t="s">
        <v>23</v>
      </c>
      <c r="K24" s="1" t="s">
        <v>23</v>
      </c>
      <c r="L24" s="3"/>
      <c r="M24" s="9">
        <v>46053</v>
      </c>
      <c r="N24" s="9" t="s">
        <v>23</v>
      </c>
      <c r="O24" s="9" t="s">
        <v>23</v>
      </c>
      <c r="P24" s="3" t="s">
        <v>24</v>
      </c>
      <c r="Q24" s="1" t="s">
        <v>552</v>
      </c>
      <c r="R24" s="3" t="str">
        <f>HYPERLINK("https://docs.wto.org/imrd/directdoc.asp?DDFDocuments/t/G/TBTN25/TZA1451.docx", "https://docs.wto.org/imrd/directdoc.asp?DDFDocuments/t/G/TBTN25/TZA1451.docx")</f>
        <v>https://docs.wto.org/imrd/directdoc.asp?DDFDocuments/t/G/TBTN25/TZA1451.docx</v>
      </c>
      <c r="S24" s="3" t="str">
        <f>HYPERLINK("https://docs.wto.org/imrd/directdoc.asp?DDFDocuments/u/G/TBTN25/TZA1451.docx", "https://docs.wto.org/imrd/directdoc.asp?DDFDocuments/u/G/TBTN25/TZA1451.docx")</f>
        <v>https://docs.wto.org/imrd/directdoc.asp?DDFDocuments/u/G/TBTN25/TZA1451.docx</v>
      </c>
      <c r="T24" s="3" t="str">
        <f>HYPERLINK("https://docs.wto.org/imrd/directdoc.asp?DDFDocuments/v/G/TBTN25/TZA1451.docx", "https://docs.wto.org/imrd/directdoc.asp?DDFDocuments/v/G/TBTN25/TZA1451.docx")</f>
        <v>https://docs.wto.org/imrd/directdoc.asp?DDFDocuments/v/G/TBTN25/TZA1451.docx</v>
      </c>
      <c r="U24" s="3" t="s">
        <v>421</v>
      </c>
      <c r="V24" s="3" t="s">
        <v>422</v>
      </c>
      <c r="W24" s="3" t="s">
        <v>422</v>
      </c>
      <c r="X24" s="3" t="s">
        <v>422</v>
      </c>
      <c r="Y24" s="3" t="s">
        <v>422</v>
      </c>
      <c r="Z24" s="3" t="s">
        <v>422</v>
      </c>
      <c r="AA24" s="3" t="s">
        <v>422</v>
      </c>
      <c r="AB24" s="1" t="s">
        <v>546</v>
      </c>
    </row>
    <row r="25" spans="1:28" ht="409.5" x14ac:dyDescent="0.25">
      <c r="A25" s="3" t="s">
        <v>47</v>
      </c>
      <c r="B25" s="9">
        <v>45994</v>
      </c>
      <c r="C25" s="13" t="str">
        <f>HYPERLINK("https://eping.wto.org/en/Search?viewData= G/TBT/N/BDI/684, G/TBT/N/KEN/1942, G/TBT/N/RWA/1307, G/TBT/N/TZA/1453, G/TBT/N/UGA/2274"," G/TBT/N/BDI/684, G/TBT/N/KEN/1942, G/TBT/N/RWA/1307, G/TBT/N/TZA/1453, G/TBT/N/UGA/2274")</f>
        <v xml:space="preserve"> G/TBT/N/BDI/684, G/TBT/N/KEN/1942, G/TBT/N/RWA/1307, G/TBT/N/TZA/1453, G/TBT/N/UGA/2274</v>
      </c>
      <c r="D25" s="1" t="s">
        <v>553</v>
      </c>
      <c r="E25" s="1" t="s">
        <v>554</v>
      </c>
      <c r="F25" s="1" t="s">
        <v>555</v>
      </c>
      <c r="G25" s="1" t="s">
        <v>556</v>
      </c>
      <c r="H25" s="1" t="s">
        <v>557</v>
      </c>
      <c r="I25" s="1" t="s">
        <v>85</v>
      </c>
      <c r="J25" s="1" t="s">
        <v>23</v>
      </c>
      <c r="K25" s="1" t="s">
        <v>23</v>
      </c>
      <c r="L25" s="3"/>
      <c r="M25" s="9">
        <v>46054</v>
      </c>
      <c r="N25" s="9" t="s">
        <v>23</v>
      </c>
      <c r="O25" s="9" t="s">
        <v>23</v>
      </c>
      <c r="P25" s="3" t="s">
        <v>24</v>
      </c>
      <c r="Q25" s="1" t="s">
        <v>558</v>
      </c>
      <c r="R25" s="3" t="str">
        <f>HYPERLINK("https://docs.wto.org/imrd/directdoc.asp?DDFDocuments/t/G/TBTN25/BDI684.docx", "https://docs.wto.org/imrd/directdoc.asp?DDFDocuments/t/G/TBTN25/BDI684.docx")</f>
        <v>https://docs.wto.org/imrd/directdoc.asp?DDFDocuments/t/G/TBTN25/BDI684.docx</v>
      </c>
      <c r="S25" s="3" t="str">
        <f>HYPERLINK("https://docs.wto.org/imrd/directdoc.asp?DDFDocuments/u/G/TBTN25/BDI684.docx", "https://docs.wto.org/imrd/directdoc.asp?DDFDocuments/u/G/TBTN25/BDI684.docx")</f>
        <v>https://docs.wto.org/imrd/directdoc.asp?DDFDocuments/u/G/TBTN25/BDI684.docx</v>
      </c>
      <c r="T25" s="3" t="str">
        <f>HYPERLINK("https://docs.wto.org/imrd/directdoc.asp?DDFDocuments/v/G/TBTN25/BDI684.docx", "https://docs.wto.org/imrd/directdoc.asp?DDFDocuments/v/G/TBTN25/BDI684.docx")</f>
        <v>https://docs.wto.org/imrd/directdoc.asp?DDFDocuments/v/G/TBTN25/BDI684.docx</v>
      </c>
      <c r="U25" s="3" t="s">
        <v>421</v>
      </c>
      <c r="V25" s="3" t="s">
        <v>422</v>
      </c>
      <c r="W25" s="3" t="s">
        <v>421</v>
      </c>
      <c r="X25" s="3" t="s">
        <v>422</v>
      </c>
      <c r="Y25" s="3" t="s">
        <v>422</v>
      </c>
      <c r="Z25" s="3" t="s">
        <v>422</v>
      </c>
      <c r="AA25" s="3" t="s">
        <v>422</v>
      </c>
      <c r="AB25" s="1" t="s">
        <v>559</v>
      </c>
    </row>
    <row r="26" spans="1:28" ht="165" x14ac:dyDescent="0.25">
      <c r="A26" s="3" t="s">
        <v>22</v>
      </c>
      <c r="B26" s="9">
        <v>45994</v>
      </c>
      <c r="C26" s="13" t="str">
        <f>HYPERLINK("https://eping.wto.org/en/Search?viewData= G/TBT/N/BDI/346/Add.2, G/TBT/N/KEN/1414/Add.2, G/TBT/N/RWA/853/Add.2, G/TBT/N/TZA/936/Add.2, G/TBT/N/UGA/1762/Add.2"," G/TBT/N/BDI/346/Add.2, G/TBT/N/KEN/1414/Add.2, G/TBT/N/RWA/853/Add.2, G/TBT/N/TZA/936/Add.2, G/TBT/N/UGA/1762/Add.2")</f>
        <v xml:space="preserve"> G/TBT/N/BDI/346/Add.2, G/TBT/N/KEN/1414/Add.2, G/TBT/N/RWA/853/Add.2, G/TBT/N/TZA/936/Add.2, G/TBT/N/UGA/1762/Add.2</v>
      </c>
      <c r="D26" s="1" t="s">
        <v>560</v>
      </c>
      <c r="E26" s="1" t="s">
        <v>561</v>
      </c>
      <c r="F26" s="1" t="s">
        <v>562</v>
      </c>
      <c r="G26" s="1" t="s">
        <v>563</v>
      </c>
      <c r="H26" s="1" t="s">
        <v>564</v>
      </c>
      <c r="I26" s="1" t="s">
        <v>565</v>
      </c>
      <c r="J26" s="1" t="s">
        <v>23</v>
      </c>
      <c r="K26" s="1" t="s">
        <v>23</v>
      </c>
      <c r="L26" s="3"/>
      <c r="M26" s="9" t="s">
        <v>23</v>
      </c>
      <c r="N26" s="9" t="s">
        <v>23</v>
      </c>
      <c r="O26" s="9" t="s">
        <v>23</v>
      </c>
      <c r="P26" s="3" t="s">
        <v>71</v>
      </c>
      <c r="Q26" s="3"/>
      <c r="R26" s="3" t="str">
        <f>HYPERLINK("https://docs.wto.org/imrd/directdoc.asp?DDFDocuments/t/G/TBTN23/BDI346A2.docx", "https://docs.wto.org/imrd/directdoc.asp?DDFDocuments/t/G/TBTN23/BDI346A2.docx")</f>
        <v>https://docs.wto.org/imrd/directdoc.asp?DDFDocuments/t/G/TBTN23/BDI346A2.docx</v>
      </c>
      <c r="S26" s="3" t="str">
        <f>HYPERLINK("https://docs.wto.org/imrd/directdoc.asp?DDFDocuments/u/G/TBTN23/BDI346A2.docx", "https://docs.wto.org/imrd/directdoc.asp?DDFDocuments/u/G/TBTN23/BDI346A2.docx")</f>
        <v>https://docs.wto.org/imrd/directdoc.asp?DDFDocuments/u/G/TBTN23/BDI346A2.docx</v>
      </c>
      <c r="T26" s="3" t="str">
        <f>HYPERLINK("https://docs.wto.org/imrd/directdoc.asp?DDFDocuments/v/G/TBTN23/BDI346A2.docx", "https://docs.wto.org/imrd/directdoc.asp?DDFDocuments/v/G/TBTN23/BDI346A2.docx")</f>
        <v>https://docs.wto.org/imrd/directdoc.asp?DDFDocuments/v/G/TBTN23/BDI346A2.docx</v>
      </c>
      <c r="U26" s="3" t="s">
        <v>421</v>
      </c>
      <c r="V26" s="3" t="s">
        <v>422</v>
      </c>
      <c r="W26" s="3" t="s">
        <v>421</v>
      </c>
      <c r="X26" s="3" t="s">
        <v>422</v>
      </c>
      <c r="Y26" s="3" t="s">
        <v>422</v>
      </c>
      <c r="Z26" s="3" t="s">
        <v>422</v>
      </c>
      <c r="AA26" s="3" t="s">
        <v>422</v>
      </c>
      <c r="AB26" s="1" t="s">
        <v>23</v>
      </c>
    </row>
    <row r="27" spans="1:28" ht="165" x14ac:dyDescent="0.25">
      <c r="A27" s="3" t="s">
        <v>126</v>
      </c>
      <c r="B27" s="9">
        <v>45994</v>
      </c>
      <c r="C27" s="13" t="str">
        <f>HYPERLINK("https://eping.wto.org/en/Search?viewData= G/TBT/N/BDI/346/Add.2, G/TBT/N/KEN/1414/Add.2, G/TBT/N/RWA/853/Add.2, G/TBT/N/TZA/936/Add.2, G/TBT/N/UGA/1762/Add.2"," G/TBT/N/BDI/346/Add.2, G/TBT/N/KEN/1414/Add.2, G/TBT/N/RWA/853/Add.2, G/TBT/N/TZA/936/Add.2, G/TBT/N/UGA/1762/Add.2")</f>
        <v xml:space="preserve"> G/TBT/N/BDI/346/Add.2, G/TBT/N/KEN/1414/Add.2, G/TBT/N/RWA/853/Add.2, G/TBT/N/TZA/936/Add.2, G/TBT/N/UGA/1762/Add.2</v>
      </c>
      <c r="D27" s="1" t="s">
        <v>560</v>
      </c>
      <c r="E27" s="1" t="s">
        <v>561</v>
      </c>
      <c r="F27" s="1" t="s">
        <v>562</v>
      </c>
      <c r="G27" s="1" t="s">
        <v>563</v>
      </c>
      <c r="H27" s="1" t="s">
        <v>564</v>
      </c>
      <c r="I27" s="1" t="s">
        <v>565</v>
      </c>
      <c r="J27" s="1" t="s">
        <v>23</v>
      </c>
      <c r="K27" s="1" t="s">
        <v>23</v>
      </c>
      <c r="L27" s="3"/>
      <c r="M27" s="9" t="s">
        <v>23</v>
      </c>
      <c r="N27" s="9" t="s">
        <v>23</v>
      </c>
      <c r="O27" s="9" t="s">
        <v>23</v>
      </c>
      <c r="P27" s="3" t="s">
        <v>71</v>
      </c>
      <c r="Q27" s="3"/>
      <c r="R27" s="3" t="str">
        <f>HYPERLINK("https://docs.wto.org/imrd/directdoc.asp?DDFDocuments/t/G/TBTN23/BDI346A2.docx", "https://docs.wto.org/imrd/directdoc.asp?DDFDocuments/t/G/TBTN23/BDI346A2.docx")</f>
        <v>https://docs.wto.org/imrd/directdoc.asp?DDFDocuments/t/G/TBTN23/BDI346A2.docx</v>
      </c>
      <c r="S27" s="3" t="str">
        <f>HYPERLINK("https://docs.wto.org/imrd/directdoc.asp?DDFDocuments/u/G/TBTN23/BDI346A2.docx", "https://docs.wto.org/imrd/directdoc.asp?DDFDocuments/u/G/TBTN23/BDI346A2.docx")</f>
        <v>https://docs.wto.org/imrd/directdoc.asp?DDFDocuments/u/G/TBTN23/BDI346A2.docx</v>
      </c>
      <c r="T27" s="3" t="str">
        <f>HYPERLINK("https://docs.wto.org/imrd/directdoc.asp?DDFDocuments/v/G/TBTN23/BDI346A2.docx", "https://docs.wto.org/imrd/directdoc.asp?DDFDocuments/v/G/TBTN23/BDI346A2.docx")</f>
        <v>https://docs.wto.org/imrd/directdoc.asp?DDFDocuments/v/G/TBTN23/BDI346A2.docx</v>
      </c>
      <c r="U27" s="3" t="s">
        <v>421</v>
      </c>
      <c r="V27" s="3" t="s">
        <v>422</v>
      </c>
      <c r="W27" s="3" t="s">
        <v>421</v>
      </c>
      <c r="X27" s="3" t="s">
        <v>422</v>
      </c>
      <c r="Y27" s="3" t="s">
        <v>422</v>
      </c>
      <c r="Z27" s="3" t="s">
        <v>422</v>
      </c>
      <c r="AA27" s="3" t="s">
        <v>422</v>
      </c>
      <c r="AB27" s="1" t="s">
        <v>23</v>
      </c>
    </row>
    <row r="28" spans="1:28" ht="195" x14ac:dyDescent="0.25">
      <c r="A28" s="3" t="s">
        <v>22</v>
      </c>
      <c r="B28" s="9">
        <v>45994</v>
      </c>
      <c r="C28" s="13" t="str">
        <f>HYPERLINK("https://eping.wto.org/en/Search?viewData= G/TBT/N/BDI/482/Add.1, G/TBT/N/KEN/1630/Add.1, G/TBT/N/RWA/1029/Add.1, G/TBT/N/TZA/1139/Add.1, G/TBT/N/UGA/1940/Add.1"," G/TBT/N/BDI/482/Add.1, G/TBT/N/KEN/1630/Add.1, G/TBT/N/RWA/1029/Add.1, G/TBT/N/TZA/1139/Add.1, G/TBT/N/UGA/1940/Add.1")</f>
        <v xml:space="preserve"> G/TBT/N/BDI/482/Add.1, G/TBT/N/KEN/1630/Add.1, G/TBT/N/RWA/1029/Add.1, G/TBT/N/TZA/1139/Add.1, G/TBT/N/UGA/1940/Add.1</v>
      </c>
      <c r="D28" s="1" t="s">
        <v>566</v>
      </c>
      <c r="E28" s="1" t="s">
        <v>567</v>
      </c>
      <c r="F28" s="1" t="s">
        <v>568</v>
      </c>
      <c r="G28" s="1" t="s">
        <v>23</v>
      </c>
      <c r="H28" s="1" t="s">
        <v>569</v>
      </c>
      <c r="I28" s="1" t="s">
        <v>570</v>
      </c>
      <c r="J28" s="1" t="s">
        <v>23</v>
      </c>
      <c r="K28" s="1" t="s">
        <v>23</v>
      </c>
      <c r="L28" s="3"/>
      <c r="M28" s="9" t="s">
        <v>23</v>
      </c>
      <c r="N28" s="9" t="s">
        <v>23</v>
      </c>
      <c r="O28" s="9" t="s">
        <v>23</v>
      </c>
      <c r="P28" s="3" t="s">
        <v>71</v>
      </c>
      <c r="Q28" s="3"/>
      <c r="R28" s="3" t="str">
        <f>HYPERLINK("https://docs.wto.org/imrd/directdoc.asp?DDFDocuments/t/G/TBTN24/BDI482A1.docx", "https://docs.wto.org/imrd/directdoc.asp?DDFDocuments/t/G/TBTN24/BDI482A1.docx")</f>
        <v>https://docs.wto.org/imrd/directdoc.asp?DDFDocuments/t/G/TBTN24/BDI482A1.docx</v>
      </c>
      <c r="S28" s="3" t="str">
        <f>HYPERLINK("https://docs.wto.org/imrd/directdoc.asp?DDFDocuments/u/G/TBTN24/BDI482A1.docx", "https://docs.wto.org/imrd/directdoc.asp?DDFDocuments/u/G/TBTN24/BDI482A1.docx")</f>
        <v>https://docs.wto.org/imrd/directdoc.asp?DDFDocuments/u/G/TBTN24/BDI482A1.docx</v>
      </c>
      <c r="T28" s="3" t="str">
        <f>HYPERLINK("https://docs.wto.org/imrd/directdoc.asp?DDFDocuments/v/G/TBTN24/BDI482A1.docx", "https://docs.wto.org/imrd/directdoc.asp?DDFDocuments/v/G/TBTN24/BDI482A1.docx")</f>
        <v>https://docs.wto.org/imrd/directdoc.asp?DDFDocuments/v/G/TBTN24/BDI482A1.docx</v>
      </c>
      <c r="U28" s="3" t="s">
        <v>421</v>
      </c>
      <c r="V28" s="3" t="s">
        <v>422</v>
      </c>
      <c r="W28" s="3" t="s">
        <v>422</v>
      </c>
      <c r="X28" s="3" t="s">
        <v>422</v>
      </c>
      <c r="Y28" s="3" t="s">
        <v>422</v>
      </c>
      <c r="Z28" s="3" t="s">
        <v>422</v>
      </c>
      <c r="AA28" s="3" t="s">
        <v>422</v>
      </c>
      <c r="AB28" s="1" t="s">
        <v>23</v>
      </c>
    </row>
    <row r="29" spans="1:28" ht="195" x14ac:dyDescent="0.25">
      <c r="A29" s="3" t="s">
        <v>22</v>
      </c>
      <c r="B29" s="9">
        <v>45994</v>
      </c>
      <c r="C29" s="13" t="str">
        <f>HYPERLINK("https://eping.wto.org/en/Search?viewData= G/TBT/N/BDI/480/Add.1, G/TBT/N/KEN/1628/Add.1, G/TBT/N/RWA/1027/Add.1, G/TBT/N/TZA/1137/Add.1, G/TBT/N/UGA/1938/Add.1"," G/TBT/N/BDI/480/Add.1, G/TBT/N/KEN/1628/Add.1, G/TBT/N/RWA/1027/Add.1, G/TBT/N/TZA/1137/Add.1, G/TBT/N/UGA/1938/Add.1")</f>
        <v xml:space="preserve"> G/TBT/N/BDI/480/Add.1, G/TBT/N/KEN/1628/Add.1, G/TBT/N/RWA/1027/Add.1, G/TBT/N/TZA/1137/Add.1, G/TBT/N/UGA/1938/Add.1</v>
      </c>
      <c r="D29" s="1" t="s">
        <v>571</v>
      </c>
      <c r="E29" s="1" t="s">
        <v>572</v>
      </c>
      <c r="F29" s="1" t="s">
        <v>568</v>
      </c>
      <c r="G29" s="1" t="s">
        <v>23</v>
      </c>
      <c r="H29" s="1" t="s">
        <v>569</v>
      </c>
      <c r="I29" s="1" t="s">
        <v>570</v>
      </c>
      <c r="J29" s="1" t="s">
        <v>23</v>
      </c>
      <c r="K29" s="1" t="s">
        <v>23</v>
      </c>
      <c r="L29" s="3"/>
      <c r="M29" s="9" t="s">
        <v>23</v>
      </c>
      <c r="N29" s="9" t="s">
        <v>23</v>
      </c>
      <c r="O29" s="9" t="s">
        <v>23</v>
      </c>
      <c r="P29" s="3" t="s">
        <v>71</v>
      </c>
      <c r="Q29" s="3"/>
      <c r="R29" s="3" t="str">
        <f>HYPERLINK("https://docs.wto.org/imrd/directdoc.asp?DDFDocuments/t/G/TBTN24/BDI480A1.docx", "https://docs.wto.org/imrd/directdoc.asp?DDFDocuments/t/G/TBTN24/BDI480A1.docx")</f>
        <v>https://docs.wto.org/imrd/directdoc.asp?DDFDocuments/t/G/TBTN24/BDI480A1.docx</v>
      </c>
      <c r="S29" s="3" t="str">
        <f>HYPERLINK("https://docs.wto.org/imrd/directdoc.asp?DDFDocuments/u/G/TBTN24/BDI480A1.docx", "https://docs.wto.org/imrd/directdoc.asp?DDFDocuments/u/G/TBTN24/BDI480A1.docx")</f>
        <v>https://docs.wto.org/imrd/directdoc.asp?DDFDocuments/u/G/TBTN24/BDI480A1.docx</v>
      </c>
      <c r="T29" s="3" t="str">
        <f>HYPERLINK("https://docs.wto.org/imrd/directdoc.asp?DDFDocuments/v/G/TBTN24/BDI480A1.docx", "https://docs.wto.org/imrd/directdoc.asp?DDFDocuments/v/G/TBTN24/BDI480A1.docx")</f>
        <v>https://docs.wto.org/imrd/directdoc.asp?DDFDocuments/v/G/TBTN24/BDI480A1.docx</v>
      </c>
      <c r="U29" s="3" t="s">
        <v>421</v>
      </c>
      <c r="V29" s="3" t="s">
        <v>422</v>
      </c>
      <c r="W29" s="3" t="s">
        <v>422</v>
      </c>
      <c r="X29" s="3" t="s">
        <v>422</v>
      </c>
      <c r="Y29" s="3" t="s">
        <v>422</v>
      </c>
      <c r="Z29" s="3" t="s">
        <v>422</v>
      </c>
      <c r="AA29" s="3" t="s">
        <v>422</v>
      </c>
      <c r="AB29" s="1" t="s">
        <v>23</v>
      </c>
    </row>
    <row r="30" spans="1:28" ht="225" x14ac:dyDescent="0.25">
      <c r="A30" s="3" t="s">
        <v>126</v>
      </c>
      <c r="B30" s="9">
        <v>45994</v>
      </c>
      <c r="C30" s="13" t="str">
        <f>HYPERLINK("https://eping.wto.org/en/Search?viewData= G/TBT/N/BDI/305/Add.2, G/TBT/N/KEN/1347/Add.3, G/TBT/N/RWA/746/Add.2, G/TBT/N/TZA/869/Add.2, G/TBT/N/UGA/1714/Add.2"," G/TBT/N/BDI/305/Add.2, G/TBT/N/KEN/1347/Add.3, G/TBT/N/RWA/746/Add.2, G/TBT/N/TZA/869/Add.2, G/TBT/N/UGA/1714/Add.2")</f>
        <v xml:space="preserve"> G/TBT/N/BDI/305/Add.2, G/TBT/N/KEN/1347/Add.3, G/TBT/N/RWA/746/Add.2, G/TBT/N/TZA/869/Add.2, G/TBT/N/UGA/1714/Add.2</v>
      </c>
      <c r="D30" s="1" t="s">
        <v>573</v>
      </c>
      <c r="E30" s="1" t="s">
        <v>574</v>
      </c>
      <c r="F30" s="1" t="s">
        <v>575</v>
      </c>
      <c r="G30" s="1" t="s">
        <v>576</v>
      </c>
      <c r="H30" s="1" t="s">
        <v>577</v>
      </c>
      <c r="I30" s="1" t="s">
        <v>578</v>
      </c>
      <c r="J30" s="1" t="s">
        <v>23</v>
      </c>
      <c r="K30" s="1" t="s">
        <v>23</v>
      </c>
      <c r="L30" s="3"/>
      <c r="M30" s="9" t="s">
        <v>23</v>
      </c>
      <c r="N30" s="9" t="s">
        <v>23</v>
      </c>
      <c r="O30" s="9" t="s">
        <v>23</v>
      </c>
      <c r="P30" s="3" t="s">
        <v>71</v>
      </c>
      <c r="Q30" s="3"/>
      <c r="R30" s="3" t="str">
        <f>HYPERLINK("https://docs.wto.org/imrd/directdoc.asp?DDFDocuments/t/G/TBTN22/BDI305A2.docx", "https://docs.wto.org/imrd/directdoc.asp?DDFDocuments/t/G/TBTN22/BDI305A2.docx")</f>
        <v>https://docs.wto.org/imrd/directdoc.asp?DDFDocuments/t/G/TBTN22/BDI305A2.docx</v>
      </c>
      <c r="S30" s="3" t="str">
        <f>HYPERLINK("https://docs.wto.org/imrd/directdoc.asp?DDFDocuments/u/G/TBTN22/BDI305A2.docx", "https://docs.wto.org/imrd/directdoc.asp?DDFDocuments/u/G/TBTN22/BDI305A2.docx")</f>
        <v>https://docs.wto.org/imrd/directdoc.asp?DDFDocuments/u/G/TBTN22/BDI305A2.docx</v>
      </c>
      <c r="T30" s="3" t="str">
        <f>HYPERLINK("https://docs.wto.org/imrd/directdoc.asp?DDFDocuments/v/G/TBTN22/BDI305A2.docx", "https://docs.wto.org/imrd/directdoc.asp?DDFDocuments/v/G/TBTN22/BDI305A2.docx")</f>
        <v>https://docs.wto.org/imrd/directdoc.asp?DDFDocuments/v/G/TBTN22/BDI305A2.docx</v>
      </c>
      <c r="U30" s="3" t="s">
        <v>421</v>
      </c>
      <c r="V30" s="3" t="s">
        <v>422</v>
      </c>
      <c r="W30" s="3" t="s">
        <v>421</v>
      </c>
      <c r="X30" s="3" t="s">
        <v>422</v>
      </c>
      <c r="Y30" s="3" t="s">
        <v>422</v>
      </c>
      <c r="Z30" s="3" t="s">
        <v>422</v>
      </c>
      <c r="AA30" s="3" t="s">
        <v>422</v>
      </c>
      <c r="AB30" s="1" t="s">
        <v>23</v>
      </c>
    </row>
    <row r="31" spans="1:28" ht="120" x14ac:dyDescent="0.25">
      <c r="A31" s="3" t="s">
        <v>126</v>
      </c>
      <c r="B31" s="9">
        <v>45994</v>
      </c>
      <c r="C31" s="13" t="str">
        <f>HYPERLINK("https://eping.wto.org/en/Search?viewData= G/TBT/N/BDI/304/Add.2, G/TBT/N/KEN/1346/Add.3, G/TBT/N/RWA/745/Add.2, G/TBT/N/TZA/868/Add.2, G/TBT/N/UGA/1713/Add.2"," G/TBT/N/BDI/304/Add.2, G/TBT/N/KEN/1346/Add.3, G/TBT/N/RWA/745/Add.2, G/TBT/N/TZA/868/Add.2, G/TBT/N/UGA/1713/Add.2")</f>
        <v xml:space="preserve"> G/TBT/N/BDI/304/Add.2, G/TBT/N/KEN/1346/Add.3, G/TBT/N/RWA/745/Add.2, G/TBT/N/TZA/868/Add.2, G/TBT/N/UGA/1713/Add.2</v>
      </c>
      <c r="D31" s="1" t="s">
        <v>579</v>
      </c>
      <c r="E31" s="1" t="s">
        <v>580</v>
      </c>
      <c r="F31" s="1" t="s">
        <v>575</v>
      </c>
      <c r="G31" s="1" t="s">
        <v>576</v>
      </c>
      <c r="H31" s="1" t="s">
        <v>577</v>
      </c>
      <c r="I31" s="1" t="s">
        <v>581</v>
      </c>
      <c r="J31" s="1" t="s">
        <v>23</v>
      </c>
      <c r="K31" s="1" t="s">
        <v>23</v>
      </c>
      <c r="L31" s="3"/>
      <c r="M31" s="9" t="s">
        <v>23</v>
      </c>
      <c r="N31" s="9" t="s">
        <v>23</v>
      </c>
      <c r="O31" s="9" t="s">
        <v>23</v>
      </c>
      <c r="P31" s="3" t="s">
        <v>71</v>
      </c>
      <c r="Q31" s="3"/>
      <c r="R31" s="3" t="str">
        <f>HYPERLINK("https://docs.wto.org/imrd/directdoc.asp?DDFDocuments/t/G/TBTN22/BDI304A2.docx", "https://docs.wto.org/imrd/directdoc.asp?DDFDocuments/t/G/TBTN22/BDI304A2.docx")</f>
        <v>https://docs.wto.org/imrd/directdoc.asp?DDFDocuments/t/G/TBTN22/BDI304A2.docx</v>
      </c>
      <c r="S31" s="3" t="str">
        <f>HYPERLINK("https://docs.wto.org/imrd/directdoc.asp?DDFDocuments/u/G/TBTN22/BDI304A2.docx", "https://docs.wto.org/imrd/directdoc.asp?DDFDocuments/u/G/TBTN22/BDI304A2.docx")</f>
        <v>https://docs.wto.org/imrd/directdoc.asp?DDFDocuments/u/G/TBTN22/BDI304A2.docx</v>
      </c>
      <c r="T31" s="3" t="str">
        <f>HYPERLINK("https://docs.wto.org/imrd/directdoc.asp?DDFDocuments/v/G/TBTN22/BDI304A2.docx", "https://docs.wto.org/imrd/directdoc.asp?DDFDocuments/v/G/TBTN22/BDI304A2.docx")</f>
        <v>https://docs.wto.org/imrd/directdoc.asp?DDFDocuments/v/G/TBTN22/BDI304A2.docx</v>
      </c>
      <c r="U31" s="3" t="s">
        <v>422</v>
      </c>
      <c r="V31" s="3" t="s">
        <v>422</v>
      </c>
      <c r="W31" s="3" t="s">
        <v>421</v>
      </c>
      <c r="X31" s="3" t="s">
        <v>422</v>
      </c>
      <c r="Y31" s="3" t="s">
        <v>422</v>
      </c>
      <c r="Z31" s="3" t="s">
        <v>422</v>
      </c>
      <c r="AA31" s="3" t="s">
        <v>422</v>
      </c>
      <c r="AB31" s="1" t="s">
        <v>23</v>
      </c>
    </row>
    <row r="32" spans="1:28" ht="315" x14ac:dyDescent="0.25">
      <c r="A32" s="3" t="s">
        <v>28</v>
      </c>
      <c r="B32" s="9">
        <v>45994</v>
      </c>
      <c r="C32" s="13" t="str">
        <f>HYPERLINK("https://eping.wto.org/en/Search?viewData= G/TBT/N/BDI/341/Add.3, G/TBT/N/KEN/1404/Add.3, G/TBT/N/RWA/848/Add.3, G/TBT/N/TZA/927/Add.3, G/TBT/N/UGA/1756/Add.3"," G/TBT/N/BDI/341/Add.3, G/TBT/N/KEN/1404/Add.3, G/TBT/N/RWA/848/Add.3, G/TBT/N/TZA/927/Add.3, G/TBT/N/UGA/1756/Add.3")</f>
        <v xml:space="preserve"> G/TBT/N/BDI/341/Add.3, G/TBT/N/KEN/1404/Add.3, G/TBT/N/RWA/848/Add.3, G/TBT/N/TZA/927/Add.3, G/TBT/N/UGA/1756/Add.3</v>
      </c>
      <c r="D32" s="1" t="s">
        <v>582</v>
      </c>
      <c r="E32" s="1" t="s">
        <v>583</v>
      </c>
      <c r="F32" s="1" t="s">
        <v>584</v>
      </c>
      <c r="G32" s="1" t="s">
        <v>585</v>
      </c>
      <c r="H32" s="1" t="s">
        <v>586</v>
      </c>
      <c r="I32" s="1" t="s">
        <v>82</v>
      </c>
      <c r="J32" s="1" t="s">
        <v>23</v>
      </c>
      <c r="K32" s="1" t="s">
        <v>23</v>
      </c>
      <c r="L32" s="3"/>
      <c r="M32" s="9" t="s">
        <v>23</v>
      </c>
      <c r="N32" s="9" t="s">
        <v>23</v>
      </c>
      <c r="O32" s="9" t="s">
        <v>23</v>
      </c>
      <c r="P32" s="3" t="s">
        <v>71</v>
      </c>
      <c r="Q32" s="3"/>
      <c r="R32" s="3" t="str">
        <f>HYPERLINK("https://docs.wto.org/imrd/directdoc.asp?DDFDocuments/t/G/TBTN23/BDI341A3.docx", "https://docs.wto.org/imrd/directdoc.asp?DDFDocuments/t/G/TBTN23/BDI341A3.docx")</f>
        <v>https://docs.wto.org/imrd/directdoc.asp?DDFDocuments/t/G/TBTN23/BDI341A3.docx</v>
      </c>
      <c r="S32" s="3" t="str">
        <f>HYPERLINK("https://docs.wto.org/imrd/directdoc.asp?DDFDocuments/u/G/TBTN23/BDI341A3.docx", "https://docs.wto.org/imrd/directdoc.asp?DDFDocuments/u/G/TBTN23/BDI341A3.docx")</f>
        <v>https://docs.wto.org/imrd/directdoc.asp?DDFDocuments/u/G/TBTN23/BDI341A3.docx</v>
      </c>
      <c r="T32" s="3" t="str">
        <f>HYPERLINK("https://docs.wto.org/imrd/directdoc.asp?DDFDocuments/v/G/TBTN23/BDI341A3.docx", "https://docs.wto.org/imrd/directdoc.asp?DDFDocuments/v/G/TBTN23/BDI341A3.docx")</f>
        <v>https://docs.wto.org/imrd/directdoc.asp?DDFDocuments/v/G/TBTN23/BDI341A3.docx</v>
      </c>
      <c r="U32" s="3" t="s">
        <v>421</v>
      </c>
      <c r="V32" s="3" t="s">
        <v>422</v>
      </c>
      <c r="W32" s="3" t="s">
        <v>422</v>
      </c>
      <c r="X32" s="3" t="s">
        <v>422</v>
      </c>
      <c r="Y32" s="3" t="s">
        <v>422</v>
      </c>
      <c r="Z32" s="3" t="s">
        <v>422</v>
      </c>
      <c r="AA32" s="3" t="s">
        <v>422</v>
      </c>
      <c r="AB32" s="1" t="s">
        <v>23</v>
      </c>
    </row>
    <row r="33" spans="1:28" ht="150" x14ac:dyDescent="0.25">
      <c r="A33" s="3" t="s">
        <v>47</v>
      </c>
      <c r="B33" s="9">
        <v>45994</v>
      </c>
      <c r="C33" s="13" t="str">
        <f>HYPERLINK("https://eping.wto.org/en/Search?viewData= G/TBT/N/BDI/409/Add.1, G/TBT/N/KEN/1505/Add.1, G/TBT/N/RWA/934/Add.1, G/TBT/N/TZA/1037/Add.1, G/TBT/N/UGA/1844/Add.1"," G/TBT/N/BDI/409/Add.1, G/TBT/N/KEN/1505/Add.1, G/TBT/N/RWA/934/Add.1, G/TBT/N/TZA/1037/Add.1, G/TBT/N/UGA/1844/Add.1")</f>
        <v xml:space="preserve"> G/TBT/N/BDI/409/Add.1, G/TBT/N/KEN/1505/Add.1, G/TBT/N/RWA/934/Add.1, G/TBT/N/TZA/1037/Add.1, G/TBT/N/UGA/1844/Add.1</v>
      </c>
      <c r="D33" s="1" t="s">
        <v>587</v>
      </c>
      <c r="E33" s="1" t="s">
        <v>588</v>
      </c>
      <c r="F33" s="1" t="s">
        <v>589</v>
      </c>
      <c r="G33" s="1" t="s">
        <v>590</v>
      </c>
      <c r="H33" s="1" t="s">
        <v>591</v>
      </c>
      <c r="I33" s="1" t="s">
        <v>592</v>
      </c>
      <c r="J33" s="1" t="s">
        <v>23</v>
      </c>
      <c r="K33" s="1" t="s">
        <v>23</v>
      </c>
      <c r="L33" s="3"/>
      <c r="M33" s="9" t="s">
        <v>23</v>
      </c>
      <c r="N33" s="9" t="s">
        <v>23</v>
      </c>
      <c r="O33" s="9" t="s">
        <v>23</v>
      </c>
      <c r="P33" s="3" t="s">
        <v>71</v>
      </c>
      <c r="Q33" s="3"/>
      <c r="R33" s="3" t="str">
        <f>HYPERLINK("https://docs.wto.org/imrd/directdoc.asp?DDFDocuments/t/G/TBTN23/BDI409A1.docx", "https://docs.wto.org/imrd/directdoc.asp?DDFDocuments/t/G/TBTN23/BDI409A1.docx")</f>
        <v>https://docs.wto.org/imrd/directdoc.asp?DDFDocuments/t/G/TBTN23/BDI409A1.docx</v>
      </c>
      <c r="S33" s="3" t="str">
        <f>HYPERLINK("https://docs.wto.org/imrd/directdoc.asp?DDFDocuments/u/G/TBTN23/BDI409A1.docx", "https://docs.wto.org/imrd/directdoc.asp?DDFDocuments/u/G/TBTN23/BDI409A1.docx")</f>
        <v>https://docs.wto.org/imrd/directdoc.asp?DDFDocuments/u/G/TBTN23/BDI409A1.docx</v>
      </c>
      <c r="T33" s="3" t="str">
        <f>HYPERLINK("https://docs.wto.org/imrd/directdoc.asp?DDFDocuments/v/G/TBTN23/BDI409A1.docx", "https://docs.wto.org/imrd/directdoc.asp?DDFDocuments/v/G/TBTN23/BDI409A1.docx")</f>
        <v>https://docs.wto.org/imrd/directdoc.asp?DDFDocuments/v/G/TBTN23/BDI409A1.docx</v>
      </c>
      <c r="U33" s="3" t="s">
        <v>421</v>
      </c>
      <c r="V33" s="3" t="s">
        <v>422</v>
      </c>
      <c r="W33" s="3" t="s">
        <v>422</v>
      </c>
      <c r="X33" s="3" t="s">
        <v>422</v>
      </c>
      <c r="Y33" s="3" t="s">
        <v>422</v>
      </c>
      <c r="Z33" s="3" t="s">
        <v>422</v>
      </c>
      <c r="AA33" s="3" t="s">
        <v>422</v>
      </c>
      <c r="AB33" s="1" t="s">
        <v>23</v>
      </c>
    </row>
    <row r="34" spans="1:28" ht="150" x14ac:dyDescent="0.25">
      <c r="A34" s="3" t="s">
        <v>126</v>
      </c>
      <c r="B34" s="9">
        <v>45994</v>
      </c>
      <c r="C34" s="13" t="str">
        <f>HYPERLINK("https://eping.wto.org/en/Search?viewData= G/TBT/N/BDI/409/Add.1, G/TBT/N/KEN/1505/Add.1, G/TBT/N/RWA/934/Add.1, G/TBT/N/TZA/1037/Add.1, G/TBT/N/UGA/1844/Add.1"," G/TBT/N/BDI/409/Add.1, G/TBT/N/KEN/1505/Add.1, G/TBT/N/RWA/934/Add.1, G/TBT/N/TZA/1037/Add.1, G/TBT/N/UGA/1844/Add.1")</f>
        <v xml:space="preserve"> G/TBT/N/BDI/409/Add.1, G/TBT/N/KEN/1505/Add.1, G/TBT/N/RWA/934/Add.1, G/TBT/N/TZA/1037/Add.1, G/TBT/N/UGA/1844/Add.1</v>
      </c>
      <c r="D34" s="1" t="s">
        <v>587</v>
      </c>
      <c r="E34" s="1" t="s">
        <v>588</v>
      </c>
      <c r="F34" s="1" t="s">
        <v>589</v>
      </c>
      <c r="G34" s="1" t="s">
        <v>590</v>
      </c>
      <c r="H34" s="1" t="s">
        <v>591</v>
      </c>
      <c r="I34" s="1" t="s">
        <v>592</v>
      </c>
      <c r="J34" s="1" t="s">
        <v>23</v>
      </c>
      <c r="K34" s="1" t="s">
        <v>23</v>
      </c>
      <c r="L34" s="3"/>
      <c r="M34" s="9" t="s">
        <v>23</v>
      </c>
      <c r="N34" s="9" t="s">
        <v>23</v>
      </c>
      <c r="O34" s="9" t="s">
        <v>23</v>
      </c>
      <c r="P34" s="3" t="s">
        <v>71</v>
      </c>
      <c r="Q34" s="3"/>
      <c r="R34" s="3" t="str">
        <f>HYPERLINK("https://docs.wto.org/imrd/directdoc.asp?DDFDocuments/t/G/TBTN23/BDI409A1.docx", "https://docs.wto.org/imrd/directdoc.asp?DDFDocuments/t/G/TBTN23/BDI409A1.docx")</f>
        <v>https://docs.wto.org/imrd/directdoc.asp?DDFDocuments/t/G/TBTN23/BDI409A1.docx</v>
      </c>
      <c r="S34" s="3" t="str">
        <f>HYPERLINK("https://docs.wto.org/imrd/directdoc.asp?DDFDocuments/u/G/TBTN23/BDI409A1.docx", "https://docs.wto.org/imrd/directdoc.asp?DDFDocuments/u/G/TBTN23/BDI409A1.docx")</f>
        <v>https://docs.wto.org/imrd/directdoc.asp?DDFDocuments/u/G/TBTN23/BDI409A1.docx</v>
      </c>
      <c r="T34" s="3" t="str">
        <f>HYPERLINK("https://docs.wto.org/imrd/directdoc.asp?DDFDocuments/v/G/TBTN23/BDI409A1.docx", "https://docs.wto.org/imrd/directdoc.asp?DDFDocuments/v/G/TBTN23/BDI409A1.docx")</f>
        <v>https://docs.wto.org/imrd/directdoc.asp?DDFDocuments/v/G/TBTN23/BDI409A1.docx</v>
      </c>
      <c r="U34" s="3" t="s">
        <v>421</v>
      </c>
      <c r="V34" s="3" t="s">
        <v>422</v>
      </c>
      <c r="W34" s="3" t="s">
        <v>422</v>
      </c>
      <c r="X34" s="3" t="s">
        <v>422</v>
      </c>
      <c r="Y34" s="3" t="s">
        <v>422</v>
      </c>
      <c r="Z34" s="3" t="s">
        <v>422</v>
      </c>
      <c r="AA34" s="3" t="s">
        <v>422</v>
      </c>
      <c r="AB34" s="1" t="s">
        <v>23</v>
      </c>
    </row>
    <row r="35" spans="1:28" ht="409.5" x14ac:dyDescent="0.25">
      <c r="A35" s="3" t="s">
        <v>28</v>
      </c>
      <c r="B35" s="9">
        <v>45994</v>
      </c>
      <c r="C35" s="13" t="str">
        <f>HYPERLINK("https://eping.wto.org/en/Search?viewData= G/TBT/N/BDI/689, G/TBT/N/KEN/1947, G/TBT/N/RWA/1312, G/TBT/N/TZA/1458, G/TBT/N/UGA/2279"," G/TBT/N/BDI/689, G/TBT/N/KEN/1947, G/TBT/N/RWA/1312, G/TBT/N/TZA/1458, G/TBT/N/UGA/2279")</f>
        <v xml:space="preserve"> G/TBT/N/BDI/689, G/TBT/N/KEN/1947, G/TBT/N/RWA/1312, G/TBT/N/TZA/1458, G/TBT/N/UGA/2279</v>
      </c>
      <c r="D35" s="1" t="s">
        <v>593</v>
      </c>
      <c r="E35" s="1" t="s">
        <v>594</v>
      </c>
      <c r="F35" s="1" t="s">
        <v>595</v>
      </c>
      <c r="G35" s="1" t="s">
        <v>596</v>
      </c>
      <c r="H35" s="1" t="s">
        <v>597</v>
      </c>
      <c r="I35" s="1" t="s">
        <v>85</v>
      </c>
      <c r="J35" s="1" t="s">
        <v>23</v>
      </c>
      <c r="K35" s="1" t="s">
        <v>23</v>
      </c>
      <c r="L35" s="3"/>
      <c r="M35" s="9">
        <v>46054</v>
      </c>
      <c r="N35" s="9" t="s">
        <v>23</v>
      </c>
      <c r="O35" s="9" t="s">
        <v>23</v>
      </c>
      <c r="P35" s="3" t="s">
        <v>24</v>
      </c>
      <c r="Q35" s="1" t="s">
        <v>598</v>
      </c>
      <c r="R35" s="3" t="str">
        <f>HYPERLINK("https://docs.wto.org/imrd/directdoc.asp?DDFDocuments/t/G/TBTN25/BDI689.docx", "https://docs.wto.org/imrd/directdoc.asp?DDFDocuments/t/G/TBTN25/BDI689.docx")</f>
        <v>https://docs.wto.org/imrd/directdoc.asp?DDFDocuments/t/G/TBTN25/BDI689.docx</v>
      </c>
      <c r="S35" s="3" t="str">
        <f>HYPERLINK("https://docs.wto.org/imrd/directdoc.asp?DDFDocuments/u/G/TBTN25/BDI689.docx", "https://docs.wto.org/imrd/directdoc.asp?DDFDocuments/u/G/TBTN25/BDI689.docx")</f>
        <v>https://docs.wto.org/imrd/directdoc.asp?DDFDocuments/u/G/TBTN25/BDI689.docx</v>
      </c>
      <c r="T35" s="3" t="str">
        <f>HYPERLINK("https://docs.wto.org/imrd/directdoc.asp?DDFDocuments/v/G/TBTN25/BDI689.docx", "https://docs.wto.org/imrd/directdoc.asp?DDFDocuments/v/G/TBTN25/BDI689.docx")</f>
        <v>https://docs.wto.org/imrd/directdoc.asp?DDFDocuments/v/G/TBTN25/BDI689.docx</v>
      </c>
      <c r="U35" s="3" t="s">
        <v>421</v>
      </c>
      <c r="V35" s="3" t="s">
        <v>422</v>
      </c>
      <c r="W35" s="3" t="s">
        <v>421</v>
      </c>
      <c r="X35" s="3" t="s">
        <v>422</v>
      </c>
      <c r="Y35" s="3" t="s">
        <v>422</v>
      </c>
      <c r="Z35" s="3" t="s">
        <v>422</v>
      </c>
      <c r="AA35" s="3" t="s">
        <v>422</v>
      </c>
      <c r="AB35" s="1" t="s">
        <v>599</v>
      </c>
    </row>
    <row r="36" spans="1:28" ht="120" x14ac:dyDescent="0.25">
      <c r="A36" s="3" t="s">
        <v>28</v>
      </c>
      <c r="B36" s="9">
        <v>45994</v>
      </c>
      <c r="C36" s="13" t="str">
        <f>HYPERLINK("https://eping.wto.org/en/Search?viewData= G/TBT/N/BDI/325/Add.3, G/TBT/N/KEN/1387/Add.3, G/TBT/N/RWA/832/Add.3, G/TBT/N/TZA/911/Add.3, G/TBT/N/UGA/1740/Add.3"," G/TBT/N/BDI/325/Add.3, G/TBT/N/KEN/1387/Add.3, G/TBT/N/RWA/832/Add.3, G/TBT/N/TZA/911/Add.3, G/TBT/N/UGA/1740/Add.3")</f>
        <v xml:space="preserve"> G/TBT/N/BDI/325/Add.3, G/TBT/N/KEN/1387/Add.3, G/TBT/N/RWA/832/Add.3, G/TBT/N/TZA/911/Add.3, G/TBT/N/UGA/1740/Add.3</v>
      </c>
      <c r="D36" s="1" t="s">
        <v>600</v>
      </c>
      <c r="E36" s="1" t="s">
        <v>601</v>
      </c>
      <c r="F36" s="1" t="s">
        <v>602</v>
      </c>
      <c r="G36" s="1" t="s">
        <v>23</v>
      </c>
      <c r="H36" s="1" t="s">
        <v>603</v>
      </c>
      <c r="I36" s="1" t="s">
        <v>604</v>
      </c>
      <c r="J36" s="1" t="s">
        <v>23</v>
      </c>
      <c r="K36" s="1" t="s">
        <v>23</v>
      </c>
      <c r="L36" s="3"/>
      <c r="M36" s="9" t="s">
        <v>23</v>
      </c>
      <c r="N36" s="9" t="s">
        <v>23</v>
      </c>
      <c r="O36" s="9" t="s">
        <v>23</v>
      </c>
      <c r="P36" s="3" t="s">
        <v>71</v>
      </c>
      <c r="Q36" s="3"/>
      <c r="R36" s="3" t="str">
        <f>HYPERLINK("https://docs.wto.org/imrd/directdoc.asp?DDFDocuments/t/G/TBTN23/BDI325A3.docx", "https://docs.wto.org/imrd/directdoc.asp?DDFDocuments/t/G/TBTN23/BDI325A3.docx")</f>
        <v>https://docs.wto.org/imrd/directdoc.asp?DDFDocuments/t/G/TBTN23/BDI325A3.docx</v>
      </c>
      <c r="S36" s="3" t="str">
        <f>HYPERLINK("https://docs.wto.org/imrd/directdoc.asp?DDFDocuments/u/G/TBTN23/BDI325A3.docx", "https://docs.wto.org/imrd/directdoc.asp?DDFDocuments/u/G/TBTN23/BDI325A3.docx")</f>
        <v>https://docs.wto.org/imrd/directdoc.asp?DDFDocuments/u/G/TBTN23/BDI325A3.docx</v>
      </c>
      <c r="T36" s="3" t="str">
        <f>HYPERLINK("https://docs.wto.org/imrd/directdoc.asp?DDFDocuments/v/G/TBTN23/BDI325A3.docx", "https://docs.wto.org/imrd/directdoc.asp?DDFDocuments/v/G/TBTN23/BDI325A3.docx")</f>
        <v>https://docs.wto.org/imrd/directdoc.asp?DDFDocuments/v/G/TBTN23/BDI325A3.docx</v>
      </c>
      <c r="U36" s="3" t="s">
        <v>421</v>
      </c>
      <c r="V36" s="3" t="s">
        <v>422</v>
      </c>
      <c r="W36" s="3" t="s">
        <v>421</v>
      </c>
      <c r="X36" s="3" t="s">
        <v>422</v>
      </c>
      <c r="Y36" s="3" t="s">
        <v>422</v>
      </c>
      <c r="Z36" s="3" t="s">
        <v>422</v>
      </c>
      <c r="AA36" s="3" t="s">
        <v>422</v>
      </c>
      <c r="AB36" s="1" t="s">
        <v>23</v>
      </c>
    </row>
    <row r="37" spans="1:28" ht="120" x14ac:dyDescent="0.25">
      <c r="A37" s="3" t="s">
        <v>28</v>
      </c>
      <c r="B37" s="9">
        <v>45994</v>
      </c>
      <c r="C37" s="13" t="str">
        <f>HYPERLINK("https://eping.wto.org/en/Search?viewData= G/TBT/N/BDI/306/Add.2, G/TBT/N/KEN/1348/Add.3, G/TBT/N/RWA/747/Add.2, G/TBT/N/TZA/870/Add.2, G/TBT/N/UGA/1715/Add.2"," G/TBT/N/BDI/306/Add.2, G/TBT/N/KEN/1348/Add.3, G/TBT/N/RWA/747/Add.2, G/TBT/N/TZA/870/Add.2, G/TBT/N/UGA/1715/Add.2")</f>
        <v xml:space="preserve"> G/TBT/N/BDI/306/Add.2, G/TBT/N/KEN/1348/Add.3, G/TBT/N/RWA/747/Add.2, G/TBT/N/TZA/870/Add.2, G/TBT/N/UGA/1715/Add.2</v>
      </c>
      <c r="D37" s="1" t="s">
        <v>605</v>
      </c>
      <c r="E37" s="1" t="s">
        <v>606</v>
      </c>
      <c r="F37" s="1" t="s">
        <v>575</v>
      </c>
      <c r="G37" s="1" t="s">
        <v>576</v>
      </c>
      <c r="H37" s="1" t="s">
        <v>577</v>
      </c>
      <c r="I37" s="1" t="s">
        <v>607</v>
      </c>
      <c r="J37" s="1" t="s">
        <v>23</v>
      </c>
      <c r="K37" s="1" t="s">
        <v>23</v>
      </c>
      <c r="L37" s="3"/>
      <c r="M37" s="9" t="s">
        <v>23</v>
      </c>
      <c r="N37" s="9" t="s">
        <v>23</v>
      </c>
      <c r="O37" s="9" t="s">
        <v>23</v>
      </c>
      <c r="P37" s="3" t="s">
        <v>71</v>
      </c>
      <c r="Q37" s="3"/>
      <c r="R37" s="3" t="str">
        <f>HYPERLINK("https://docs.wto.org/imrd/directdoc.asp?DDFDocuments/t/G/TBTN22/BDI306A2.docx", "https://docs.wto.org/imrd/directdoc.asp?DDFDocuments/t/G/TBTN22/BDI306A2.docx")</f>
        <v>https://docs.wto.org/imrd/directdoc.asp?DDFDocuments/t/G/TBTN22/BDI306A2.docx</v>
      </c>
      <c r="S37" s="3" t="str">
        <f>HYPERLINK("https://docs.wto.org/imrd/directdoc.asp?DDFDocuments/u/G/TBTN22/BDI306A2.docx", "https://docs.wto.org/imrd/directdoc.asp?DDFDocuments/u/G/TBTN22/BDI306A2.docx")</f>
        <v>https://docs.wto.org/imrd/directdoc.asp?DDFDocuments/u/G/TBTN22/BDI306A2.docx</v>
      </c>
      <c r="T37" s="3" t="str">
        <f>HYPERLINK("https://docs.wto.org/imrd/directdoc.asp?DDFDocuments/v/G/TBTN22/BDI306A2.docx", "https://docs.wto.org/imrd/directdoc.asp?DDFDocuments/v/G/TBTN22/BDI306A2.docx")</f>
        <v>https://docs.wto.org/imrd/directdoc.asp?DDFDocuments/v/G/TBTN22/BDI306A2.docx</v>
      </c>
      <c r="U37" s="3" t="s">
        <v>421</v>
      </c>
      <c r="V37" s="3" t="s">
        <v>422</v>
      </c>
      <c r="W37" s="3" t="s">
        <v>421</v>
      </c>
      <c r="X37" s="3" t="s">
        <v>422</v>
      </c>
      <c r="Y37" s="3" t="s">
        <v>422</v>
      </c>
      <c r="Z37" s="3" t="s">
        <v>422</v>
      </c>
      <c r="AA37" s="3" t="s">
        <v>422</v>
      </c>
      <c r="AB37" s="1" t="s">
        <v>23</v>
      </c>
    </row>
    <row r="38" spans="1:28" ht="180" x14ac:dyDescent="0.25">
      <c r="A38" s="3" t="s">
        <v>28</v>
      </c>
      <c r="B38" s="9">
        <v>45994</v>
      </c>
      <c r="C38" s="13" t="str">
        <f>HYPERLINK("https://eping.wto.org/en/Search?viewData= G/TBT/N/BDI/363/Add.3, G/TBT/N/KEN/1443/Add.3, G/TBT/N/RWA/874/Add.3, G/TBT/N/TZA/977/Add.3, G/TBT/N/UGA/1780/Add.3"," G/TBT/N/BDI/363/Add.3, G/TBT/N/KEN/1443/Add.3, G/TBT/N/RWA/874/Add.3, G/TBT/N/TZA/977/Add.3, G/TBT/N/UGA/1780/Add.3")</f>
        <v xml:space="preserve"> G/TBT/N/BDI/363/Add.3, G/TBT/N/KEN/1443/Add.3, G/TBT/N/RWA/874/Add.3, G/TBT/N/TZA/977/Add.3, G/TBT/N/UGA/1780/Add.3</v>
      </c>
      <c r="D38" s="1" t="s">
        <v>608</v>
      </c>
      <c r="E38" s="1" t="s">
        <v>609</v>
      </c>
      <c r="F38" s="1" t="s">
        <v>610</v>
      </c>
      <c r="G38" s="1" t="s">
        <v>611</v>
      </c>
      <c r="H38" s="1" t="s">
        <v>612</v>
      </c>
      <c r="I38" s="1" t="s">
        <v>161</v>
      </c>
      <c r="J38" s="1" t="s">
        <v>23</v>
      </c>
      <c r="K38" s="1" t="s">
        <v>23</v>
      </c>
      <c r="L38" s="3"/>
      <c r="M38" s="9" t="s">
        <v>23</v>
      </c>
      <c r="N38" s="9" t="s">
        <v>23</v>
      </c>
      <c r="O38" s="9" t="s">
        <v>23</v>
      </c>
      <c r="P38" s="3" t="s">
        <v>71</v>
      </c>
      <c r="Q38" s="3"/>
      <c r="R38" s="3" t="str">
        <f>HYPERLINK("https://docs.wto.org/imrd/directdoc.asp?DDFDocuments/t/G/TBTN23/BDI363A3.docx", "https://docs.wto.org/imrd/directdoc.asp?DDFDocuments/t/G/TBTN23/BDI363A3.docx")</f>
        <v>https://docs.wto.org/imrd/directdoc.asp?DDFDocuments/t/G/TBTN23/BDI363A3.docx</v>
      </c>
      <c r="S38" s="3" t="str">
        <f>HYPERLINK("https://docs.wto.org/imrd/directdoc.asp?DDFDocuments/u/G/TBTN23/BDI363A3.docx", "https://docs.wto.org/imrd/directdoc.asp?DDFDocuments/u/G/TBTN23/BDI363A3.docx")</f>
        <v>https://docs.wto.org/imrd/directdoc.asp?DDFDocuments/u/G/TBTN23/BDI363A3.docx</v>
      </c>
      <c r="T38" s="3" t="str">
        <f>HYPERLINK("https://docs.wto.org/imrd/directdoc.asp?DDFDocuments/v/G/TBTN23/BDI363A3.docx", "https://docs.wto.org/imrd/directdoc.asp?DDFDocuments/v/G/TBTN23/BDI363A3.docx")</f>
        <v>https://docs.wto.org/imrd/directdoc.asp?DDFDocuments/v/G/TBTN23/BDI363A3.docx</v>
      </c>
      <c r="U38" s="3" t="s">
        <v>421</v>
      </c>
      <c r="V38" s="3" t="s">
        <v>422</v>
      </c>
      <c r="W38" s="3" t="s">
        <v>421</v>
      </c>
      <c r="X38" s="3" t="s">
        <v>422</v>
      </c>
      <c r="Y38" s="3" t="s">
        <v>422</v>
      </c>
      <c r="Z38" s="3" t="s">
        <v>422</v>
      </c>
      <c r="AA38" s="3" t="s">
        <v>422</v>
      </c>
      <c r="AB38" s="1" t="s">
        <v>23</v>
      </c>
    </row>
    <row r="39" spans="1:28" ht="375" x14ac:dyDescent="0.25">
      <c r="A39" s="3" t="s">
        <v>70</v>
      </c>
      <c r="B39" s="9">
        <v>45994</v>
      </c>
      <c r="C39" s="13" t="str">
        <f>HYPERLINK("https://eping.wto.org/en/Search?viewData= G/TBT/N/USA/107/Add.8"," G/TBT/N/USA/107/Add.8")</f>
        <v xml:space="preserve"> G/TBT/N/USA/107/Add.8</v>
      </c>
      <c r="D39" s="1" t="s">
        <v>613</v>
      </c>
      <c r="E39" s="1" t="s">
        <v>614</v>
      </c>
      <c r="F39" s="1" t="s">
        <v>615</v>
      </c>
      <c r="G39" s="1" t="s">
        <v>616</v>
      </c>
      <c r="H39" s="1" t="s">
        <v>617</v>
      </c>
      <c r="I39" s="1" t="s">
        <v>23</v>
      </c>
      <c r="K39" s="1" t="s">
        <v>23</v>
      </c>
      <c r="L39" s="3"/>
      <c r="M39" s="9" t="s">
        <v>23</v>
      </c>
      <c r="N39" s="9" t="s">
        <v>23</v>
      </c>
      <c r="O39" s="9" t="s">
        <v>23</v>
      </c>
      <c r="P39" s="3" t="s">
        <v>71</v>
      </c>
      <c r="Q39" s="1" t="s">
        <v>618</v>
      </c>
      <c r="R39" s="3" t="str">
        <f>HYPERLINK("https://docs.wto.org/imrd/directdoc.asp?DDFDocuments/t/G/TBTN05/USA107A8.docx", "https://docs.wto.org/imrd/directdoc.asp?DDFDocuments/t/G/TBTN05/USA107A8.docx")</f>
        <v>https://docs.wto.org/imrd/directdoc.asp?DDFDocuments/t/G/TBTN05/USA107A8.docx</v>
      </c>
      <c r="S39" s="3" t="str">
        <f>HYPERLINK("https://docs.wto.org/imrd/directdoc.asp?DDFDocuments/u/G/TBTN05/USA107A8.docx", "https://docs.wto.org/imrd/directdoc.asp?DDFDocuments/u/G/TBTN05/USA107A8.docx")</f>
        <v>https://docs.wto.org/imrd/directdoc.asp?DDFDocuments/u/G/TBTN05/USA107A8.docx</v>
      </c>
      <c r="T39" s="3" t="str">
        <f>HYPERLINK("https://docs.wto.org/imrd/directdoc.asp?DDFDocuments/v/G/TBTN05/USA107A8.docx", "https://docs.wto.org/imrd/directdoc.asp?DDFDocuments/v/G/TBTN05/USA107A8.docx")</f>
        <v>https://docs.wto.org/imrd/directdoc.asp?DDFDocuments/v/G/TBTN05/USA107A8.docx</v>
      </c>
      <c r="U39" s="3" t="s">
        <v>421</v>
      </c>
      <c r="V39" s="3" t="s">
        <v>422</v>
      </c>
      <c r="W39" s="3" t="s">
        <v>422</v>
      </c>
      <c r="X39" s="3" t="s">
        <v>422</v>
      </c>
      <c r="Y39" s="3" t="s">
        <v>422</v>
      </c>
      <c r="Z39" s="3" t="s">
        <v>422</v>
      </c>
      <c r="AA39" s="3" t="s">
        <v>422</v>
      </c>
      <c r="AB39" s="1" t="s">
        <v>23</v>
      </c>
    </row>
    <row r="40" spans="1:28" ht="409.5" x14ac:dyDescent="0.25">
      <c r="A40" s="3" t="s">
        <v>22</v>
      </c>
      <c r="B40" s="9">
        <v>45994</v>
      </c>
      <c r="C40" s="13" t="str">
        <f>HYPERLINK("https://eping.wto.org/en/Search?viewData= G/TBT/N/BDI/688, G/TBT/N/KEN/1946, G/TBT/N/RWA/1311, G/TBT/N/TZA/1457, G/TBT/N/UGA/2278"," G/TBT/N/BDI/688, G/TBT/N/KEN/1946, G/TBT/N/RWA/1311, G/TBT/N/TZA/1457, G/TBT/N/UGA/2278")</f>
        <v xml:space="preserve"> G/TBT/N/BDI/688, G/TBT/N/KEN/1946, G/TBT/N/RWA/1311, G/TBT/N/TZA/1457, G/TBT/N/UGA/2278</v>
      </c>
      <c r="D40" s="1" t="s">
        <v>619</v>
      </c>
      <c r="E40" s="1" t="s">
        <v>620</v>
      </c>
      <c r="F40" s="1" t="s">
        <v>621</v>
      </c>
      <c r="G40" s="1" t="s">
        <v>622</v>
      </c>
      <c r="H40" s="1" t="s">
        <v>557</v>
      </c>
      <c r="I40" s="1" t="s">
        <v>85</v>
      </c>
      <c r="J40" s="1" t="s">
        <v>23</v>
      </c>
      <c r="K40" s="1" t="s">
        <v>23</v>
      </c>
      <c r="L40" s="3"/>
      <c r="M40" s="9">
        <v>46054</v>
      </c>
      <c r="N40" s="9" t="s">
        <v>23</v>
      </c>
      <c r="O40" s="9" t="s">
        <v>23</v>
      </c>
      <c r="P40" s="3" t="s">
        <v>24</v>
      </c>
      <c r="Q40" s="1" t="s">
        <v>623</v>
      </c>
      <c r="R40" s="3" t="str">
        <f>HYPERLINK("https://docs.wto.org/imrd/directdoc.asp?DDFDocuments/t/G/TBTN25/BDI688.docx", "https://docs.wto.org/imrd/directdoc.asp?DDFDocuments/t/G/TBTN25/BDI688.docx")</f>
        <v>https://docs.wto.org/imrd/directdoc.asp?DDFDocuments/t/G/TBTN25/BDI688.docx</v>
      </c>
      <c r="S40" s="3" t="str">
        <f>HYPERLINK("https://docs.wto.org/imrd/directdoc.asp?DDFDocuments/u/G/TBTN25/BDI688.docx", "https://docs.wto.org/imrd/directdoc.asp?DDFDocuments/u/G/TBTN25/BDI688.docx")</f>
        <v>https://docs.wto.org/imrd/directdoc.asp?DDFDocuments/u/G/TBTN25/BDI688.docx</v>
      </c>
      <c r="T40" s="3" t="str">
        <f>HYPERLINK("https://docs.wto.org/imrd/directdoc.asp?DDFDocuments/v/G/TBTN25/BDI688.docx", "https://docs.wto.org/imrd/directdoc.asp?DDFDocuments/v/G/TBTN25/BDI688.docx")</f>
        <v>https://docs.wto.org/imrd/directdoc.asp?DDFDocuments/v/G/TBTN25/BDI688.docx</v>
      </c>
      <c r="U40" s="3" t="s">
        <v>421</v>
      </c>
      <c r="V40" s="3" t="s">
        <v>422</v>
      </c>
      <c r="W40" s="3" t="s">
        <v>421</v>
      </c>
      <c r="X40" s="3" t="s">
        <v>422</v>
      </c>
      <c r="Y40" s="3" t="s">
        <v>422</v>
      </c>
      <c r="Z40" s="3" t="s">
        <v>422</v>
      </c>
      <c r="AA40" s="3" t="s">
        <v>422</v>
      </c>
      <c r="AB40" s="1" t="s">
        <v>624</v>
      </c>
    </row>
    <row r="41" spans="1:28" ht="409.5" x14ac:dyDescent="0.25">
      <c r="A41" s="3" t="s">
        <v>22</v>
      </c>
      <c r="B41" s="9">
        <v>45994</v>
      </c>
      <c r="C41" s="13" t="str">
        <f>HYPERLINK("https://eping.wto.org/en/Search?viewData= G/TBT/N/BDI/685, G/TBT/N/KEN/1943, G/TBT/N/RWA/1308, G/TBT/N/TZA/1454, G/TBT/N/UGA/2275"," G/TBT/N/BDI/685, G/TBT/N/KEN/1943, G/TBT/N/RWA/1308, G/TBT/N/TZA/1454, G/TBT/N/UGA/2275")</f>
        <v xml:space="preserve"> G/TBT/N/BDI/685, G/TBT/N/KEN/1943, G/TBT/N/RWA/1308, G/TBT/N/TZA/1454, G/TBT/N/UGA/2275</v>
      </c>
      <c r="D41" s="1" t="s">
        <v>625</v>
      </c>
      <c r="E41" s="1" t="s">
        <v>626</v>
      </c>
      <c r="F41" s="1" t="s">
        <v>627</v>
      </c>
      <c r="G41" s="1" t="s">
        <v>628</v>
      </c>
      <c r="H41" s="1" t="s">
        <v>557</v>
      </c>
      <c r="I41" s="1" t="s">
        <v>112</v>
      </c>
      <c r="J41" s="1" t="s">
        <v>23</v>
      </c>
      <c r="K41" s="1" t="s">
        <v>23</v>
      </c>
      <c r="L41" s="3"/>
      <c r="M41" s="9">
        <v>46054</v>
      </c>
      <c r="N41" s="9" t="s">
        <v>23</v>
      </c>
      <c r="O41" s="9" t="s">
        <v>23</v>
      </c>
      <c r="P41" s="3" t="s">
        <v>24</v>
      </c>
      <c r="Q41" s="1" t="s">
        <v>629</v>
      </c>
      <c r="R41" s="3" t="str">
        <f>HYPERLINK("https://docs.wto.org/imrd/directdoc.asp?DDFDocuments/t/G/TBTN25/BDI685.docx", "https://docs.wto.org/imrd/directdoc.asp?DDFDocuments/t/G/TBTN25/BDI685.docx")</f>
        <v>https://docs.wto.org/imrd/directdoc.asp?DDFDocuments/t/G/TBTN25/BDI685.docx</v>
      </c>
      <c r="S41" s="3" t="str">
        <f>HYPERLINK("https://docs.wto.org/imrd/directdoc.asp?DDFDocuments/u/G/TBTN25/BDI685.docx", "https://docs.wto.org/imrd/directdoc.asp?DDFDocuments/u/G/TBTN25/BDI685.docx")</f>
        <v>https://docs.wto.org/imrd/directdoc.asp?DDFDocuments/u/G/TBTN25/BDI685.docx</v>
      </c>
      <c r="T41" s="3" t="str">
        <f>HYPERLINK("https://docs.wto.org/imrd/directdoc.asp?DDFDocuments/v/G/TBTN25/BDI685.docx", "https://docs.wto.org/imrd/directdoc.asp?DDFDocuments/v/G/TBTN25/BDI685.docx")</f>
        <v>https://docs.wto.org/imrd/directdoc.asp?DDFDocuments/v/G/TBTN25/BDI685.docx</v>
      </c>
      <c r="U41" s="3" t="s">
        <v>421</v>
      </c>
      <c r="V41" s="3" t="s">
        <v>422</v>
      </c>
      <c r="W41" s="3" t="s">
        <v>421</v>
      </c>
      <c r="X41" s="3" t="s">
        <v>422</v>
      </c>
      <c r="Y41" s="3" t="s">
        <v>422</v>
      </c>
      <c r="Z41" s="3" t="s">
        <v>422</v>
      </c>
      <c r="AA41" s="3" t="s">
        <v>422</v>
      </c>
      <c r="AB41" s="1" t="s">
        <v>630</v>
      </c>
    </row>
    <row r="42" spans="1:28" ht="105" x14ac:dyDescent="0.25">
      <c r="A42" s="3" t="s">
        <v>47</v>
      </c>
      <c r="B42" s="9">
        <v>45994</v>
      </c>
      <c r="C42" s="13" t="str">
        <f>HYPERLINK("https://eping.wto.org/en/Search?viewData= G/TBT/N/BDI/297/Add.1, G/TBT/N/KEN/1332/Add.2, G/TBT/N/RWA/739/Add.1, G/TBT/N/TZA/857/Add.1, G/TBT/N/UGA/1706/Add.1"," G/TBT/N/BDI/297/Add.1, G/TBT/N/KEN/1332/Add.2, G/TBT/N/RWA/739/Add.1, G/TBT/N/TZA/857/Add.1, G/TBT/N/UGA/1706/Add.1")</f>
        <v xml:space="preserve"> G/TBT/N/BDI/297/Add.1, G/TBT/N/KEN/1332/Add.2, G/TBT/N/RWA/739/Add.1, G/TBT/N/TZA/857/Add.1, G/TBT/N/UGA/1706/Add.1</v>
      </c>
      <c r="D42" s="1" t="s">
        <v>631</v>
      </c>
      <c r="E42" s="1" t="s">
        <v>632</v>
      </c>
      <c r="F42" s="1" t="s">
        <v>633</v>
      </c>
      <c r="G42" s="1" t="s">
        <v>634</v>
      </c>
      <c r="H42" s="1" t="s">
        <v>591</v>
      </c>
      <c r="I42" s="1" t="s">
        <v>635</v>
      </c>
      <c r="J42" s="1" t="s">
        <v>23</v>
      </c>
      <c r="K42" s="1" t="s">
        <v>23</v>
      </c>
      <c r="L42" s="3"/>
      <c r="M42" s="9" t="s">
        <v>23</v>
      </c>
      <c r="N42" s="9" t="s">
        <v>23</v>
      </c>
      <c r="O42" s="9" t="s">
        <v>23</v>
      </c>
      <c r="P42" s="3" t="s">
        <v>71</v>
      </c>
      <c r="Q42" s="3"/>
      <c r="R42" s="3" t="str">
        <f>HYPERLINK("https://docs.wto.org/imrd/directdoc.asp?DDFDocuments/t/G/TBTN22/BDI297A1.docx", "https://docs.wto.org/imrd/directdoc.asp?DDFDocuments/t/G/TBTN22/BDI297A1.docx")</f>
        <v>https://docs.wto.org/imrd/directdoc.asp?DDFDocuments/t/G/TBTN22/BDI297A1.docx</v>
      </c>
      <c r="S42" s="3" t="str">
        <f>HYPERLINK("https://docs.wto.org/imrd/directdoc.asp?DDFDocuments/u/G/TBTN22/BDI297A1.docx", "https://docs.wto.org/imrd/directdoc.asp?DDFDocuments/u/G/TBTN22/BDI297A1.docx")</f>
        <v>https://docs.wto.org/imrd/directdoc.asp?DDFDocuments/u/G/TBTN22/BDI297A1.docx</v>
      </c>
      <c r="T42" s="3" t="str">
        <f>HYPERLINK("https://docs.wto.org/imrd/directdoc.asp?DDFDocuments/v/G/TBTN22/BDI297A1.docx", "https://docs.wto.org/imrd/directdoc.asp?DDFDocuments/v/G/TBTN22/BDI297A1.docx")</f>
        <v>https://docs.wto.org/imrd/directdoc.asp?DDFDocuments/v/G/TBTN22/BDI297A1.docx</v>
      </c>
      <c r="U42" s="3" t="s">
        <v>421</v>
      </c>
      <c r="V42" s="3" t="s">
        <v>422</v>
      </c>
      <c r="W42" s="3" t="s">
        <v>421</v>
      </c>
      <c r="X42" s="3" t="s">
        <v>422</v>
      </c>
      <c r="Y42" s="3" t="s">
        <v>422</v>
      </c>
      <c r="Z42" s="3" t="s">
        <v>422</v>
      </c>
      <c r="AA42" s="3" t="s">
        <v>422</v>
      </c>
      <c r="AB42" s="1" t="s">
        <v>23</v>
      </c>
    </row>
    <row r="43" spans="1:28" ht="105" x14ac:dyDescent="0.25">
      <c r="A43" s="3" t="s">
        <v>43</v>
      </c>
      <c r="B43" s="9">
        <v>45994</v>
      </c>
      <c r="C43" s="13" t="str">
        <f>HYPERLINK("https://eping.wto.org/en/Search?viewData= G/TBT/N/BDI/297/Add.1, G/TBT/N/KEN/1332/Add.2, G/TBT/N/RWA/739/Add.1, G/TBT/N/TZA/857/Add.1, G/TBT/N/UGA/1706/Add.1"," G/TBT/N/BDI/297/Add.1, G/TBT/N/KEN/1332/Add.2, G/TBT/N/RWA/739/Add.1, G/TBT/N/TZA/857/Add.1, G/TBT/N/UGA/1706/Add.1")</f>
        <v xml:space="preserve"> G/TBT/N/BDI/297/Add.1, G/TBT/N/KEN/1332/Add.2, G/TBT/N/RWA/739/Add.1, G/TBT/N/TZA/857/Add.1, G/TBT/N/UGA/1706/Add.1</v>
      </c>
      <c r="D43" s="1" t="s">
        <v>631</v>
      </c>
      <c r="E43" s="1" t="s">
        <v>632</v>
      </c>
      <c r="F43" s="1" t="s">
        <v>633</v>
      </c>
      <c r="G43" s="1" t="s">
        <v>634</v>
      </c>
      <c r="H43" s="1" t="s">
        <v>591</v>
      </c>
      <c r="I43" s="1" t="s">
        <v>635</v>
      </c>
      <c r="J43" s="1" t="s">
        <v>23</v>
      </c>
      <c r="K43" s="1" t="s">
        <v>23</v>
      </c>
      <c r="L43" s="3"/>
      <c r="M43" s="9" t="s">
        <v>23</v>
      </c>
      <c r="N43" s="9" t="s">
        <v>23</v>
      </c>
      <c r="O43" s="9" t="s">
        <v>23</v>
      </c>
      <c r="P43" s="3" t="s">
        <v>71</v>
      </c>
      <c r="Q43" s="3"/>
      <c r="R43" s="3" t="str">
        <f>HYPERLINK("https://docs.wto.org/imrd/directdoc.asp?DDFDocuments/t/G/TBTN22/BDI297A1.docx", "https://docs.wto.org/imrd/directdoc.asp?DDFDocuments/t/G/TBTN22/BDI297A1.docx")</f>
        <v>https://docs.wto.org/imrd/directdoc.asp?DDFDocuments/t/G/TBTN22/BDI297A1.docx</v>
      </c>
      <c r="S43" s="3" t="str">
        <f>HYPERLINK("https://docs.wto.org/imrd/directdoc.asp?DDFDocuments/u/G/TBTN22/BDI297A1.docx", "https://docs.wto.org/imrd/directdoc.asp?DDFDocuments/u/G/TBTN22/BDI297A1.docx")</f>
        <v>https://docs.wto.org/imrd/directdoc.asp?DDFDocuments/u/G/TBTN22/BDI297A1.docx</v>
      </c>
      <c r="T43" s="3" t="str">
        <f>HYPERLINK("https://docs.wto.org/imrd/directdoc.asp?DDFDocuments/v/G/TBTN22/BDI297A1.docx", "https://docs.wto.org/imrd/directdoc.asp?DDFDocuments/v/G/TBTN22/BDI297A1.docx")</f>
        <v>https://docs.wto.org/imrd/directdoc.asp?DDFDocuments/v/G/TBTN22/BDI297A1.docx</v>
      </c>
      <c r="U43" s="3" t="s">
        <v>421</v>
      </c>
      <c r="V43" s="3" t="s">
        <v>422</v>
      </c>
      <c r="W43" s="3" t="s">
        <v>421</v>
      </c>
      <c r="X43" s="3" t="s">
        <v>422</v>
      </c>
      <c r="Y43" s="3" t="s">
        <v>422</v>
      </c>
      <c r="Z43" s="3" t="s">
        <v>422</v>
      </c>
      <c r="AA43" s="3" t="s">
        <v>422</v>
      </c>
      <c r="AB43" s="1" t="s">
        <v>23</v>
      </c>
    </row>
    <row r="44" spans="1:28" ht="105" x14ac:dyDescent="0.25">
      <c r="A44" s="3" t="s">
        <v>126</v>
      </c>
      <c r="B44" s="9">
        <v>45994</v>
      </c>
      <c r="C44" s="13" t="str">
        <f>HYPERLINK("https://eping.wto.org/en/Search?viewData= G/TBT/N/BDI/297/Add.1, G/TBT/N/KEN/1332/Add.2, G/TBT/N/RWA/739/Add.1, G/TBT/N/TZA/857/Add.1, G/TBT/N/UGA/1706/Add.1"," G/TBT/N/BDI/297/Add.1, G/TBT/N/KEN/1332/Add.2, G/TBT/N/RWA/739/Add.1, G/TBT/N/TZA/857/Add.1, G/TBT/N/UGA/1706/Add.1")</f>
        <v xml:space="preserve"> G/TBT/N/BDI/297/Add.1, G/TBT/N/KEN/1332/Add.2, G/TBT/N/RWA/739/Add.1, G/TBT/N/TZA/857/Add.1, G/TBT/N/UGA/1706/Add.1</v>
      </c>
      <c r="D44" s="1" t="s">
        <v>631</v>
      </c>
      <c r="E44" s="1" t="s">
        <v>632</v>
      </c>
      <c r="F44" s="1" t="s">
        <v>633</v>
      </c>
      <c r="G44" s="1" t="s">
        <v>634</v>
      </c>
      <c r="H44" s="1" t="s">
        <v>591</v>
      </c>
      <c r="I44" s="1" t="s">
        <v>635</v>
      </c>
      <c r="J44" s="1" t="s">
        <v>23</v>
      </c>
      <c r="K44" s="1" t="s">
        <v>23</v>
      </c>
      <c r="L44" s="3"/>
      <c r="M44" s="9" t="s">
        <v>23</v>
      </c>
      <c r="N44" s="9" t="s">
        <v>23</v>
      </c>
      <c r="O44" s="9" t="s">
        <v>23</v>
      </c>
      <c r="P44" s="3" t="s">
        <v>71</v>
      </c>
      <c r="Q44" s="3"/>
      <c r="R44" s="3" t="str">
        <f>HYPERLINK("https://docs.wto.org/imrd/directdoc.asp?DDFDocuments/t/G/TBTN22/BDI297A1.docx", "https://docs.wto.org/imrd/directdoc.asp?DDFDocuments/t/G/TBTN22/BDI297A1.docx")</f>
        <v>https://docs.wto.org/imrd/directdoc.asp?DDFDocuments/t/G/TBTN22/BDI297A1.docx</v>
      </c>
      <c r="S44" s="3" t="str">
        <f>HYPERLINK("https://docs.wto.org/imrd/directdoc.asp?DDFDocuments/u/G/TBTN22/BDI297A1.docx", "https://docs.wto.org/imrd/directdoc.asp?DDFDocuments/u/G/TBTN22/BDI297A1.docx")</f>
        <v>https://docs.wto.org/imrd/directdoc.asp?DDFDocuments/u/G/TBTN22/BDI297A1.docx</v>
      </c>
      <c r="T44" s="3" t="str">
        <f>HYPERLINK("https://docs.wto.org/imrd/directdoc.asp?DDFDocuments/v/G/TBTN22/BDI297A1.docx", "https://docs.wto.org/imrd/directdoc.asp?DDFDocuments/v/G/TBTN22/BDI297A1.docx")</f>
        <v>https://docs.wto.org/imrd/directdoc.asp?DDFDocuments/v/G/TBTN22/BDI297A1.docx</v>
      </c>
      <c r="U44" s="3" t="s">
        <v>421</v>
      </c>
      <c r="V44" s="3" t="s">
        <v>422</v>
      </c>
      <c r="W44" s="3" t="s">
        <v>421</v>
      </c>
      <c r="X44" s="3" t="s">
        <v>422</v>
      </c>
      <c r="Y44" s="3" t="s">
        <v>422</v>
      </c>
      <c r="Z44" s="3" t="s">
        <v>422</v>
      </c>
      <c r="AA44" s="3" t="s">
        <v>422</v>
      </c>
      <c r="AB44" s="1" t="s">
        <v>23</v>
      </c>
    </row>
    <row r="45" spans="1:28" ht="195" x14ac:dyDescent="0.25">
      <c r="A45" s="3" t="s">
        <v>47</v>
      </c>
      <c r="B45" s="9">
        <v>45994</v>
      </c>
      <c r="C45" s="13" t="str">
        <f>HYPERLINK("https://eping.wto.org/en/Search?viewData= G/TBT/N/BDI/363/Add.3, G/TBT/N/KEN/1443/Add.3, G/TBT/N/RWA/874/Add.3, G/TBT/N/TZA/977/Add.3, G/TBT/N/UGA/1780/Add.3"," G/TBT/N/BDI/363/Add.3, G/TBT/N/KEN/1443/Add.3, G/TBT/N/RWA/874/Add.3, G/TBT/N/TZA/977/Add.3, G/TBT/N/UGA/1780/Add.3")</f>
        <v xml:space="preserve"> G/TBT/N/BDI/363/Add.3, G/TBT/N/KEN/1443/Add.3, G/TBT/N/RWA/874/Add.3, G/TBT/N/TZA/977/Add.3, G/TBT/N/UGA/1780/Add.3</v>
      </c>
      <c r="D45" s="1" t="s">
        <v>608</v>
      </c>
      <c r="E45" s="1" t="s">
        <v>609</v>
      </c>
      <c r="F45" s="1" t="s">
        <v>610</v>
      </c>
      <c r="G45" s="1" t="s">
        <v>611</v>
      </c>
      <c r="H45" s="1" t="s">
        <v>612</v>
      </c>
      <c r="I45" s="1" t="s">
        <v>636</v>
      </c>
      <c r="J45" s="1" t="s">
        <v>23</v>
      </c>
      <c r="K45" s="1" t="s">
        <v>23</v>
      </c>
      <c r="L45" s="3"/>
      <c r="M45" s="9" t="s">
        <v>23</v>
      </c>
      <c r="N45" s="9" t="s">
        <v>23</v>
      </c>
      <c r="O45" s="9" t="s">
        <v>23</v>
      </c>
      <c r="P45" s="3" t="s">
        <v>71</v>
      </c>
      <c r="Q45" s="3"/>
      <c r="R45" s="3" t="str">
        <f>HYPERLINK("https://docs.wto.org/imrd/directdoc.asp?DDFDocuments/t/G/TBTN23/BDI363A3.docx", "https://docs.wto.org/imrd/directdoc.asp?DDFDocuments/t/G/TBTN23/BDI363A3.docx")</f>
        <v>https://docs.wto.org/imrd/directdoc.asp?DDFDocuments/t/G/TBTN23/BDI363A3.docx</v>
      </c>
      <c r="S45" s="3" t="str">
        <f>HYPERLINK("https://docs.wto.org/imrd/directdoc.asp?DDFDocuments/u/G/TBTN23/BDI363A3.docx", "https://docs.wto.org/imrd/directdoc.asp?DDFDocuments/u/G/TBTN23/BDI363A3.docx")</f>
        <v>https://docs.wto.org/imrd/directdoc.asp?DDFDocuments/u/G/TBTN23/BDI363A3.docx</v>
      </c>
      <c r="T45" s="3" t="str">
        <f>HYPERLINK("https://docs.wto.org/imrd/directdoc.asp?DDFDocuments/v/G/TBTN23/BDI363A3.docx", "https://docs.wto.org/imrd/directdoc.asp?DDFDocuments/v/G/TBTN23/BDI363A3.docx")</f>
        <v>https://docs.wto.org/imrd/directdoc.asp?DDFDocuments/v/G/TBTN23/BDI363A3.docx</v>
      </c>
      <c r="U45" s="3" t="s">
        <v>421</v>
      </c>
      <c r="V45" s="3" t="s">
        <v>422</v>
      </c>
      <c r="W45" s="3" t="s">
        <v>421</v>
      </c>
      <c r="X45" s="3" t="s">
        <v>422</v>
      </c>
      <c r="Y45" s="3" t="s">
        <v>422</v>
      </c>
      <c r="Z45" s="3" t="s">
        <v>422</v>
      </c>
      <c r="AA45" s="3" t="s">
        <v>422</v>
      </c>
      <c r="AB45" s="1" t="s">
        <v>23</v>
      </c>
    </row>
    <row r="46" spans="1:28" ht="195" x14ac:dyDescent="0.25">
      <c r="A46" s="3" t="s">
        <v>126</v>
      </c>
      <c r="B46" s="9">
        <v>45994</v>
      </c>
      <c r="C46" s="13" t="str">
        <f>HYPERLINK("https://eping.wto.org/en/Search?viewData= G/TBT/N/BDI/363/Add.3, G/TBT/N/KEN/1443/Add.3, G/TBT/N/RWA/874/Add.3, G/TBT/N/TZA/977/Add.3, G/TBT/N/UGA/1780/Add.3"," G/TBT/N/BDI/363/Add.3, G/TBT/N/KEN/1443/Add.3, G/TBT/N/RWA/874/Add.3, G/TBT/N/TZA/977/Add.3, G/TBT/N/UGA/1780/Add.3")</f>
        <v xml:space="preserve"> G/TBT/N/BDI/363/Add.3, G/TBT/N/KEN/1443/Add.3, G/TBT/N/RWA/874/Add.3, G/TBT/N/TZA/977/Add.3, G/TBT/N/UGA/1780/Add.3</v>
      </c>
      <c r="D46" s="1" t="s">
        <v>608</v>
      </c>
      <c r="E46" s="1" t="s">
        <v>609</v>
      </c>
      <c r="F46" s="1" t="s">
        <v>610</v>
      </c>
      <c r="G46" s="1" t="s">
        <v>611</v>
      </c>
      <c r="H46" s="1" t="s">
        <v>612</v>
      </c>
      <c r="I46" s="1" t="s">
        <v>636</v>
      </c>
      <c r="J46" s="1" t="s">
        <v>23</v>
      </c>
      <c r="K46" s="1" t="s">
        <v>23</v>
      </c>
      <c r="L46" s="3"/>
      <c r="M46" s="9" t="s">
        <v>23</v>
      </c>
      <c r="N46" s="9" t="s">
        <v>23</v>
      </c>
      <c r="O46" s="9" t="s">
        <v>23</v>
      </c>
      <c r="P46" s="3" t="s">
        <v>71</v>
      </c>
      <c r="Q46" s="3"/>
      <c r="R46" s="3" t="str">
        <f>HYPERLINK("https://docs.wto.org/imrd/directdoc.asp?DDFDocuments/t/G/TBTN23/BDI363A3.docx", "https://docs.wto.org/imrd/directdoc.asp?DDFDocuments/t/G/TBTN23/BDI363A3.docx")</f>
        <v>https://docs.wto.org/imrd/directdoc.asp?DDFDocuments/t/G/TBTN23/BDI363A3.docx</v>
      </c>
      <c r="S46" s="3" t="str">
        <f>HYPERLINK("https://docs.wto.org/imrd/directdoc.asp?DDFDocuments/u/G/TBTN23/BDI363A3.docx", "https://docs.wto.org/imrd/directdoc.asp?DDFDocuments/u/G/TBTN23/BDI363A3.docx")</f>
        <v>https://docs.wto.org/imrd/directdoc.asp?DDFDocuments/u/G/TBTN23/BDI363A3.docx</v>
      </c>
      <c r="T46" s="3" t="str">
        <f>HYPERLINK("https://docs.wto.org/imrd/directdoc.asp?DDFDocuments/v/G/TBTN23/BDI363A3.docx", "https://docs.wto.org/imrd/directdoc.asp?DDFDocuments/v/G/TBTN23/BDI363A3.docx")</f>
        <v>https://docs.wto.org/imrd/directdoc.asp?DDFDocuments/v/G/TBTN23/BDI363A3.docx</v>
      </c>
      <c r="U46" s="3" t="s">
        <v>421</v>
      </c>
      <c r="V46" s="3" t="s">
        <v>422</v>
      </c>
      <c r="W46" s="3" t="s">
        <v>421</v>
      </c>
      <c r="X46" s="3" t="s">
        <v>422</v>
      </c>
      <c r="Y46" s="3" t="s">
        <v>422</v>
      </c>
      <c r="Z46" s="3" t="s">
        <v>422</v>
      </c>
      <c r="AA46" s="3" t="s">
        <v>422</v>
      </c>
      <c r="AB46" s="1" t="s">
        <v>23</v>
      </c>
    </row>
    <row r="47" spans="1:28" ht="150" x14ac:dyDescent="0.25">
      <c r="A47" s="3" t="s">
        <v>47</v>
      </c>
      <c r="B47" s="9">
        <v>45994</v>
      </c>
      <c r="C47" s="13" t="str">
        <f>HYPERLINK("https://eping.wto.org/en/Search?viewData= G/TBT/N/BDI/479/Add.1, G/TBT/N/KEN/1627/Add.1, G/TBT/N/RWA/1026/Add.1, G/TBT/N/TZA/1136/Add.1, G/TBT/N/UGA/1937/Add.1"," G/TBT/N/BDI/479/Add.1, G/TBT/N/KEN/1627/Add.1, G/TBT/N/RWA/1026/Add.1, G/TBT/N/TZA/1136/Add.1, G/TBT/N/UGA/1937/Add.1")</f>
        <v xml:space="preserve"> G/TBT/N/BDI/479/Add.1, G/TBT/N/KEN/1627/Add.1, G/TBT/N/RWA/1026/Add.1, G/TBT/N/TZA/1136/Add.1, G/TBT/N/UGA/1937/Add.1</v>
      </c>
      <c r="D47" s="1" t="s">
        <v>637</v>
      </c>
      <c r="E47" s="1" t="s">
        <v>638</v>
      </c>
      <c r="F47" s="1" t="s">
        <v>568</v>
      </c>
      <c r="G47" s="1" t="s">
        <v>23</v>
      </c>
      <c r="H47" s="1" t="s">
        <v>569</v>
      </c>
      <c r="I47" s="1" t="s">
        <v>639</v>
      </c>
      <c r="J47" s="1" t="s">
        <v>23</v>
      </c>
      <c r="K47" s="1" t="s">
        <v>23</v>
      </c>
      <c r="L47" s="3"/>
      <c r="M47" s="9" t="s">
        <v>23</v>
      </c>
      <c r="N47" s="9" t="s">
        <v>23</v>
      </c>
      <c r="O47" s="9" t="s">
        <v>23</v>
      </c>
      <c r="P47" s="3" t="s">
        <v>71</v>
      </c>
      <c r="Q47" s="3"/>
      <c r="R47" s="3" t="str">
        <f>HYPERLINK("https://docs.wto.org/imrd/directdoc.asp?DDFDocuments/t/G/TBTN24/BDI479A1.docx", "https://docs.wto.org/imrd/directdoc.asp?DDFDocuments/t/G/TBTN24/BDI479A1.docx")</f>
        <v>https://docs.wto.org/imrd/directdoc.asp?DDFDocuments/t/G/TBTN24/BDI479A1.docx</v>
      </c>
      <c r="S47" s="3" t="str">
        <f>HYPERLINK("https://docs.wto.org/imrd/directdoc.asp?DDFDocuments/u/G/TBTN24/BDI479A1.docx", "https://docs.wto.org/imrd/directdoc.asp?DDFDocuments/u/G/TBTN24/BDI479A1.docx")</f>
        <v>https://docs.wto.org/imrd/directdoc.asp?DDFDocuments/u/G/TBTN24/BDI479A1.docx</v>
      </c>
      <c r="T47" s="3" t="str">
        <f>HYPERLINK("https://docs.wto.org/imrd/directdoc.asp?DDFDocuments/v/G/TBTN24/BDI479A1.docx", "https://docs.wto.org/imrd/directdoc.asp?DDFDocuments/v/G/TBTN24/BDI479A1.docx")</f>
        <v>https://docs.wto.org/imrd/directdoc.asp?DDFDocuments/v/G/TBTN24/BDI479A1.docx</v>
      </c>
      <c r="U47" s="3" t="s">
        <v>421</v>
      </c>
      <c r="V47" s="3" t="s">
        <v>422</v>
      </c>
      <c r="W47" s="3" t="s">
        <v>422</v>
      </c>
      <c r="X47" s="3" t="s">
        <v>422</v>
      </c>
      <c r="Y47" s="3" t="s">
        <v>422</v>
      </c>
      <c r="Z47" s="3" t="s">
        <v>422</v>
      </c>
      <c r="AA47" s="3" t="s">
        <v>422</v>
      </c>
      <c r="AB47" s="1" t="s">
        <v>23</v>
      </c>
    </row>
    <row r="48" spans="1:28" ht="195" x14ac:dyDescent="0.25">
      <c r="A48" s="3" t="s">
        <v>47</v>
      </c>
      <c r="B48" s="9">
        <v>45994</v>
      </c>
      <c r="C48" s="13" t="str">
        <f>HYPERLINK("https://eping.wto.org/en/Search?viewData= G/TBT/N/BDI/480/Add.1, G/TBT/N/KEN/1628/Add.1, G/TBT/N/RWA/1027/Add.1, G/TBT/N/TZA/1137/Add.1, G/TBT/N/UGA/1938/Add.1"," G/TBT/N/BDI/480/Add.1, G/TBT/N/KEN/1628/Add.1, G/TBT/N/RWA/1027/Add.1, G/TBT/N/TZA/1137/Add.1, G/TBT/N/UGA/1938/Add.1")</f>
        <v xml:space="preserve"> G/TBT/N/BDI/480/Add.1, G/TBT/N/KEN/1628/Add.1, G/TBT/N/RWA/1027/Add.1, G/TBT/N/TZA/1137/Add.1, G/TBT/N/UGA/1938/Add.1</v>
      </c>
      <c r="D48" s="1" t="s">
        <v>571</v>
      </c>
      <c r="E48" s="1" t="s">
        <v>572</v>
      </c>
      <c r="F48" s="1" t="s">
        <v>568</v>
      </c>
      <c r="G48" s="1" t="s">
        <v>23</v>
      </c>
      <c r="H48" s="1" t="s">
        <v>569</v>
      </c>
      <c r="I48" s="1" t="s">
        <v>570</v>
      </c>
      <c r="J48" s="1" t="s">
        <v>23</v>
      </c>
      <c r="K48" s="1" t="s">
        <v>23</v>
      </c>
      <c r="L48" s="3"/>
      <c r="M48" s="9" t="s">
        <v>23</v>
      </c>
      <c r="N48" s="9" t="s">
        <v>23</v>
      </c>
      <c r="O48" s="9" t="s">
        <v>23</v>
      </c>
      <c r="P48" s="3" t="s">
        <v>71</v>
      </c>
      <c r="Q48" s="3"/>
      <c r="R48" s="3" t="str">
        <f>HYPERLINK("https://docs.wto.org/imrd/directdoc.asp?DDFDocuments/t/G/TBTN24/BDI480A1.docx", "https://docs.wto.org/imrd/directdoc.asp?DDFDocuments/t/G/TBTN24/BDI480A1.docx")</f>
        <v>https://docs.wto.org/imrd/directdoc.asp?DDFDocuments/t/G/TBTN24/BDI480A1.docx</v>
      </c>
      <c r="S48" s="3" t="str">
        <f>HYPERLINK("https://docs.wto.org/imrd/directdoc.asp?DDFDocuments/u/G/TBTN24/BDI480A1.docx", "https://docs.wto.org/imrd/directdoc.asp?DDFDocuments/u/G/TBTN24/BDI480A1.docx")</f>
        <v>https://docs.wto.org/imrd/directdoc.asp?DDFDocuments/u/G/TBTN24/BDI480A1.docx</v>
      </c>
      <c r="T48" s="3" t="str">
        <f>HYPERLINK("https://docs.wto.org/imrd/directdoc.asp?DDFDocuments/v/G/TBTN24/BDI480A1.docx", "https://docs.wto.org/imrd/directdoc.asp?DDFDocuments/v/G/TBTN24/BDI480A1.docx")</f>
        <v>https://docs.wto.org/imrd/directdoc.asp?DDFDocuments/v/G/TBTN24/BDI480A1.docx</v>
      </c>
      <c r="U48" s="3" t="s">
        <v>421</v>
      </c>
      <c r="V48" s="3" t="s">
        <v>422</v>
      </c>
      <c r="W48" s="3" t="s">
        <v>422</v>
      </c>
      <c r="X48" s="3" t="s">
        <v>422</v>
      </c>
      <c r="Y48" s="3" t="s">
        <v>422</v>
      </c>
      <c r="Z48" s="3" t="s">
        <v>422</v>
      </c>
      <c r="AA48" s="3" t="s">
        <v>422</v>
      </c>
      <c r="AB48" s="1" t="s">
        <v>23</v>
      </c>
    </row>
    <row r="49" spans="1:28" ht="315" x14ac:dyDescent="0.25">
      <c r="A49" s="3" t="s">
        <v>22</v>
      </c>
      <c r="B49" s="9">
        <v>45994</v>
      </c>
      <c r="C49" s="13" t="str">
        <f>HYPERLINK("https://eping.wto.org/en/Search?viewData= G/TBT/N/BDI/358/Add.3, G/TBT/N/KEN/1438/Add.3, G/TBT/N/RWA/869/Add.3, G/TBT/N/TZA/972/Add.3, G/TBT/N/UGA/1774/Add.3"," G/TBT/N/BDI/358/Add.3, G/TBT/N/KEN/1438/Add.3, G/TBT/N/RWA/869/Add.3, G/TBT/N/TZA/972/Add.3, G/TBT/N/UGA/1774/Add.3")</f>
        <v xml:space="preserve"> G/TBT/N/BDI/358/Add.3, G/TBT/N/KEN/1438/Add.3, G/TBT/N/RWA/869/Add.3, G/TBT/N/TZA/972/Add.3, G/TBT/N/UGA/1774/Add.3</v>
      </c>
      <c r="D49" s="1" t="s">
        <v>640</v>
      </c>
      <c r="E49" s="1" t="s">
        <v>641</v>
      </c>
      <c r="F49" s="1" t="s">
        <v>642</v>
      </c>
      <c r="G49" s="1" t="s">
        <v>643</v>
      </c>
      <c r="H49" s="1" t="s">
        <v>644</v>
      </c>
      <c r="I49" s="1" t="s">
        <v>570</v>
      </c>
      <c r="J49" s="1" t="s">
        <v>23</v>
      </c>
      <c r="K49" s="1" t="s">
        <v>23</v>
      </c>
      <c r="L49" s="3"/>
      <c r="M49" s="9" t="s">
        <v>23</v>
      </c>
      <c r="N49" s="9" t="s">
        <v>23</v>
      </c>
      <c r="O49" s="9" t="s">
        <v>23</v>
      </c>
      <c r="P49" s="3" t="s">
        <v>71</v>
      </c>
      <c r="Q49" s="3"/>
      <c r="R49" s="3" t="str">
        <f>HYPERLINK("https://docs.wto.org/imrd/directdoc.asp?DDFDocuments/t/G/TBTN23/BDI358A3.docx", "https://docs.wto.org/imrd/directdoc.asp?DDFDocuments/t/G/TBTN23/BDI358A3.docx")</f>
        <v>https://docs.wto.org/imrd/directdoc.asp?DDFDocuments/t/G/TBTN23/BDI358A3.docx</v>
      </c>
      <c r="S49" s="3" t="str">
        <f>HYPERLINK("https://docs.wto.org/imrd/directdoc.asp?DDFDocuments/u/G/TBTN23/BDI358A3.docx", "https://docs.wto.org/imrd/directdoc.asp?DDFDocuments/u/G/TBTN23/BDI358A3.docx")</f>
        <v>https://docs.wto.org/imrd/directdoc.asp?DDFDocuments/u/G/TBTN23/BDI358A3.docx</v>
      </c>
      <c r="T49" s="3" t="str">
        <f>HYPERLINK("https://docs.wto.org/imrd/directdoc.asp?DDFDocuments/v/G/TBTN23/BDI358A3.docx", "https://docs.wto.org/imrd/directdoc.asp?DDFDocuments/v/G/TBTN23/BDI358A3.docx")</f>
        <v>https://docs.wto.org/imrd/directdoc.asp?DDFDocuments/v/G/TBTN23/BDI358A3.docx</v>
      </c>
      <c r="U49" s="3" t="s">
        <v>421</v>
      </c>
      <c r="V49" s="3" t="s">
        <v>422</v>
      </c>
      <c r="W49" s="3" t="s">
        <v>422</v>
      </c>
      <c r="X49" s="3" t="s">
        <v>422</v>
      </c>
      <c r="Y49" s="3" t="s">
        <v>422</v>
      </c>
      <c r="Z49" s="3" t="s">
        <v>422</v>
      </c>
      <c r="AA49" s="3" t="s">
        <v>422</v>
      </c>
      <c r="AB49" s="1" t="s">
        <v>23</v>
      </c>
    </row>
    <row r="50" spans="1:28" ht="300" x14ac:dyDescent="0.25">
      <c r="A50" s="3" t="s">
        <v>43</v>
      </c>
      <c r="B50" s="9">
        <v>45994</v>
      </c>
      <c r="C50" s="13" t="str">
        <f>HYPERLINK("https://eping.wto.org/en/Search?viewData= G/TBT/N/BDI/397/Add.1, G/TBT/N/KEN/1492/Add.1, G/TBT/N/RWA/921/Add.1, G/TBT/N/TZA/1025/Add.1, G/TBT/N/UGA/1832/Add.1"," G/TBT/N/BDI/397/Add.1, G/TBT/N/KEN/1492/Add.1, G/TBT/N/RWA/921/Add.1, G/TBT/N/TZA/1025/Add.1, G/TBT/N/UGA/1832/Add.1")</f>
        <v xml:space="preserve"> G/TBT/N/BDI/397/Add.1, G/TBT/N/KEN/1492/Add.1, G/TBT/N/RWA/921/Add.1, G/TBT/N/TZA/1025/Add.1, G/TBT/N/UGA/1832/Add.1</v>
      </c>
      <c r="D50" s="1" t="s">
        <v>645</v>
      </c>
      <c r="E50" s="1" t="s">
        <v>646</v>
      </c>
      <c r="F50" s="1" t="s">
        <v>647</v>
      </c>
      <c r="G50" s="1" t="s">
        <v>23</v>
      </c>
      <c r="H50" s="1" t="s">
        <v>648</v>
      </c>
      <c r="I50" s="1" t="s">
        <v>649</v>
      </c>
      <c r="J50" s="1" t="s">
        <v>23</v>
      </c>
      <c r="K50" s="1" t="s">
        <v>23</v>
      </c>
      <c r="L50" s="3"/>
      <c r="M50" s="9" t="s">
        <v>23</v>
      </c>
      <c r="N50" s="9" t="s">
        <v>23</v>
      </c>
      <c r="O50" s="9" t="s">
        <v>23</v>
      </c>
      <c r="P50" s="3" t="s">
        <v>71</v>
      </c>
      <c r="Q50" s="3"/>
      <c r="R50" s="3" t="str">
        <f>HYPERLINK("https://docs.wto.org/imrd/directdoc.asp?DDFDocuments/t/G/TBTN23/BDI397A1.docx", "https://docs.wto.org/imrd/directdoc.asp?DDFDocuments/t/G/TBTN23/BDI397A1.docx")</f>
        <v>https://docs.wto.org/imrd/directdoc.asp?DDFDocuments/t/G/TBTN23/BDI397A1.docx</v>
      </c>
      <c r="S50" s="3" t="str">
        <f>HYPERLINK("https://docs.wto.org/imrd/directdoc.asp?DDFDocuments/u/G/TBTN23/BDI397A1.docx", "https://docs.wto.org/imrd/directdoc.asp?DDFDocuments/u/G/TBTN23/BDI397A1.docx")</f>
        <v>https://docs.wto.org/imrd/directdoc.asp?DDFDocuments/u/G/TBTN23/BDI397A1.docx</v>
      </c>
      <c r="T50" s="3" t="str">
        <f>HYPERLINK("https://docs.wto.org/imrd/directdoc.asp?DDFDocuments/v/G/TBTN23/BDI397A1.docx", "https://docs.wto.org/imrd/directdoc.asp?DDFDocuments/v/G/TBTN23/BDI397A1.docx")</f>
        <v>https://docs.wto.org/imrd/directdoc.asp?DDFDocuments/v/G/TBTN23/BDI397A1.docx</v>
      </c>
      <c r="U50" s="3" t="s">
        <v>421</v>
      </c>
      <c r="V50" s="3" t="s">
        <v>422</v>
      </c>
      <c r="W50" s="3" t="s">
        <v>422</v>
      </c>
      <c r="X50" s="3" t="s">
        <v>422</v>
      </c>
      <c r="Y50" s="3" t="s">
        <v>422</v>
      </c>
      <c r="Z50" s="3" t="s">
        <v>422</v>
      </c>
      <c r="AA50" s="3" t="s">
        <v>422</v>
      </c>
      <c r="AB50" s="1" t="s">
        <v>23</v>
      </c>
    </row>
    <row r="51" spans="1:28" ht="135" x14ac:dyDescent="0.25">
      <c r="A51" s="3" t="s">
        <v>43</v>
      </c>
      <c r="B51" s="9">
        <v>45994</v>
      </c>
      <c r="C51" s="13" t="str">
        <f>HYPERLINK("https://eping.wto.org/en/Search?viewData= G/TBT/N/BDI/355/Add.3, G/TBT/N/KEN/1427/Add.3, G/TBT/N/RWA/863/Add.3, G/TBT/N/TZA/969/Add.3, G/TBT/N/UGA/1771/Add.3"," G/TBT/N/BDI/355/Add.3, G/TBT/N/KEN/1427/Add.3, G/TBT/N/RWA/863/Add.3, G/TBT/N/TZA/969/Add.3, G/TBT/N/UGA/1771/Add.3")</f>
        <v xml:space="preserve"> G/TBT/N/BDI/355/Add.3, G/TBT/N/KEN/1427/Add.3, G/TBT/N/RWA/863/Add.3, G/TBT/N/TZA/969/Add.3, G/TBT/N/UGA/1771/Add.3</v>
      </c>
      <c r="D51" s="1" t="s">
        <v>650</v>
      </c>
      <c r="E51" s="1" t="s">
        <v>651</v>
      </c>
      <c r="F51" s="1" t="s">
        <v>652</v>
      </c>
      <c r="G51" s="1" t="s">
        <v>653</v>
      </c>
      <c r="H51" s="1" t="s">
        <v>654</v>
      </c>
      <c r="I51" s="1" t="s">
        <v>635</v>
      </c>
      <c r="J51" s="1" t="s">
        <v>23</v>
      </c>
      <c r="K51" s="1" t="s">
        <v>23</v>
      </c>
      <c r="L51" s="3"/>
      <c r="M51" s="9" t="s">
        <v>23</v>
      </c>
      <c r="N51" s="9" t="s">
        <v>23</v>
      </c>
      <c r="O51" s="9" t="s">
        <v>23</v>
      </c>
      <c r="P51" s="3" t="s">
        <v>71</v>
      </c>
      <c r="Q51" s="3"/>
      <c r="R51" s="3" t="str">
        <f>HYPERLINK("https://docs.wto.org/imrd/directdoc.asp?DDFDocuments/t/G/TBTN23/BDI355A3.docx", "https://docs.wto.org/imrd/directdoc.asp?DDFDocuments/t/G/TBTN23/BDI355A3.docx")</f>
        <v>https://docs.wto.org/imrd/directdoc.asp?DDFDocuments/t/G/TBTN23/BDI355A3.docx</v>
      </c>
      <c r="S51" s="3" t="str">
        <f>HYPERLINK("https://docs.wto.org/imrd/directdoc.asp?DDFDocuments/u/G/TBTN23/BDI355A3.docx", "https://docs.wto.org/imrd/directdoc.asp?DDFDocuments/u/G/TBTN23/BDI355A3.docx")</f>
        <v>https://docs.wto.org/imrd/directdoc.asp?DDFDocuments/u/G/TBTN23/BDI355A3.docx</v>
      </c>
      <c r="T51" s="3" t="str">
        <f>HYPERLINK("https://docs.wto.org/imrd/directdoc.asp?DDFDocuments/v/G/TBTN23/BDI355A3.docx", "https://docs.wto.org/imrd/directdoc.asp?DDFDocuments/v/G/TBTN23/BDI355A3.docx")</f>
        <v>https://docs.wto.org/imrd/directdoc.asp?DDFDocuments/v/G/TBTN23/BDI355A3.docx</v>
      </c>
      <c r="U51" s="3" t="s">
        <v>421</v>
      </c>
      <c r="V51" s="3" t="s">
        <v>422</v>
      </c>
      <c r="W51" s="3" t="s">
        <v>422</v>
      </c>
      <c r="X51" s="3" t="s">
        <v>422</v>
      </c>
      <c r="Y51" s="3" t="s">
        <v>422</v>
      </c>
      <c r="Z51" s="3" t="s">
        <v>422</v>
      </c>
      <c r="AA51" s="3" t="s">
        <v>422</v>
      </c>
      <c r="AB51" s="1" t="s">
        <v>23</v>
      </c>
    </row>
    <row r="52" spans="1:28" ht="345" x14ac:dyDescent="0.25">
      <c r="A52" s="3" t="s">
        <v>22</v>
      </c>
      <c r="B52" s="9">
        <v>45994</v>
      </c>
      <c r="C52" s="13" t="str">
        <f>HYPERLINK("https://eping.wto.org/en/Search?viewData= G/TBT/N/BDI/340/Add.3, G/TBT/N/KEN/1403/Add.3, G/TBT/N/RWA/847/Add.3, G/TBT/N/TZA/926/Add.3, G/TBT/N/UGA/1755/Add.3"," G/TBT/N/BDI/340/Add.3, G/TBT/N/KEN/1403/Add.3, G/TBT/N/RWA/847/Add.3, G/TBT/N/TZA/926/Add.3, G/TBT/N/UGA/1755/Add.3")</f>
        <v xml:space="preserve"> G/TBT/N/BDI/340/Add.3, G/TBT/N/KEN/1403/Add.3, G/TBT/N/RWA/847/Add.3, G/TBT/N/TZA/926/Add.3, G/TBT/N/UGA/1755/Add.3</v>
      </c>
      <c r="D52" s="1" t="s">
        <v>655</v>
      </c>
      <c r="E52" s="1" t="s">
        <v>656</v>
      </c>
      <c r="F52" s="1" t="s">
        <v>657</v>
      </c>
      <c r="G52" s="1" t="s">
        <v>658</v>
      </c>
      <c r="H52" s="1" t="s">
        <v>659</v>
      </c>
      <c r="I52" s="1" t="s">
        <v>660</v>
      </c>
      <c r="J52" s="1" t="s">
        <v>23</v>
      </c>
      <c r="K52" s="1" t="s">
        <v>23</v>
      </c>
      <c r="L52" s="3"/>
      <c r="M52" s="9" t="s">
        <v>23</v>
      </c>
      <c r="N52" s="9" t="s">
        <v>23</v>
      </c>
      <c r="O52" s="9" t="s">
        <v>23</v>
      </c>
      <c r="P52" s="3" t="s">
        <v>71</v>
      </c>
      <c r="Q52" s="3"/>
      <c r="R52" s="3" t="str">
        <f>HYPERLINK("https://docs.wto.org/imrd/directdoc.asp?DDFDocuments/t/G/TBTN23/BDI340A3.docx", "https://docs.wto.org/imrd/directdoc.asp?DDFDocuments/t/G/TBTN23/BDI340A3.docx")</f>
        <v>https://docs.wto.org/imrd/directdoc.asp?DDFDocuments/t/G/TBTN23/BDI340A3.docx</v>
      </c>
      <c r="S52" s="3" t="str">
        <f>HYPERLINK("https://docs.wto.org/imrd/directdoc.asp?DDFDocuments/u/G/TBTN23/BDI340A3.docx", "https://docs.wto.org/imrd/directdoc.asp?DDFDocuments/u/G/TBTN23/BDI340A3.docx")</f>
        <v>https://docs.wto.org/imrd/directdoc.asp?DDFDocuments/u/G/TBTN23/BDI340A3.docx</v>
      </c>
      <c r="T52" s="3" t="str">
        <f>HYPERLINK("https://docs.wto.org/imrd/directdoc.asp?DDFDocuments/v/G/TBTN23/BDI340A3.docx", "https://docs.wto.org/imrd/directdoc.asp?DDFDocuments/v/G/TBTN23/BDI340A3.docx")</f>
        <v>https://docs.wto.org/imrd/directdoc.asp?DDFDocuments/v/G/TBTN23/BDI340A3.docx</v>
      </c>
      <c r="U52" s="3" t="s">
        <v>421</v>
      </c>
      <c r="V52" s="3" t="s">
        <v>422</v>
      </c>
      <c r="W52" s="3" t="s">
        <v>422</v>
      </c>
      <c r="X52" s="3" t="s">
        <v>422</v>
      </c>
      <c r="Y52" s="3" t="s">
        <v>422</v>
      </c>
      <c r="Z52" s="3" t="s">
        <v>422</v>
      </c>
      <c r="AA52" s="3" t="s">
        <v>422</v>
      </c>
      <c r="AB52" s="1" t="s">
        <v>23</v>
      </c>
    </row>
    <row r="53" spans="1:28" ht="120" x14ac:dyDescent="0.25">
      <c r="A53" s="3" t="s">
        <v>28</v>
      </c>
      <c r="B53" s="9">
        <v>45994</v>
      </c>
      <c r="C53" s="13" t="str">
        <f>HYPERLINK("https://eping.wto.org/en/Search?viewData= G/TBT/N/BDI/326/Add.3, G/TBT/N/KEN/1388/Add.3, G/TBT/N/RWA/833/Add.3, G/TBT/N/TZA/912/Add.3, G/TBT/N/UGA/1741/Add.3"," G/TBT/N/BDI/326/Add.3, G/TBT/N/KEN/1388/Add.3, G/TBT/N/RWA/833/Add.3, G/TBT/N/TZA/912/Add.3, G/TBT/N/UGA/1741/Add.3")</f>
        <v xml:space="preserve"> G/TBT/N/BDI/326/Add.3, G/TBT/N/KEN/1388/Add.3, G/TBT/N/RWA/833/Add.3, G/TBT/N/TZA/912/Add.3, G/TBT/N/UGA/1741/Add.3</v>
      </c>
      <c r="D53" s="1" t="s">
        <v>661</v>
      </c>
      <c r="E53" s="1" t="s">
        <v>662</v>
      </c>
      <c r="F53" s="1" t="s">
        <v>602</v>
      </c>
      <c r="G53" s="1" t="s">
        <v>23</v>
      </c>
      <c r="H53" s="1" t="s">
        <v>603</v>
      </c>
      <c r="I53" s="1" t="s">
        <v>604</v>
      </c>
      <c r="J53" s="1" t="s">
        <v>23</v>
      </c>
      <c r="K53" s="1" t="s">
        <v>23</v>
      </c>
      <c r="L53" s="3"/>
      <c r="M53" s="9" t="s">
        <v>23</v>
      </c>
      <c r="N53" s="9" t="s">
        <v>23</v>
      </c>
      <c r="O53" s="9" t="s">
        <v>23</v>
      </c>
      <c r="P53" s="3" t="s">
        <v>71</v>
      </c>
      <c r="Q53" s="3"/>
      <c r="R53" s="3" t="str">
        <f>HYPERLINK("https://docs.wto.org/imrd/directdoc.asp?DDFDocuments/t/G/TBTN23/BDI326A3.docx", "https://docs.wto.org/imrd/directdoc.asp?DDFDocuments/t/G/TBTN23/BDI326A3.docx")</f>
        <v>https://docs.wto.org/imrd/directdoc.asp?DDFDocuments/t/G/TBTN23/BDI326A3.docx</v>
      </c>
      <c r="S53" s="3" t="str">
        <f>HYPERLINK("https://docs.wto.org/imrd/directdoc.asp?DDFDocuments/u/G/TBTN23/BDI326A3.docx", "https://docs.wto.org/imrd/directdoc.asp?DDFDocuments/u/G/TBTN23/BDI326A3.docx")</f>
        <v>https://docs.wto.org/imrd/directdoc.asp?DDFDocuments/u/G/TBTN23/BDI326A3.docx</v>
      </c>
      <c r="T53" s="3" t="str">
        <f>HYPERLINK("https://docs.wto.org/imrd/directdoc.asp?DDFDocuments/v/G/TBTN23/BDI326A3.docx", "https://docs.wto.org/imrd/directdoc.asp?DDFDocuments/v/G/TBTN23/BDI326A3.docx")</f>
        <v>https://docs.wto.org/imrd/directdoc.asp?DDFDocuments/v/G/TBTN23/BDI326A3.docx</v>
      </c>
      <c r="U53" s="3" t="s">
        <v>421</v>
      </c>
      <c r="V53" s="3" t="s">
        <v>422</v>
      </c>
      <c r="W53" s="3" t="s">
        <v>421</v>
      </c>
      <c r="X53" s="3" t="s">
        <v>422</v>
      </c>
      <c r="Y53" s="3" t="s">
        <v>422</v>
      </c>
      <c r="Z53" s="3" t="s">
        <v>422</v>
      </c>
      <c r="AA53" s="3" t="s">
        <v>422</v>
      </c>
      <c r="AB53" s="1" t="s">
        <v>23</v>
      </c>
    </row>
    <row r="54" spans="1:28" ht="225" x14ac:dyDescent="0.25">
      <c r="A54" s="3" t="s">
        <v>70</v>
      </c>
      <c r="B54" s="9">
        <v>45994</v>
      </c>
      <c r="C54" s="13" t="str">
        <f>HYPERLINK("https://eping.wto.org/en/Search?viewData= G/TBT/N/USA/2174/Add.1"," G/TBT/N/USA/2174/Add.1")</f>
        <v xml:space="preserve"> G/TBT/N/USA/2174/Add.1</v>
      </c>
      <c r="D54" s="1" t="s">
        <v>663</v>
      </c>
      <c r="E54" s="1" t="s">
        <v>664</v>
      </c>
      <c r="F54" s="1" t="s">
        <v>665</v>
      </c>
      <c r="G54" s="1" t="s">
        <v>23</v>
      </c>
      <c r="H54" s="1" t="s">
        <v>666</v>
      </c>
      <c r="I54" s="1" t="s">
        <v>120</v>
      </c>
      <c r="J54" s="1" t="s">
        <v>23</v>
      </c>
      <c r="K54" s="1" t="s">
        <v>23</v>
      </c>
      <c r="L54" s="3"/>
      <c r="M54" s="9" t="s">
        <v>23</v>
      </c>
      <c r="N54" s="9" t="s">
        <v>23</v>
      </c>
      <c r="O54" s="9" t="s">
        <v>23</v>
      </c>
      <c r="P54" s="3" t="s">
        <v>71</v>
      </c>
      <c r="Q54" s="3"/>
      <c r="R54" s="3" t="str">
        <f>HYPERLINK("https://docs.wto.org/imrd/directdoc.asp?DDFDocuments/t/G/TBTN25/USA2174A1.docx", "https://docs.wto.org/imrd/directdoc.asp?DDFDocuments/t/G/TBTN25/USA2174A1.docx")</f>
        <v>https://docs.wto.org/imrd/directdoc.asp?DDFDocuments/t/G/TBTN25/USA2174A1.docx</v>
      </c>
      <c r="S54" s="3" t="str">
        <f>HYPERLINK("https://docs.wto.org/imrd/directdoc.asp?DDFDocuments/u/G/TBTN25/USA2174A1.docx", "https://docs.wto.org/imrd/directdoc.asp?DDFDocuments/u/G/TBTN25/USA2174A1.docx")</f>
        <v>https://docs.wto.org/imrd/directdoc.asp?DDFDocuments/u/G/TBTN25/USA2174A1.docx</v>
      </c>
      <c r="T54" s="3" t="str">
        <f>HYPERLINK("https://docs.wto.org/imrd/directdoc.asp?DDFDocuments/v/G/TBTN25/USA2174A1.docx", "https://docs.wto.org/imrd/directdoc.asp?DDFDocuments/v/G/TBTN25/USA2174A1.docx")</f>
        <v>https://docs.wto.org/imrd/directdoc.asp?DDFDocuments/v/G/TBTN25/USA2174A1.docx</v>
      </c>
      <c r="U54" s="3" t="s">
        <v>421</v>
      </c>
      <c r="V54" s="3" t="s">
        <v>422</v>
      </c>
      <c r="W54" s="3" t="s">
        <v>421</v>
      </c>
      <c r="X54" s="3" t="s">
        <v>422</v>
      </c>
      <c r="Y54" s="3" t="s">
        <v>422</v>
      </c>
      <c r="Z54" s="3" t="s">
        <v>422</v>
      </c>
      <c r="AA54" s="3" t="s">
        <v>422</v>
      </c>
      <c r="AB54" s="1" t="s">
        <v>23</v>
      </c>
    </row>
    <row r="55" spans="1:28" ht="409.5" x14ac:dyDescent="0.25">
      <c r="A55" s="3" t="s">
        <v>34</v>
      </c>
      <c r="B55" s="9">
        <v>45994</v>
      </c>
      <c r="C55" s="13" t="str">
        <f>HYPERLINK("https://eping.wto.org/en/Search?viewData= G/TBT/N/AUS/194"," G/TBT/N/AUS/194")</f>
        <v xml:space="preserve"> G/TBT/N/AUS/194</v>
      </c>
      <c r="D55" s="1" t="s">
        <v>667</v>
      </c>
      <c r="E55" s="1" t="s">
        <v>668</v>
      </c>
      <c r="F55" s="1" t="s">
        <v>669</v>
      </c>
      <c r="G55" s="1" t="s">
        <v>670</v>
      </c>
      <c r="H55" s="1" t="s">
        <v>141</v>
      </c>
      <c r="I55" s="1" t="s">
        <v>83</v>
      </c>
      <c r="J55" s="1" t="s">
        <v>671</v>
      </c>
      <c r="K55" s="1" t="s">
        <v>23</v>
      </c>
      <c r="L55" s="3"/>
      <c r="M55" s="9">
        <v>46034</v>
      </c>
      <c r="N55" s="9" t="s">
        <v>23</v>
      </c>
      <c r="O55" s="9" t="s">
        <v>23</v>
      </c>
      <c r="P55" s="3" t="s">
        <v>24</v>
      </c>
      <c r="Q55" s="1" t="s">
        <v>672</v>
      </c>
      <c r="R55" s="3" t="str">
        <f>HYPERLINK("https://docs.wto.org/imrd/directdoc.asp?DDFDocuments/t/G/TBTN25/AUS194.docx", "https://docs.wto.org/imrd/directdoc.asp?DDFDocuments/t/G/TBTN25/AUS194.docx")</f>
        <v>https://docs.wto.org/imrd/directdoc.asp?DDFDocuments/t/G/TBTN25/AUS194.docx</v>
      </c>
      <c r="S55" s="3" t="str">
        <f>HYPERLINK("https://docs.wto.org/imrd/directdoc.asp?DDFDocuments/u/G/TBTN25/AUS194.docx", "https://docs.wto.org/imrd/directdoc.asp?DDFDocuments/u/G/TBTN25/AUS194.docx")</f>
        <v>https://docs.wto.org/imrd/directdoc.asp?DDFDocuments/u/G/TBTN25/AUS194.docx</v>
      </c>
      <c r="T55" s="3" t="str">
        <f>HYPERLINK("https://docs.wto.org/imrd/directdoc.asp?DDFDocuments/v/G/TBTN25/AUS194.docx", "https://docs.wto.org/imrd/directdoc.asp?DDFDocuments/v/G/TBTN25/AUS194.docx")</f>
        <v>https://docs.wto.org/imrd/directdoc.asp?DDFDocuments/v/G/TBTN25/AUS194.docx</v>
      </c>
      <c r="U55" s="3" t="s">
        <v>421</v>
      </c>
      <c r="V55" s="3" t="s">
        <v>422</v>
      </c>
      <c r="W55" s="3" t="s">
        <v>422</v>
      </c>
      <c r="X55" s="3" t="s">
        <v>422</v>
      </c>
      <c r="Y55" s="3" t="s">
        <v>422</v>
      </c>
      <c r="Z55" s="3" t="s">
        <v>422</v>
      </c>
      <c r="AA55" s="3" t="s">
        <v>422</v>
      </c>
      <c r="AB55" s="1" t="s">
        <v>673</v>
      </c>
    </row>
    <row r="56" spans="1:28" ht="409.5" x14ac:dyDescent="0.25">
      <c r="A56" s="3" t="s">
        <v>154</v>
      </c>
      <c r="B56" s="9">
        <v>45994</v>
      </c>
      <c r="C56" s="13" t="str">
        <f>HYPERLINK("https://eping.wto.org/en/Search?viewData= G/TBT/N/PHL/350"," G/TBT/N/PHL/350")</f>
        <v xml:space="preserve"> G/TBT/N/PHL/350</v>
      </c>
      <c r="D56" s="1" t="s">
        <v>674</v>
      </c>
      <c r="E56" s="1" t="s">
        <v>675</v>
      </c>
      <c r="F56" s="1" t="s">
        <v>676</v>
      </c>
      <c r="G56" s="1" t="s">
        <v>23</v>
      </c>
      <c r="H56" s="1" t="s">
        <v>418</v>
      </c>
      <c r="I56" s="1" t="s">
        <v>86</v>
      </c>
      <c r="J56" s="1" t="s">
        <v>23</v>
      </c>
      <c r="K56" s="1" t="s">
        <v>23</v>
      </c>
      <c r="L56" s="3"/>
      <c r="M56" s="9">
        <v>46054</v>
      </c>
      <c r="N56" s="9" t="s">
        <v>23</v>
      </c>
      <c r="O56" s="9" t="s">
        <v>23</v>
      </c>
      <c r="P56" s="3" t="s">
        <v>24</v>
      </c>
      <c r="Q56" s="1" t="s">
        <v>677</v>
      </c>
      <c r="R56" s="3" t="str">
        <f>HYPERLINK("https://docs.wto.org/imrd/directdoc.asp?DDFDocuments/t/G/TBTN25/PHL350.docx", "https://docs.wto.org/imrd/directdoc.asp?DDFDocuments/t/G/TBTN25/PHL350.docx")</f>
        <v>https://docs.wto.org/imrd/directdoc.asp?DDFDocuments/t/G/TBTN25/PHL350.docx</v>
      </c>
      <c r="S56" s="3" t="str">
        <f>HYPERLINK("https://docs.wto.org/imrd/directdoc.asp?DDFDocuments/u/G/TBTN25/PHL350.docx", "https://docs.wto.org/imrd/directdoc.asp?DDFDocuments/u/G/TBTN25/PHL350.docx")</f>
        <v>https://docs.wto.org/imrd/directdoc.asp?DDFDocuments/u/G/TBTN25/PHL350.docx</v>
      </c>
      <c r="T56" s="3" t="str">
        <f>HYPERLINK("https://docs.wto.org/imrd/directdoc.asp?DDFDocuments/v/G/TBTN25/PHL350.docx", "https://docs.wto.org/imrd/directdoc.asp?DDFDocuments/v/G/TBTN25/PHL350.docx")</f>
        <v>https://docs.wto.org/imrd/directdoc.asp?DDFDocuments/v/G/TBTN25/PHL350.docx</v>
      </c>
      <c r="U56" s="3" t="s">
        <v>421</v>
      </c>
      <c r="V56" s="3" t="s">
        <v>422</v>
      </c>
      <c r="W56" s="3" t="s">
        <v>422</v>
      </c>
      <c r="X56" s="3" t="s">
        <v>422</v>
      </c>
      <c r="Y56" s="3" t="s">
        <v>422</v>
      </c>
      <c r="Z56" s="3" t="s">
        <v>422</v>
      </c>
      <c r="AA56" s="3" t="s">
        <v>422</v>
      </c>
      <c r="AB56" s="1" t="s">
        <v>678</v>
      </c>
    </row>
    <row r="57" spans="1:28" ht="409.5" x14ac:dyDescent="0.25">
      <c r="A57" s="3" t="s">
        <v>126</v>
      </c>
      <c r="B57" s="9">
        <v>45994</v>
      </c>
      <c r="C57" s="13" t="str">
        <f>HYPERLINK("https://eping.wto.org/en/Search?viewData= G/TBT/N/BDI/686, G/TBT/N/KEN/1944, G/TBT/N/RWA/1309, G/TBT/N/TZA/1455, G/TBT/N/UGA/2276"," G/TBT/N/BDI/686, G/TBT/N/KEN/1944, G/TBT/N/RWA/1309, G/TBT/N/TZA/1455, G/TBT/N/UGA/2276")</f>
        <v xml:space="preserve"> G/TBT/N/BDI/686, G/TBT/N/KEN/1944, G/TBT/N/RWA/1309, G/TBT/N/TZA/1455, G/TBT/N/UGA/2276</v>
      </c>
      <c r="D57" s="1" t="s">
        <v>679</v>
      </c>
      <c r="E57" s="1" t="s">
        <v>680</v>
      </c>
      <c r="F57" s="1" t="s">
        <v>681</v>
      </c>
      <c r="G57" s="1" t="s">
        <v>682</v>
      </c>
      <c r="H57" s="1" t="s">
        <v>557</v>
      </c>
      <c r="I57" s="1" t="s">
        <v>112</v>
      </c>
      <c r="J57" s="1" t="s">
        <v>23</v>
      </c>
      <c r="K57" s="1" t="s">
        <v>23</v>
      </c>
      <c r="L57" s="3"/>
      <c r="M57" s="9">
        <v>46054</v>
      </c>
      <c r="N57" s="9" t="s">
        <v>23</v>
      </c>
      <c r="O57" s="9" t="s">
        <v>23</v>
      </c>
      <c r="P57" s="3" t="s">
        <v>24</v>
      </c>
      <c r="Q57" s="1" t="s">
        <v>683</v>
      </c>
      <c r="R57" s="3" t="str">
        <f>HYPERLINK("https://docs.wto.org/imrd/directdoc.asp?DDFDocuments/t/G/TBTN25/BDI686.docx", "https://docs.wto.org/imrd/directdoc.asp?DDFDocuments/t/G/TBTN25/BDI686.docx")</f>
        <v>https://docs.wto.org/imrd/directdoc.asp?DDFDocuments/t/G/TBTN25/BDI686.docx</v>
      </c>
      <c r="S57" s="3" t="str">
        <f>HYPERLINK("https://docs.wto.org/imrd/directdoc.asp?DDFDocuments/u/G/TBTN25/BDI686.docx", "https://docs.wto.org/imrd/directdoc.asp?DDFDocuments/u/G/TBTN25/BDI686.docx")</f>
        <v>https://docs.wto.org/imrd/directdoc.asp?DDFDocuments/u/G/TBTN25/BDI686.docx</v>
      </c>
      <c r="T57" s="3" t="str">
        <f>HYPERLINK("https://docs.wto.org/imrd/directdoc.asp?DDFDocuments/v/G/TBTN25/BDI686.docx", "https://docs.wto.org/imrd/directdoc.asp?DDFDocuments/v/G/TBTN25/BDI686.docx")</f>
        <v>https://docs.wto.org/imrd/directdoc.asp?DDFDocuments/v/G/TBTN25/BDI686.docx</v>
      </c>
      <c r="U57" s="3" t="s">
        <v>421</v>
      </c>
      <c r="V57" s="3" t="s">
        <v>422</v>
      </c>
      <c r="W57" s="3" t="s">
        <v>421</v>
      </c>
      <c r="X57" s="3" t="s">
        <v>422</v>
      </c>
      <c r="Y57" s="3" t="s">
        <v>422</v>
      </c>
      <c r="Z57" s="3" t="s">
        <v>422</v>
      </c>
      <c r="AA57" s="3" t="s">
        <v>422</v>
      </c>
      <c r="AB57" s="1" t="s">
        <v>684</v>
      </c>
    </row>
    <row r="58" spans="1:28" ht="409.5" x14ac:dyDescent="0.25">
      <c r="A58" s="3" t="s">
        <v>47</v>
      </c>
      <c r="B58" s="9">
        <v>45994</v>
      </c>
      <c r="C58" s="13" t="str">
        <f>HYPERLINK("https://eping.wto.org/en/Search?viewData= G/TBT/N/BDI/689, G/TBT/N/KEN/1947, G/TBT/N/RWA/1312, G/TBT/N/TZA/1458, G/TBT/N/UGA/2279"," G/TBT/N/BDI/689, G/TBT/N/KEN/1947, G/TBT/N/RWA/1312, G/TBT/N/TZA/1458, G/TBT/N/UGA/2279")</f>
        <v xml:space="preserve"> G/TBT/N/BDI/689, G/TBT/N/KEN/1947, G/TBT/N/RWA/1312, G/TBT/N/TZA/1458, G/TBT/N/UGA/2279</v>
      </c>
      <c r="D58" s="1" t="s">
        <v>593</v>
      </c>
      <c r="E58" s="1" t="s">
        <v>594</v>
      </c>
      <c r="F58" s="1" t="s">
        <v>595</v>
      </c>
      <c r="G58" s="1" t="s">
        <v>596</v>
      </c>
      <c r="H58" s="1" t="s">
        <v>597</v>
      </c>
      <c r="I58" s="1" t="s">
        <v>85</v>
      </c>
      <c r="J58" s="1" t="s">
        <v>23</v>
      </c>
      <c r="K58" s="1" t="s">
        <v>23</v>
      </c>
      <c r="L58" s="3"/>
      <c r="M58" s="9">
        <v>46054</v>
      </c>
      <c r="N58" s="9" t="s">
        <v>23</v>
      </c>
      <c r="O58" s="9" t="s">
        <v>23</v>
      </c>
      <c r="P58" s="3" t="s">
        <v>24</v>
      </c>
      <c r="Q58" s="1" t="s">
        <v>598</v>
      </c>
      <c r="R58" s="3" t="str">
        <f>HYPERLINK("https://docs.wto.org/imrd/directdoc.asp?DDFDocuments/t/G/TBTN25/BDI689.docx", "https://docs.wto.org/imrd/directdoc.asp?DDFDocuments/t/G/TBTN25/BDI689.docx")</f>
        <v>https://docs.wto.org/imrd/directdoc.asp?DDFDocuments/t/G/TBTN25/BDI689.docx</v>
      </c>
      <c r="S58" s="3" t="str">
        <f>HYPERLINK("https://docs.wto.org/imrd/directdoc.asp?DDFDocuments/u/G/TBTN25/BDI689.docx", "https://docs.wto.org/imrd/directdoc.asp?DDFDocuments/u/G/TBTN25/BDI689.docx")</f>
        <v>https://docs.wto.org/imrd/directdoc.asp?DDFDocuments/u/G/TBTN25/BDI689.docx</v>
      </c>
      <c r="T58" s="3" t="str">
        <f>HYPERLINK("https://docs.wto.org/imrd/directdoc.asp?DDFDocuments/v/G/TBTN25/BDI689.docx", "https://docs.wto.org/imrd/directdoc.asp?DDFDocuments/v/G/TBTN25/BDI689.docx")</f>
        <v>https://docs.wto.org/imrd/directdoc.asp?DDFDocuments/v/G/TBTN25/BDI689.docx</v>
      </c>
      <c r="U58" s="3" t="s">
        <v>421</v>
      </c>
      <c r="V58" s="3" t="s">
        <v>422</v>
      </c>
      <c r="W58" s="3" t="s">
        <v>421</v>
      </c>
      <c r="X58" s="3" t="s">
        <v>422</v>
      </c>
      <c r="Y58" s="3" t="s">
        <v>422</v>
      </c>
      <c r="Z58" s="3" t="s">
        <v>422</v>
      </c>
      <c r="AA58" s="3" t="s">
        <v>422</v>
      </c>
      <c r="AB58" s="1" t="s">
        <v>599</v>
      </c>
    </row>
    <row r="59" spans="1:28" ht="165" x14ac:dyDescent="0.25">
      <c r="A59" s="3" t="s">
        <v>47</v>
      </c>
      <c r="B59" s="9">
        <v>45994</v>
      </c>
      <c r="C59" s="13" t="str">
        <f>HYPERLINK("https://eping.wto.org/en/Search?viewData= G/TBT/N/BDI/343/Add.2, G/TBT/N/KEN/1411/Add.2, G/TBT/N/RWA/850/Add.2, G/TBT/N/TZA/933/Add.2, G/TBT/N/UGA/1759/Add.2"," G/TBT/N/BDI/343/Add.2, G/TBT/N/KEN/1411/Add.2, G/TBT/N/RWA/850/Add.2, G/TBT/N/TZA/933/Add.2, G/TBT/N/UGA/1759/Add.2")</f>
        <v xml:space="preserve"> G/TBT/N/BDI/343/Add.2, G/TBT/N/KEN/1411/Add.2, G/TBT/N/RWA/850/Add.2, G/TBT/N/TZA/933/Add.2, G/TBT/N/UGA/1759/Add.2</v>
      </c>
      <c r="D59" s="1" t="s">
        <v>685</v>
      </c>
      <c r="E59" s="1" t="s">
        <v>686</v>
      </c>
      <c r="F59" s="1" t="s">
        <v>687</v>
      </c>
      <c r="G59" s="1" t="s">
        <v>688</v>
      </c>
      <c r="H59" s="1" t="s">
        <v>689</v>
      </c>
      <c r="I59" s="1" t="s">
        <v>565</v>
      </c>
      <c r="J59" s="1" t="s">
        <v>23</v>
      </c>
      <c r="K59" s="1" t="s">
        <v>23</v>
      </c>
      <c r="L59" s="3"/>
      <c r="M59" s="9" t="s">
        <v>23</v>
      </c>
      <c r="N59" s="9" t="s">
        <v>23</v>
      </c>
      <c r="O59" s="9" t="s">
        <v>23</v>
      </c>
      <c r="P59" s="3" t="s">
        <v>71</v>
      </c>
      <c r="Q59" s="3"/>
      <c r="R59" s="3" t="str">
        <f>HYPERLINK("https://docs.wto.org/imrd/directdoc.asp?DDFDocuments/t/G/TBTN23/BDI343A2.docx", "https://docs.wto.org/imrd/directdoc.asp?DDFDocuments/t/G/TBTN23/BDI343A2.docx")</f>
        <v>https://docs.wto.org/imrd/directdoc.asp?DDFDocuments/t/G/TBTN23/BDI343A2.docx</v>
      </c>
      <c r="S59" s="3" t="str">
        <f>HYPERLINK("https://docs.wto.org/imrd/directdoc.asp?DDFDocuments/u/G/TBTN23/BDI343A2.docx", "https://docs.wto.org/imrd/directdoc.asp?DDFDocuments/u/G/TBTN23/BDI343A2.docx")</f>
        <v>https://docs.wto.org/imrd/directdoc.asp?DDFDocuments/u/G/TBTN23/BDI343A2.docx</v>
      </c>
      <c r="T59" s="3" t="str">
        <f>HYPERLINK("https://docs.wto.org/imrd/directdoc.asp?DDFDocuments/v/G/TBTN23/BDI343A2.docx", "https://docs.wto.org/imrd/directdoc.asp?DDFDocuments/v/G/TBTN23/BDI343A2.docx")</f>
        <v>https://docs.wto.org/imrd/directdoc.asp?DDFDocuments/v/G/TBTN23/BDI343A2.docx</v>
      </c>
      <c r="U59" s="3" t="s">
        <v>421</v>
      </c>
      <c r="V59" s="3" t="s">
        <v>422</v>
      </c>
      <c r="W59" s="3" t="s">
        <v>421</v>
      </c>
      <c r="X59" s="3" t="s">
        <v>422</v>
      </c>
      <c r="Y59" s="3" t="s">
        <v>422</v>
      </c>
      <c r="Z59" s="3" t="s">
        <v>422</v>
      </c>
      <c r="AA59" s="3" t="s">
        <v>422</v>
      </c>
      <c r="AB59" s="1" t="s">
        <v>23</v>
      </c>
    </row>
    <row r="60" spans="1:28" ht="150" x14ac:dyDescent="0.25">
      <c r="A60" s="3" t="s">
        <v>126</v>
      </c>
      <c r="B60" s="9">
        <v>45994</v>
      </c>
      <c r="C60" s="13" t="str">
        <f>HYPERLINK("https://eping.wto.org/en/Search?viewData= G/TBT/N/BDI/479/Add.1, G/TBT/N/KEN/1627/Add.1, G/TBT/N/RWA/1026/Add.1, G/TBT/N/TZA/1136/Add.1, G/TBT/N/UGA/1937/Add.1"," G/TBT/N/BDI/479/Add.1, G/TBT/N/KEN/1627/Add.1, G/TBT/N/RWA/1026/Add.1, G/TBT/N/TZA/1136/Add.1, G/TBT/N/UGA/1937/Add.1")</f>
        <v xml:space="preserve"> G/TBT/N/BDI/479/Add.1, G/TBT/N/KEN/1627/Add.1, G/TBT/N/RWA/1026/Add.1, G/TBT/N/TZA/1136/Add.1, G/TBT/N/UGA/1937/Add.1</v>
      </c>
      <c r="D60" s="1" t="s">
        <v>637</v>
      </c>
      <c r="E60" s="1" t="s">
        <v>638</v>
      </c>
      <c r="F60" s="1" t="s">
        <v>568</v>
      </c>
      <c r="G60" s="1" t="s">
        <v>23</v>
      </c>
      <c r="H60" s="1" t="s">
        <v>569</v>
      </c>
      <c r="I60" s="1" t="s">
        <v>639</v>
      </c>
      <c r="J60" s="1" t="s">
        <v>23</v>
      </c>
      <c r="K60" s="1" t="s">
        <v>23</v>
      </c>
      <c r="L60" s="3"/>
      <c r="M60" s="9" t="s">
        <v>23</v>
      </c>
      <c r="N60" s="9" t="s">
        <v>23</v>
      </c>
      <c r="O60" s="9" t="s">
        <v>23</v>
      </c>
      <c r="P60" s="3" t="s">
        <v>71</v>
      </c>
      <c r="Q60" s="3"/>
      <c r="R60" s="3" t="str">
        <f>HYPERLINK("https://docs.wto.org/imrd/directdoc.asp?DDFDocuments/t/G/TBTN24/BDI479A1.docx", "https://docs.wto.org/imrd/directdoc.asp?DDFDocuments/t/G/TBTN24/BDI479A1.docx")</f>
        <v>https://docs.wto.org/imrd/directdoc.asp?DDFDocuments/t/G/TBTN24/BDI479A1.docx</v>
      </c>
      <c r="S60" s="3" t="str">
        <f>HYPERLINK("https://docs.wto.org/imrd/directdoc.asp?DDFDocuments/u/G/TBTN24/BDI479A1.docx", "https://docs.wto.org/imrd/directdoc.asp?DDFDocuments/u/G/TBTN24/BDI479A1.docx")</f>
        <v>https://docs.wto.org/imrd/directdoc.asp?DDFDocuments/u/G/TBTN24/BDI479A1.docx</v>
      </c>
      <c r="T60" s="3" t="str">
        <f>HYPERLINK("https://docs.wto.org/imrd/directdoc.asp?DDFDocuments/v/G/TBTN24/BDI479A1.docx", "https://docs.wto.org/imrd/directdoc.asp?DDFDocuments/v/G/TBTN24/BDI479A1.docx")</f>
        <v>https://docs.wto.org/imrd/directdoc.asp?DDFDocuments/v/G/TBTN24/BDI479A1.docx</v>
      </c>
      <c r="U60" s="3" t="s">
        <v>421</v>
      </c>
      <c r="V60" s="3" t="s">
        <v>422</v>
      </c>
      <c r="W60" s="3" t="s">
        <v>422</v>
      </c>
      <c r="X60" s="3" t="s">
        <v>422</v>
      </c>
      <c r="Y60" s="3" t="s">
        <v>422</v>
      </c>
      <c r="Z60" s="3" t="s">
        <v>422</v>
      </c>
      <c r="AA60" s="3" t="s">
        <v>422</v>
      </c>
      <c r="AB60" s="1" t="s">
        <v>23</v>
      </c>
    </row>
    <row r="61" spans="1:28" ht="195" x14ac:dyDescent="0.25">
      <c r="A61" s="3" t="s">
        <v>43</v>
      </c>
      <c r="B61" s="9">
        <v>45994</v>
      </c>
      <c r="C61" s="13" t="str">
        <f>HYPERLINK("https://eping.wto.org/en/Search?viewData= G/TBT/N/BDI/480/Add.1, G/TBT/N/KEN/1628/Add.1, G/TBT/N/RWA/1027/Add.1, G/TBT/N/TZA/1137/Add.1, G/TBT/N/UGA/1938/Add.1"," G/TBT/N/BDI/480/Add.1, G/TBT/N/KEN/1628/Add.1, G/TBT/N/RWA/1027/Add.1, G/TBT/N/TZA/1137/Add.1, G/TBT/N/UGA/1938/Add.1")</f>
        <v xml:space="preserve"> G/TBT/N/BDI/480/Add.1, G/TBT/N/KEN/1628/Add.1, G/TBT/N/RWA/1027/Add.1, G/TBT/N/TZA/1137/Add.1, G/TBT/N/UGA/1938/Add.1</v>
      </c>
      <c r="D61" s="1" t="s">
        <v>571</v>
      </c>
      <c r="E61" s="1" t="s">
        <v>572</v>
      </c>
      <c r="F61" s="1" t="s">
        <v>568</v>
      </c>
      <c r="G61" s="1" t="s">
        <v>23</v>
      </c>
      <c r="H61" s="1" t="s">
        <v>569</v>
      </c>
      <c r="I61" s="1" t="s">
        <v>570</v>
      </c>
      <c r="J61" s="1" t="s">
        <v>23</v>
      </c>
      <c r="K61" s="1" t="s">
        <v>23</v>
      </c>
      <c r="L61" s="3"/>
      <c r="M61" s="9" t="s">
        <v>23</v>
      </c>
      <c r="N61" s="9" t="s">
        <v>23</v>
      </c>
      <c r="O61" s="9" t="s">
        <v>23</v>
      </c>
      <c r="P61" s="3" t="s">
        <v>71</v>
      </c>
      <c r="Q61" s="3"/>
      <c r="R61" s="3" t="str">
        <f>HYPERLINK("https://docs.wto.org/imrd/directdoc.asp?DDFDocuments/t/G/TBTN24/BDI480A1.docx", "https://docs.wto.org/imrd/directdoc.asp?DDFDocuments/t/G/TBTN24/BDI480A1.docx")</f>
        <v>https://docs.wto.org/imrd/directdoc.asp?DDFDocuments/t/G/TBTN24/BDI480A1.docx</v>
      </c>
      <c r="S61" s="3" t="str">
        <f>HYPERLINK("https://docs.wto.org/imrd/directdoc.asp?DDFDocuments/u/G/TBTN24/BDI480A1.docx", "https://docs.wto.org/imrd/directdoc.asp?DDFDocuments/u/G/TBTN24/BDI480A1.docx")</f>
        <v>https://docs.wto.org/imrd/directdoc.asp?DDFDocuments/u/G/TBTN24/BDI480A1.docx</v>
      </c>
      <c r="T61" s="3" t="str">
        <f>HYPERLINK("https://docs.wto.org/imrd/directdoc.asp?DDFDocuments/v/G/TBTN24/BDI480A1.docx", "https://docs.wto.org/imrd/directdoc.asp?DDFDocuments/v/G/TBTN24/BDI480A1.docx")</f>
        <v>https://docs.wto.org/imrd/directdoc.asp?DDFDocuments/v/G/TBTN24/BDI480A1.docx</v>
      </c>
      <c r="U61" s="3" t="s">
        <v>421</v>
      </c>
      <c r="V61" s="3" t="s">
        <v>422</v>
      </c>
      <c r="W61" s="3" t="s">
        <v>422</v>
      </c>
      <c r="X61" s="3" t="s">
        <v>422</v>
      </c>
      <c r="Y61" s="3" t="s">
        <v>422</v>
      </c>
      <c r="Z61" s="3" t="s">
        <v>422</v>
      </c>
      <c r="AA61" s="3" t="s">
        <v>422</v>
      </c>
      <c r="AB61" s="1" t="s">
        <v>23</v>
      </c>
    </row>
    <row r="62" spans="1:28" ht="195" x14ac:dyDescent="0.25">
      <c r="A62" s="3" t="s">
        <v>126</v>
      </c>
      <c r="B62" s="9">
        <v>45994</v>
      </c>
      <c r="C62" s="13" t="str">
        <f>HYPERLINK("https://eping.wto.org/en/Search?viewData= G/TBT/N/BDI/480/Add.1, G/TBT/N/KEN/1628/Add.1, G/TBT/N/RWA/1027/Add.1, G/TBT/N/TZA/1137/Add.1, G/TBT/N/UGA/1938/Add.1"," G/TBT/N/BDI/480/Add.1, G/TBT/N/KEN/1628/Add.1, G/TBT/N/RWA/1027/Add.1, G/TBT/N/TZA/1137/Add.1, G/TBT/N/UGA/1938/Add.1")</f>
        <v xml:space="preserve"> G/TBT/N/BDI/480/Add.1, G/TBT/N/KEN/1628/Add.1, G/TBT/N/RWA/1027/Add.1, G/TBT/N/TZA/1137/Add.1, G/TBT/N/UGA/1938/Add.1</v>
      </c>
      <c r="D62" s="1" t="s">
        <v>571</v>
      </c>
      <c r="E62" s="1" t="s">
        <v>572</v>
      </c>
      <c r="F62" s="1" t="s">
        <v>568</v>
      </c>
      <c r="G62" s="1" t="s">
        <v>23</v>
      </c>
      <c r="H62" s="1" t="s">
        <v>569</v>
      </c>
      <c r="I62" s="1" t="s">
        <v>570</v>
      </c>
      <c r="J62" s="1" t="s">
        <v>23</v>
      </c>
      <c r="K62" s="1" t="s">
        <v>23</v>
      </c>
      <c r="L62" s="3"/>
      <c r="M62" s="9" t="s">
        <v>23</v>
      </c>
      <c r="N62" s="9" t="s">
        <v>23</v>
      </c>
      <c r="O62" s="9" t="s">
        <v>23</v>
      </c>
      <c r="P62" s="3" t="s">
        <v>71</v>
      </c>
      <c r="Q62" s="3"/>
      <c r="R62" s="3" t="str">
        <f>HYPERLINK("https://docs.wto.org/imrd/directdoc.asp?DDFDocuments/t/G/TBTN24/BDI480A1.docx", "https://docs.wto.org/imrd/directdoc.asp?DDFDocuments/t/G/TBTN24/BDI480A1.docx")</f>
        <v>https://docs.wto.org/imrd/directdoc.asp?DDFDocuments/t/G/TBTN24/BDI480A1.docx</v>
      </c>
      <c r="S62" s="3" t="str">
        <f>HYPERLINK("https://docs.wto.org/imrd/directdoc.asp?DDFDocuments/u/G/TBTN24/BDI480A1.docx", "https://docs.wto.org/imrd/directdoc.asp?DDFDocuments/u/G/TBTN24/BDI480A1.docx")</f>
        <v>https://docs.wto.org/imrd/directdoc.asp?DDFDocuments/u/G/TBTN24/BDI480A1.docx</v>
      </c>
      <c r="T62" s="3" t="str">
        <f>HYPERLINK("https://docs.wto.org/imrd/directdoc.asp?DDFDocuments/v/G/TBTN24/BDI480A1.docx", "https://docs.wto.org/imrd/directdoc.asp?DDFDocuments/v/G/TBTN24/BDI480A1.docx")</f>
        <v>https://docs.wto.org/imrd/directdoc.asp?DDFDocuments/v/G/TBTN24/BDI480A1.docx</v>
      </c>
      <c r="U62" s="3" t="s">
        <v>421</v>
      </c>
      <c r="V62" s="3" t="s">
        <v>422</v>
      </c>
      <c r="W62" s="3" t="s">
        <v>422</v>
      </c>
      <c r="X62" s="3" t="s">
        <v>422</v>
      </c>
      <c r="Y62" s="3" t="s">
        <v>422</v>
      </c>
      <c r="Z62" s="3" t="s">
        <v>422</v>
      </c>
      <c r="AA62" s="3" t="s">
        <v>422</v>
      </c>
      <c r="AB62" s="1" t="s">
        <v>23</v>
      </c>
    </row>
    <row r="63" spans="1:28" ht="195" x14ac:dyDescent="0.25">
      <c r="A63" s="3" t="s">
        <v>126</v>
      </c>
      <c r="B63" s="9">
        <v>45994</v>
      </c>
      <c r="C63" s="13" t="str">
        <f>HYPERLINK("https://eping.wto.org/en/Search?viewData= G/TBT/N/BDI/356/Add.3, G/TBT/N/KEN/1436/Add.3, G/TBT/N/RWA/867/Add.3, G/TBT/N/TZA/970/Add.3, G/TBT/N/UGA/1772/Add.3"," G/TBT/N/BDI/356/Add.3, G/TBT/N/KEN/1436/Add.3, G/TBT/N/RWA/867/Add.3, G/TBT/N/TZA/970/Add.3, G/TBT/N/UGA/1772/Add.3")</f>
        <v xml:space="preserve"> G/TBT/N/BDI/356/Add.3, G/TBT/N/KEN/1436/Add.3, G/TBT/N/RWA/867/Add.3, G/TBT/N/TZA/970/Add.3, G/TBT/N/UGA/1772/Add.3</v>
      </c>
      <c r="D63" s="1" t="s">
        <v>690</v>
      </c>
      <c r="E63" s="1" t="s">
        <v>691</v>
      </c>
      <c r="F63" s="1" t="s">
        <v>642</v>
      </c>
      <c r="G63" s="1" t="s">
        <v>23</v>
      </c>
      <c r="H63" s="1" t="s">
        <v>692</v>
      </c>
      <c r="I63" s="1" t="s">
        <v>570</v>
      </c>
      <c r="J63" s="1" t="s">
        <v>23</v>
      </c>
      <c r="K63" s="1" t="s">
        <v>23</v>
      </c>
      <c r="L63" s="3"/>
      <c r="M63" s="9" t="s">
        <v>23</v>
      </c>
      <c r="N63" s="9" t="s">
        <v>23</v>
      </c>
      <c r="O63" s="9" t="s">
        <v>23</v>
      </c>
      <c r="P63" s="3" t="s">
        <v>71</v>
      </c>
      <c r="Q63" s="3"/>
      <c r="R63" s="3" t="str">
        <f>HYPERLINK("https://docs.wto.org/imrd/directdoc.asp?DDFDocuments/t/G/TBTN23/BDI356A3.docx", "https://docs.wto.org/imrd/directdoc.asp?DDFDocuments/t/G/TBTN23/BDI356A3.docx")</f>
        <v>https://docs.wto.org/imrd/directdoc.asp?DDFDocuments/t/G/TBTN23/BDI356A3.docx</v>
      </c>
      <c r="S63" s="3" t="str">
        <f>HYPERLINK("https://docs.wto.org/imrd/directdoc.asp?DDFDocuments/u/G/TBTN23/BDI356A3.docx", "https://docs.wto.org/imrd/directdoc.asp?DDFDocuments/u/G/TBTN23/BDI356A3.docx")</f>
        <v>https://docs.wto.org/imrd/directdoc.asp?DDFDocuments/u/G/TBTN23/BDI356A3.docx</v>
      </c>
      <c r="T63" s="3" t="str">
        <f>HYPERLINK("https://docs.wto.org/imrd/directdoc.asp?DDFDocuments/v/G/TBTN23/BDI356A3.docx", "https://docs.wto.org/imrd/directdoc.asp?DDFDocuments/v/G/TBTN23/BDI356A3.docx")</f>
        <v>https://docs.wto.org/imrd/directdoc.asp?DDFDocuments/v/G/TBTN23/BDI356A3.docx</v>
      </c>
      <c r="U63" s="3" t="s">
        <v>421</v>
      </c>
      <c r="V63" s="3" t="s">
        <v>422</v>
      </c>
      <c r="W63" s="3" t="s">
        <v>422</v>
      </c>
      <c r="X63" s="3" t="s">
        <v>422</v>
      </c>
      <c r="Y63" s="3" t="s">
        <v>422</v>
      </c>
      <c r="Z63" s="3" t="s">
        <v>422</v>
      </c>
      <c r="AA63" s="3" t="s">
        <v>422</v>
      </c>
      <c r="AB63" s="1" t="s">
        <v>23</v>
      </c>
    </row>
    <row r="64" spans="1:28" ht="225" x14ac:dyDescent="0.25">
      <c r="A64" s="3" t="s">
        <v>126</v>
      </c>
      <c r="B64" s="9">
        <v>45994</v>
      </c>
      <c r="C64" s="13" t="str">
        <f>HYPERLINK("https://eping.wto.org/en/Search?viewData= G/TBT/N/BDI/306/Add.2, G/TBT/N/KEN/1348/Add.3, G/TBT/N/RWA/747/Add.2, G/TBT/N/TZA/870/Add.2, G/TBT/N/UGA/1715/Add.2"," G/TBT/N/BDI/306/Add.2, G/TBT/N/KEN/1348/Add.3, G/TBT/N/RWA/747/Add.2, G/TBT/N/TZA/870/Add.2, G/TBT/N/UGA/1715/Add.2")</f>
        <v xml:space="preserve"> G/TBT/N/BDI/306/Add.2, G/TBT/N/KEN/1348/Add.3, G/TBT/N/RWA/747/Add.2, G/TBT/N/TZA/870/Add.2, G/TBT/N/UGA/1715/Add.2</v>
      </c>
      <c r="D64" s="1" t="s">
        <v>605</v>
      </c>
      <c r="E64" s="1" t="s">
        <v>606</v>
      </c>
      <c r="F64" s="1" t="s">
        <v>575</v>
      </c>
      <c r="G64" s="1" t="s">
        <v>576</v>
      </c>
      <c r="H64" s="1" t="s">
        <v>577</v>
      </c>
      <c r="I64" s="1" t="s">
        <v>578</v>
      </c>
      <c r="J64" s="1" t="s">
        <v>23</v>
      </c>
      <c r="K64" s="1" t="s">
        <v>23</v>
      </c>
      <c r="L64" s="3"/>
      <c r="M64" s="9" t="s">
        <v>23</v>
      </c>
      <c r="N64" s="9" t="s">
        <v>23</v>
      </c>
      <c r="O64" s="9" t="s">
        <v>23</v>
      </c>
      <c r="P64" s="3" t="s">
        <v>71</v>
      </c>
      <c r="Q64" s="3"/>
      <c r="R64" s="3" t="str">
        <f>HYPERLINK("https://docs.wto.org/imrd/directdoc.asp?DDFDocuments/t/G/TBTN22/BDI306A2.docx", "https://docs.wto.org/imrd/directdoc.asp?DDFDocuments/t/G/TBTN22/BDI306A2.docx")</f>
        <v>https://docs.wto.org/imrd/directdoc.asp?DDFDocuments/t/G/TBTN22/BDI306A2.docx</v>
      </c>
      <c r="S64" s="3" t="str">
        <f>HYPERLINK("https://docs.wto.org/imrd/directdoc.asp?DDFDocuments/u/G/TBTN22/BDI306A2.docx", "https://docs.wto.org/imrd/directdoc.asp?DDFDocuments/u/G/TBTN22/BDI306A2.docx")</f>
        <v>https://docs.wto.org/imrd/directdoc.asp?DDFDocuments/u/G/TBTN22/BDI306A2.docx</v>
      </c>
      <c r="T64" s="3" t="str">
        <f>HYPERLINK("https://docs.wto.org/imrd/directdoc.asp?DDFDocuments/v/G/TBTN22/BDI306A2.docx", "https://docs.wto.org/imrd/directdoc.asp?DDFDocuments/v/G/TBTN22/BDI306A2.docx")</f>
        <v>https://docs.wto.org/imrd/directdoc.asp?DDFDocuments/v/G/TBTN22/BDI306A2.docx</v>
      </c>
      <c r="U64" s="3" t="s">
        <v>421</v>
      </c>
      <c r="V64" s="3" t="s">
        <v>422</v>
      </c>
      <c r="W64" s="3" t="s">
        <v>421</v>
      </c>
      <c r="X64" s="3" t="s">
        <v>422</v>
      </c>
      <c r="Y64" s="3" t="s">
        <v>422</v>
      </c>
      <c r="Z64" s="3" t="s">
        <v>422</v>
      </c>
      <c r="AA64" s="3" t="s">
        <v>422</v>
      </c>
      <c r="AB64" s="1" t="s">
        <v>23</v>
      </c>
    </row>
    <row r="65" spans="1:28" ht="135" x14ac:dyDescent="0.25">
      <c r="A65" s="3" t="s">
        <v>22</v>
      </c>
      <c r="B65" s="9">
        <v>45994</v>
      </c>
      <c r="C65" s="13" t="str">
        <f>HYPERLINK("https://eping.wto.org/en/Search?viewData= G/TBT/N/BDI/355/Add.3, G/TBT/N/KEN/1427/Add.3, G/TBT/N/RWA/863/Add.3, G/TBT/N/TZA/969/Add.3, G/TBT/N/UGA/1771/Add.3"," G/TBT/N/BDI/355/Add.3, G/TBT/N/KEN/1427/Add.3, G/TBT/N/RWA/863/Add.3, G/TBT/N/TZA/969/Add.3, G/TBT/N/UGA/1771/Add.3")</f>
        <v xml:space="preserve"> G/TBT/N/BDI/355/Add.3, G/TBT/N/KEN/1427/Add.3, G/TBT/N/RWA/863/Add.3, G/TBT/N/TZA/969/Add.3, G/TBT/N/UGA/1771/Add.3</v>
      </c>
      <c r="D65" s="1" t="s">
        <v>650</v>
      </c>
      <c r="E65" s="1" t="s">
        <v>651</v>
      </c>
      <c r="F65" s="1" t="s">
        <v>652</v>
      </c>
      <c r="G65" s="1" t="s">
        <v>653</v>
      </c>
      <c r="H65" s="1" t="s">
        <v>654</v>
      </c>
      <c r="I65" s="1" t="s">
        <v>635</v>
      </c>
      <c r="J65" s="1" t="s">
        <v>23</v>
      </c>
      <c r="K65" s="1" t="s">
        <v>23</v>
      </c>
      <c r="L65" s="3"/>
      <c r="M65" s="9" t="s">
        <v>23</v>
      </c>
      <c r="N65" s="9" t="s">
        <v>23</v>
      </c>
      <c r="O65" s="9" t="s">
        <v>23</v>
      </c>
      <c r="P65" s="3" t="s">
        <v>71</v>
      </c>
      <c r="Q65" s="3"/>
      <c r="R65" s="3" t="str">
        <f>HYPERLINK("https://docs.wto.org/imrd/directdoc.asp?DDFDocuments/t/G/TBTN23/BDI355A3.docx", "https://docs.wto.org/imrd/directdoc.asp?DDFDocuments/t/G/TBTN23/BDI355A3.docx")</f>
        <v>https://docs.wto.org/imrd/directdoc.asp?DDFDocuments/t/G/TBTN23/BDI355A3.docx</v>
      </c>
      <c r="S65" s="3" t="str">
        <f>HYPERLINK("https://docs.wto.org/imrd/directdoc.asp?DDFDocuments/u/G/TBTN23/BDI355A3.docx", "https://docs.wto.org/imrd/directdoc.asp?DDFDocuments/u/G/TBTN23/BDI355A3.docx")</f>
        <v>https://docs.wto.org/imrd/directdoc.asp?DDFDocuments/u/G/TBTN23/BDI355A3.docx</v>
      </c>
      <c r="T65" s="3" t="str">
        <f>HYPERLINK("https://docs.wto.org/imrd/directdoc.asp?DDFDocuments/v/G/TBTN23/BDI355A3.docx", "https://docs.wto.org/imrd/directdoc.asp?DDFDocuments/v/G/TBTN23/BDI355A3.docx")</f>
        <v>https://docs.wto.org/imrd/directdoc.asp?DDFDocuments/v/G/TBTN23/BDI355A3.docx</v>
      </c>
      <c r="U65" s="3" t="s">
        <v>421</v>
      </c>
      <c r="V65" s="3" t="s">
        <v>422</v>
      </c>
      <c r="W65" s="3" t="s">
        <v>422</v>
      </c>
      <c r="X65" s="3" t="s">
        <v>422</v>
      </c>
      <c r="Y65" s="3" t="s">
        <v>422</v>
      </c>
      <c r="Z65" s="3" t="s">
        <v>422</v>
      </c>
      <c r="AA65" s="3" t="s">
        <v>422</v>
      </c>
      <c r="AB65" s="1" t="s">
        <v>23</v>
      </c>
    </row>
    <row r="66" spans="1:28" ht="195" x14ac:dyDescent="0.25">
      <c r="A66" s="3" t="s">
        <v>47</v>
      </c>
      <c r="B66" s="9">
        <v>45994</v>
      </c>
      <c r="C66" s="13" t="str">
        <f>HYPERLINK("https://eping.wto.org/en/Search?viewData= G/TBT/N/BDI/327/Add.1, G/TBT/N/KEN/1389/Add.1, G/TBT/N/RWA/834/Add.1, G/TBT/N/TZA/913/Add.1, G/TBT/N/UGA/1742/Add.1"," G/TBT/N/BDI/327/Add.1, G/TBT/N/KEN/1389/Add.1, G/TBT/N/RWA/834/Add.1, G/TBT/N/TZA/913/Add.1, G/TBT/N/UGA/1742/Add.1")</f>
        <v xml:space="preserve"> G/TBT/N/BDI/327/Add.1, G/TBT/N/KEN/1389/Add.1, G/TBT/N/RWA/834/Add.1, G/TBT/N/TZA/913/Add.1, G/TBT/N/UGA/1742/Add.1</v>
      </c>
      <c r="D66" s="1" t="s">
        <v>693</v>
      </c>
      <c r="E66" s="1" t="s">
        <v>694</v>
      </c>
      <c r="F66" s="1" t="s">
        <v>602</v>
      </c>
      <c r="G66" s="1" t="s">
        <v>23</v>
      </c>
      <c r="H66" s="1" t="s">
        <v>603</v>
      </c>
      <c r="I66" s="1" t="s">
        <v>570</v>
      </c>
      <c r="J66" s="1" t="s">
        <v>23</v>
      </c>
      <c r="K66" s="1" t="s">
        <v>23</v>
      </c>
      <c r="L66" s="3"/>
      <c r="M66" s="9" t="s">
        <v>23</v>
      </c>
      <c r="N66" s="9" t="s">
        <v>23</v>
      </c>
      <c r="O66" s="9" t="s">
        <v>23</v>
      </c>
      <c r="P66" s="3" t="s">
        <v>71</v>
      </c>
      <c r="Q66" s="3"/>
      <c r="R66" s="3" t="str">
        <f>HYPERLINK("https://docs.wto.org/imrd/directdoc.asp?DDFDocuments/t/G/TBTN23/BDI327A1.docx", "https://docs.wto.org/imrd/directdoc.asp?DDFDocuments/t/G/TBTN23/BDI327A1.docx")</f>
        <v>https://docs.wto.org/imrd/directdoc.asp?DDFDocuments/t/G/TBTN23/BDI327A1.docx</v>
      </c>
      <c r="S66" s="3" t="str">
        <f>HYPERLINK("https://docs.wto.org/imrd/directdoc.asp?DDFDocuments/u/G/TBTN23/BDI327A1.docx", "https://docs.wto.org/imrd/directdoc.asp?DDFDocuments/u/G/TBTN23/BDI327A1.docx")</f>
        <v>https://docs.wto.org/imrd/directdoc.asp?DDFDocuments/u/G/TBTN23/BDI327A1.docx</v>
      </c>
      <c r="T66" s="3" t="str">
        <f>HYPERLINK("https://docs.wto.org/imrd/directdoc.asp?DDFDocuments/v/G/TBTN23/BDI327A1.docx", "https://docs.wto.org/imrd/directdoc.asp?DDFDocuments/v/G/TBTN23/BDI327A1.docx")</f>
        <v>https://docs.wto.org/imrd/directdoc.asp?DDFDocuments/v/G/TBTN23/BDI327A1.docx</v>
      </c>
      <c r="U66" s="3" t="s">
        <v>421</v>
      </c>
      <c r="V66" s="3" t="s">
        <v>422</v>
      </c>
      <c r="W66" s="3" t="s">
        <v>421</v>
      </c>
      <c r="X66" s="3" t="s">
        <v>422</v>
      </c>
      <c r="Y66" s="3" t="s">
        <v>422</v>
      </c>
      <c r="Z66" s="3" t="s">
        <v>422</v>
      </c>
      <c r="AA66" s="3" t="s">
        <v>422</v>
      </c>
      <c r="AB66" s="1" t="s">
        <v>23</v>
      </c>
    </row>
    <row r="67" spans="1:28" ht="345" x14ac:dyDescent="0.25">
      <c r="A67" s="3" t="s">
        <v>43</v>
      </c>
      <c r="B67" s="9">
        <v>45994</v>
      </c>
      <c r="C67" s="13" t="str">
        <f>HYPERLINK("https://eping.wto.org/en/Search?viewData= G/TBT/N/BDI/340/Add.3, G/TBT/N/KEN/1403/Add.3, G/TBT/N/RWA/847/Add.3, G/TBT/N/TZA/926/Add.3, G/TBT/N/UGA/1755/Add.3"," G/TBT/N/BDI/340/Add.3, G/TBT/N/KEN/1403/Add.3, G/TBT/N/RWA/847/Add.3, G/TBT/N/TZA/926/Add.3, G/TBT/N/UGA/1755/Add.3")</f>
        <v xml:space="preserve"> G/TBT/N/BDI/340/Add.3, G/TBT/N/KEN/1403/Add.3, G/TBT/N/RWA/847/Add.3, G/TBT/N/TZA/926/Add.3, G/TBT/N/UGA/1755/Add.3</v>
      </c>
      <c r="D67" s="1" t="s">
        <v>655</v>
      </c>
      <c r="E67" s="1" t="s">
        <v>656</v>
      </c>
      <c r="F67" s="1" t="s">
        <v>657</v>
      </c>
      <c r="G67" s="1" t="s">
        <v>658</v>
      </c>
      <c r="H67" s="1" t="s">
        <v>659</v>
      </c>
      <c r="I67" s="1" t="s">
        <v>660</v>
      </c>
      <c r="J67" s="1" t="s">
        <v>23</v>
      </c>
      <c r="K67" s="1" t="s">
        <v>23</v>
      </c>
      <c r="L67" s="3"/>
      <c r="M67" s="9" t="s">
        <v>23</v>
      </c>
      <c r="N67" s="9" t="s">
        <v>23</v>
      </c>
      <c r="O67" s="9" t="s">
        <v>23</v>
      </c>
      <c r="P67" s="3" t="s">
        <v>71</v>
      </c>
      <c r="Q67" s="3"/>
      <c r="R67" s="3" t="str">
        <f>HYPERLINK("https://docs.wto.org/imrd/directdoc.asp?DDFDocuments/t/G/TBTN23/BDI340A3.docx", "https://docs.wto.org/imrd/directdoc.asp?DDFDocuments/t/G/TBTN23/BDI340A3.docx")</f>
        <v>https://docs.wto.org/imrd/directdoc.asp?DDFDocuments/t/G/TBTN23/BDI340A3.docx</v>
      </c>
      <c r="S67" s="3" t="str">
        <f>HYPERLINK("https://docs.wto.org/imrd/directdoc.asp?DDFDocuments/u/G/TBTN23/BDI340A3.docx", "https://docs.wto.org/imrd/directdoc.asp?DDFDocuments/u/G/TBTN23/BDI340A3.docx")</f>
        <v>https://docs.wto.org/imrd/directdoc.asp?DDFDocuments/u/G/TBTN23/BDI340A3.docx</v>
      </c>
      <c r="T67" s="3" t="str">
        <f>HYPERLINK("https://docs.wto.org/imrd/directdoc.asp?DDFDocuments/v/G/TBTN23/BDI340A3.docx", "https://docs.wto.org/imrd/directdoc.asp?DDFDocuments/v/G/TBTN23/BDI340A3.docx")</f>
        <v>https://docs.wto.org/imrd/directdoc.asp?DDFDocuments/v/G/TBTN23/BDI340A3.docx</v>
      </c>
      <c r="U67" s="3" t="s">
        <v>421</v>
      </c>
      <c r="V67" s="3" t="s">
        <v>422</v>
      </c>
      <c r="W67" s="3" t="s">
        <v>422</v>
      </c>
      <c r="X67" s="3" t="s">
        <v>422</v>
      </c>
      <c r="Y67" s="3" t="s">
        <v>422</v>
      </c>
      <c r="Z67" s="3" t="s">
        <v>422</v>
      </c>
      <c r="AA67" s="3" t="s">
        <v>422</v>
      </c>
      <c r="AB67" s="1" t="s">
        <v>23</v>
      </c>
    </row>
    <row r="68" spans="1:28" ht="165" x14ac:dyDescent="0.25">
      <c r="A68" s="3" t="s">
        <v>126</v>
      </c>
      <c r="B68" s="9">
        <v>45994</v>
      </c>
      <c r="C68" s="13" t="str">
        <f>HYPERLINK("https://eping.wto.org/en/Search?viewData= G/TBT/N/BDI/341/Add.3, G/TBT/N/KEN/1404/Add.3, G/TBT/N/RWA/848/Add.3, G/TBT/N/TZA/927/Add.3, G/TBT/N/UGA/1756/Add.3"," G/TBT/N/BDI/341/Add.3, G/TBT/N/KEN/1404/Add.3, G/TBT/N/RWA/848/Add.3, G/TBT/N/TZA/927/Add.3, G/TBT/N/UGA/1756/Add.3")</f>
        <v xml:space="preserve"> G/TBT/N/BDI/341/Add.3, G/TBT/N/KEN/1404/Add.3, G/TBT/N/RWA/848/Add.3, G/TBT/N/TZA/927/Add.3, G/TBT/N/UGA/1756/Add.3</v>
      </c>
      <c r="D68" s="1" t="s">
        <v>582</v>
      </c>
      <c r="E68" s="1" t="s">
        <v>583</v>
      </c>
      <c r="F68" s="1" t="s">
        <v>584</v>
      </c>
      <c r="G68" s="1" t="s">
        <v>695</v>
      </c>
      <c r="H68" s="1" t="s">
        <v>696</v>
      </c>
      <c r="I68" s="1" t="s">
        <v>660</v>
      </c>
      <c r="J68" s="1" t="s">
        <v>23</v>
      </c>
      <c r="K68" s="1" t="s">
        <v>23</v>
      </c>
      <c r="L68" s="3"/>
      <c r="M68" s="9" t="s">
        <v>23</v>
      </c>
      <c r="N68" s="9" t="s">
        <v>23</v>
      </c>
      <c r="O68" s="9" t="s">
        <v>23</v>
      </c>
      <c r="P68" s="3" t="s">
        <v>71</v>
      </c>
      <c r="Q68" s="3"/>
      <c r="R68" s="3" t="str">
        <f>HYPERLINK("https://docs.wto.org/imrd/directdoc.asp?DDFDocuments/t/G/TBTN23/BDI341A3.docx", "https://docs.wto.org/imrd/directdoc.asp?DDFDocuments/t/G/TBTN23/BDI341A3.docx")</f>
        <v>https://docs.wto.org/imrd/directdoc.asp?DDFDocuments/t/G/TBTN23/BDI341A3.docx</v>
      </c>
      <c r="S68" s="3" t="str">
        <f>HYPERLINK("https://docs.wto.org/imrd/directdoc.asp?DDFDocuments/u/G/TBTN23/BDI341A3.docx", "https://docs.wto.org/imrd/directdoc.asp?DDFDocuments/u/G/TBTN23/BDI341A3.docx")</f>
        <v>https://docs.wto.org/imrd/directdoc.asp?DDFDocuments/u/G/TBTN23/BDI341A3.docx</v>
      </c>
      <c r="T68" s="3" t="str">
        <f>HYPERLINK("https://docs.wto.org/imrd/directdoc.asp?DDFDocuments/v/G/TBTN23/BDI341A3.docx", "https://docs.wto.org/imrd/directdoc.asp?DDFDocuments/v/G/TBTN23/BDI341A3.docx")</f>
        <v>https://docs.wto.org/imrd/directdoc.asp?DDFDocuments/v/G/TBTN23/BDI341A3.docx</v>
      </c>
      <c r="U68" s="3" t="s">
        <v>421</v>
      </c>
      <c r="V68" s="3" t="s">
        <v>422</v>
      </c>
      <c r="W68" s="3" t="s">
        <v>422</v>
      </c>
      <c r="X68" s="3" t="s">
        <v>422</v>
      </c>
      <c r="Y68" s="3" t="s">
        <v>422</v>
      </c>
      <c r="Z68" s="3" t="s">
        <v>422</v>
      </c>
      <c r="AA68" s="3" t="s">
        <v>422</v>
      </c>
      <c r="AB68" s="1" t="s">
        <v>23</v>
      </c>
    </row>
    <row r="69" spans="1:28" ht="409.5" x14ac:dyDescent="0.25">
      <c r="A69" s="3" t="s">
        <v>28</v>
      </c>
      <c r="B69" s="9">
        <v>45994</v>
      </c>
      <c r="C69" s="13" t="str">
        <f>HYPERLINK("https://eping.wto.org/en/Search?viewData= G/TBT/N/BDI/687, G/TBT/N/KEN/1945, G/TBT/N/RWA/1310, G/TBT/N/TZA/1456, G/TBT/N/UGA/2277"," G/TBT/N/BDI/687, G/TBT/N/KEN/1945, G/TBT/N/RWA/1310, G/TBT/N/TZA/1456, G/TBT/N/UGA/2277")</f>
        <v xml:space="preserve"> G/TBT/N/BDI/687, G/TBT/N/KEN/1945, G/TBT/N/RWA/1310, G/TBT/N/TZA/1456, G/TBT/N/UGA/2277</v>
      </c>
      <c r="D69" s="1" t="s">
        <v>697</v>
      </c>
      <c r="E69" s="1" t="s">
        <v>698</v>
      </c>
      <c r="F69" s="1" t="s">
        <v>699</v>
      </c>
      <c r="G69" s="1" t="s">
        <v>700</v>
      </c>
      <c r="H69" s="1" t="s">
        <v>557</v>
      </c>
      <c r="I69" s="1" t="s">
        <v>85</v>
      </c>
      <c r="J69" s="1" t="s">
        <v>23</v>
      </c>
      <c r="K69" s="1" t="s">
        <v>23</v>
      </c>
      <c r="L69" s="3"/>
      <c r="M69" s="9">
        <v>46054</v>
      </c>
      <c r="N69" s="9" t="s">
        <v>23</v>
      </c>
      <c r="O69" s="9" t="s">
        <v>23</v>
      </c>
      <c r="P69" s="3" t="s">
        <v>24</v>
      </c>
      <c r="Q69" s="1" t="s">
        <v>701</v>
      </c>
      <c r="R69" s="3" t="str">
        <f>HYPERLINK("https://docs.wto.org/imrd/directdoc.asp?DDFDocuments/t/G/TBTN25/BDI687.docx", "https://docs.wto.org/imrd/directdoc.asp?DDFDocuments/t/G/TBTN25/BDI687.docx")</f>
        <v>https://docs.wto.org/imrd/directdoc.asp?DDFDocuments/t/G/TBTN25/BDI687.docx</v>
      </c>
      <c r="S69" s="3" t="str">
        <f>HYPERLINK("https://docs.wto.org/imrd/directdoc.asp?DDFDocuments/u/G/TBTN25/BDI687.docx", "https://docs.wto.org/imrd/directdoc.asp?DDFDocuments/u/G/TBTN25/BDI687.docx")</f>
        <v>https://docs.wto.org/imrd/directdoc.asp?DDFDocuments/u/G/TBTN25/BDI687.docx</v>
      </c>
      <c r="T69" s="3" t="str">
        <f>HYPERLINK("https://docs.wto.org/imrd/directdoc.asp?DDFDocuments/v/G/TBTN25/BDI687.docx", "https://docs.wto.org/imrd/directdoc.asp?DDFDocuments/v/G/TBTN25/BDI687.docx")</f>
        <v>https://docs.wto.org/imrd/directdoc.asp?DDFDocuments/v/G/TBTN25/BDI687.docx</v>
      </c>
      <c r="U69" s="3" t="s">
        <v>421</v>
      </c>
      <c r="V69" s="3" t="s">
        <v>422</v>
      </c>
      <c r="W69" s="3" t="s">
        <v>421</v>
      </c>
      <c r="X69" s="3" t="s">
        <v>422</v>
      </c>
      <c r="Y69" s="3" t="s">
        <v>422</v>
      </c>
      <c r="Z69" s="3" t="s">
        <v>422</v>
      </c>
      <c r="AA69" s="3" t="s">
        <v>422</v>
      </c>
      <c r="AB69" s="1" t="s">
        <v>702</v>
      </c>
    </row>
    <row r="70" spans="1:28" ht="105" x14ac:dyDescent="0.25">
      <c r="A70" s="3" t="s">
        <v>28</v>
      </c>
      <c r="B70" s="9">
        <v>45994</v>
      </c>
      <c r="C70" s="13" t="str">
        <f>HYPERLINK("https://eping.wto.org/en/Search?viewData= G/TBT/N/BDI/346/Add.2, G/TBT/N/KEN/1414/Add.2, G/TBT/N/RWA/853/Add.2, G/TBT/N/TZA/936/Add.2, G/TBT/N/UGA/1762/Add.2"," G/TBT/N/BDI/346/Add.2, G/TBT/N/KEN/1414/Add.2, G/TBT/N/RWA/853/Add.2, G/TBT/N/TZA/936/Add.2, G/TBT/N/UGA/1762/Add.2")</f>
        <v xml:space="preserve"> G/TBT/N/BDI/346/Add.2, G/TBT/N/KEN/1414/Add.2, G/TBT/N/RWA/853/Add.2, G/TBT/N/TZA/936/Add.2, G/TBT/N/UGA/1762/Add.2</v>
      </c>
      <c r="D70" s="1" t="s">
        <v>560</v>
      </c>
      <c r="E70" s="1" t="s">
        <v>561</v>
      </c>
      <c r="F70" s="1" t="s">
        <v>562</v>
      </c>
      <c r="G70" s="1" t="s">
        <v>563</v>
      </c>
      <c r="H70" s="1" t="s">
        <v>564</v>
      </c>
      <c r="I70" s="1" t="s">
        <v>112</v>
      </c>
      <c r="J70" s="1" t="s">
        <v>23</v>
      </c>
      <c r="K70" s="1" t="s">
        <v>23</v>
      </c>
      <c r="L70" s="3"/>
      <c r="M70" s="9" t="s">
        <v>23</v>
      </c>
      <c r="N70" s="9" t="s">
        <v>23</v>
      </c>
      <c r="O70" s="9" t="s">
        <v>23</v>
      </c>
      <c r="P70" s="3" t="s">
        <v>71</v>
      </c>
      <c r="Q70" s="3"/>
      <c r="R70" s="3" t="str">
        <f>HYPERLINK("https://docs.wto.org/imrd/directdoc.asp?DDFDocuments/t/G/TBTN23/BDI346A2.docx", "https://docs.wto.org/imrd/directdoc.asp?DDFDocuments/t/G/TBTN23/BDI346A2.docx")</f>
        <v>https://docs.wto.org/imrd/directdoc.asp?DDFDocuments/t/G/TBTN23/BDI346A2.docx</v>
      </c>
      <c r="S70" s="3" t="str">
        <f>HYPERLINK("https://docs.wto.org/imrd/directdoc.asp?DDFDocuments/u/G/TBTN23/BDI346A2.docx", "https://docs.wto.org/imrd/directdoc.asp?DDFDocuments/u/G/TBTN23/BDI346A2.docx")</f>
        <v>https://docs.wto.org/imrd/directdoc.asp?DDFDocuments/u/G/TBTN23/BDI346A2.docx</v>
      </c>
      <c r="T70" s="3" t="str">
        <f>HYPERLINK("https://docs.wto.org/imrd/directdoc.asp?DDFDocuments/v/G/TBTN23/BDI346A2.docx", "https://docs.wto.org/imrd/directdoc.asp?DDFDocuments/v/G/TBTN23/BDI346A2.docx")</f>
        <v>https://docs.wto.org/imrd/directdoc.asp?DDFDocuments/v/G/TBTN23/BDI346A2.docx</v>
      </c>
      <c r="U70" s="3" t="s">
        <v>421</v>
      </c>
      <c r="V70" s="3" t="s">
        <v>422</v>
      </c>
      <c r="W70" s="3" t="s">
        <v>421</v>
      </c>
      <c r="X70" s="3" t="s">
        <v>422</v>
      </c>
      <c r="Y70" s="3" t="s">
        <v>422</v>
      </c>
      <c r="Z70" s="3" t="s">
        <v>422</v>
      </c>
      <c r="AA70" s="3" t="s">
        <v>422</v>
      </c>
      <c r="AB70" s="1" t="s">
        <v>23</v>
      </c>
    </row>
    <row r="71" spans="1:28" ht="409.5" x14ac:dyDescent="0.25">
      <c r="A71" s="3" t="s">
        <v>43</v>
      </c>
      <c r="B71" s="9">
        <v>45994</v>
      </c>
      <c r="C71" s="13" t="str">
        <f>HYPERLINK("https://eping.wto.org/en/Search?viewData= G/TBT/N/BDI/689, G/TBT/N/KEN/1947, G/TBT/N/RWA/1312, G/TBT/N/TZA/1458, G/TBT/N/UGA/2279"," G/TBT/N/BDI/689, G/TBT/N/KEN/1947, G/TBT/N/RWA/1312, G/TBT/N/TZA/1458, G/TBT/N/UGA/2279")</f>
        <v xml:space="preserve"> G/TBT/N/BDI/689, G/TBT/N/KEN/1947, G/TBT/N/RWA/1312, G/TBT/N/TZA/1458, G/TBT/N/UGA/2279</v>
      </c>
      <c r="D71" s="1" t="s">
        <v>593</v>
      </c>
      <c r="E71" s="1" t="s">
        <v>594</v>
      </c>
      <c r="F71" s="1" t="s">
        <v>595</v>
      </c>
      <c r="G71" s="1" t="s">
        <v>596</v>
      </c>
      <c r="H71" s="1" t="s">
        <v>597</v>
      </c>
      <c r="I71" s="1" t="s">
        <v>85</v>
      </c>
      <c r="J71" s="1" t="s">
        <v>23</v>
      </c>
      <c r="K71" s="1" t="s">
        <v>23</v>
      </c>
      <c r="L71" s="3"/>
      <c r="M71" s="9">
        <v>46054</v>
      </c>
      <c r="N71" s="9" t="s">
        <v>23</v>
      </c>
      <c r="O71" s="9" t="s">
        <v>23</v>
      </c>
      <c r="P71" s="3" t="s">
        <v>24</v>
      </c>
      <c r="Q71" s="1" t="s">
        <v>598</v>
      </c>
      <c r="R71" s="3" t="str">
        <f>HYPERLINK("https://docs.wto.org/imrd/directdoc.asp?DDFDocuments/t/G/TBTN25/BDI689.docx", "https://docs.wto.org/imrd/directdoc.asp?DDFDocuments/t/G/TBTN25/BDI689.docx")</f>
        <v>https://docs.wto.org/imrd/directdoc.asp?DDFDocuments/t/G/TBTN25/BDI689.docx</v>
      </c>
      <c r="S71" s="3" t="str">
        <f>HYPERLINK("https://docs.wto.org/imrd/directdoc.asp?DDFDocuments/u/G/TBTN25/BDI689.docx", "https://docs.wto.org/imrd/directdoc.asp?DDFDocuments/u/G/TBTN25/BDI689.docx")</f>
        <v>https://docs.wto.org/imrd/directdoc.asp?DDFDocuments/u/G/TBTN25/BDI689.docx</v>
      </c>
      <c r="T71" s="3" t="str">
        <f>HYPERLINK("https://docs.wto.org/imrd/directdoc.asp?DDFDocuments/v/G/TBTN25/BDI689.docx", "https://docs.wto.org/imrd/directdoc.asp?DDFDocuments/v/G/TBTN25/BDI689.docx")</f>
        <v>https://docs.wto.org/imrd/directdoc.asp?DDFDocuments/v/G/TBTN25/BDI689.docx</v>
      </c>
      <c r="U71" s="3" t="s">
        <v>421</v>
      </c>
      <c r="V71" s="3" t="s">
        <v>422</v>
      </c>
      <c r="W71" s="3" t="s">
        <v>421</v>
      </c>
      <c r="X71" s="3" t="s">
        <v>422</v>
      </c>
      <c r="Y71" s="3" t="s">
        <v>422</v>
      </c>
      <c r="Z71" s="3" t="s">
        <v>422</v>
      </c>
      <c r="AA71" s="3" t="s">
        <v>422</v>
      </c>
      <c r="AB71" s="1" t="s">
        <v>599</v>
      </c>
    </row>
    <row r="72" spans="1:28" ht="165" x14ac:dyDescent="0.25">
      <c r="A72" s="3" t="s">
        <v>47</v>
      </c>
      <c r="B72" s="9">
        <v>45994</v>
      </c>
      <c r="C72" s="13" t="str">
        <f>HYPERLINK("https://eping.wto.org/en/Search?viewData= G/TBT/N/BDI/345/Add.2, G/TBT/N/KEN/1413/Add.2, G/TBT/N/RWA/852/Add.2, G/TBT/N/TZA/935/Add.2, G/TBT/N/UGA/1761/Add.2"," G/TBT/N/BDI/345/Add.2, G/TBT/N/KEN/1413/Add.2, G/TBT/N/RWA/852/Add.2, G/TBT/N/TZA/935/Add.2, G/TBT/N/UGA/1761/Add.2")</f>
        <v xml:space="preserve"> G/TBT/N/BDI/345/Add.2, G/TBT/N/KEN/1413/Add.2, G/TBT/N/RWA/852/Add.2, G/TBT/N/TZA/935/Add.2, G/TBT/N/UGA/1761/Add.2</v>
      </c>
      <c r="D72" s="1" t="s">
        <v>703</v>
      </c>
      <c r="E72" s="1" t="s">
        <v>704</v>
      </c>
      <c r="F72" s="1" t="s">
        <v>705</v>
      </c>
      <c r="G72" s="1" t="s">
        <v>706</v>
      </c>
      <c r="H72" s="1" t="s">
        <v>564</v>
      </c>
      <c r="I72" s="1" t="s">
        <v>565</v>
      </c>
      <c r="J72" s="1" t="s">
        <v>23</v>
      </c>
      <c r="K72" s="1" t="s">
        <v>23</v>
      </c>
      <c r="L72" s="3"/>
      <c r="M72" s="9" t="s">
        <v>23</v>
      </c>
      <c r="N72" s="9" t="s">
        <v>23</v>
      </c>
      <c r="O72" s="9" t="s">
        <v>23</v>
      </c>
      <c r="P72" s="3" t="s">
        <v>71</v>
      </c>
      <c r="Q72" s="3"/>
      <c r="R72" s="3" t="str">
        <f>HYPERLINK("https://docs.wto.org/imrd/directdoc.asp?DDFDocuments/t/G/TBTN23/BDI345A2.docx", "https://docs.wto.org/imrd/directdoc.asp?DDFDocuments/t/G/TBTN23/BDI345A2.docx")</f>
        <v>https://docs.wto.org/imrd/directdoc.asp?DDFDocuments/t/G/TBTN23/BDI345A2.docx</v>
      </c>
      <c r="S72" s="3" t="str">
        <f>HYPERLINK("https://docs.wto.org/imrd/directdoc.asp?DDFDocuments/u/G/TBTN23/BDI345A2.docx", "https://docs.wto.org/imrd/directdoc.asp?DDFDocuments/u/G/TBTN23/BDI345A2.docx")</f>
        <v>https://docs.wto.org/imrd/directdoc.asp?DDFDocuments/u/G/TBTN23/BDI345A2.docx</v>
      </c>
      <c r="T72" s="3" t="str">
        <f>HYPERLINK("https://docs.wto.org/imrd/directdoc.asp?DDFDocuments/v/G/TBTN23/BDI345A2.docx", "https://docs.wto.org/imrd/directdoc.asp?DDFDocuments/v/G/TBTN23/BDI345A2.docx")</f>
        <v>https://docs.wto.org/imrd/directdoc.asp?DDFDocuments/v/G/TBTN23/BDI345A2.docx</v>
      </c>
      <c r="U72" s="3" t="s">
        <v>421</v>
      </c>
      <c r="V72" s="3" t="s">
        <v>422</v>
      </c>
      <c r="W72" s="3" t="s">
        <v>421</v>
      </c>
      <c r="X72" s="3" t="s">
        <v>422</v>
      </c>
      <c r="Y72" s="3" t="s">
        <v>422</v>
      </c>
      <c r="Z72" s="3" t="s">
        <v>422</v>
      </c>
      <c r="AA72" s="3" t="s">
        <v>422</v>
      </c>
      <c r="AB72" s="1" t="s">
        <v>23</v>
      </c>
    </row>
    <row r="73" spans="1:28" ht="195" x14ac:dyDescent="0.25">
      <c r="A73" s="3" t="s">
        <v>126</v>
      </c>
      <c r="B73" s="9">
        <v>45994</v>
      </c>
      <c r="C73" s="13" t="str">
        <f>HYPERLINK("https://eping.wto.org/en/Search?viewData= G/TBT/N/BDI/482/Add.1, G/TBT/N/KEN/1630/Add.1, G/TBT/N/RWA/1029/Add.1, G/TBT/N/TZA/1139/Add.1, G/TBT/N/UGA/1940/Add.1"," G/TBT/N/BDI/482/Add.1, G/TBT/N/KEN/1630/Add.1, G/TBT/N/RWA/1029/Add.1, G/TBT/N/TZA/1139/Add.1, G/TBT/N/UGA/1940/Add.1")</f>
        <v xml:space="preserve"> G/TBT/N/BDI/482/Add.1, G/TBT/N/KEN/1630/Add.1, G/TBT/N/RWA/1029/Add.1, G/TBT/N/TZA/1139/Add.1, G/TBT/N/UGA/1940/Add.1</v>
      </c>
      <c r="D73" s="1" t="s">
        <v>566</v>
      </c>
      <c r="E73" s="1" t="s">
        <v>567</v>
      </c>
      <c r="F73" s="1" t="s">
        <v>568</v>
      </c>
      <c r="G73" s="1" t="s">
        <v>23</v>
      </c>
      <c r="H73" s="1" t="s">
        <v>569</v>
      </c>
      <c r="I73" s="1" t="s">
        <v>570</v>
      </c>
      <c r="J73" s="1" t="s">
        <v>23</v>
      </c>
      <c r="K73" s="1" t="s">
        <v>23</v>
      </c>
      <c r="L73" s="3"/>
      <c r="M73" s="9" t="s">
        <v>23</v>
      </c>
      <c r="N73" s="9" t="s">
        <v>23</v>
      </c>
      <c r="O73" s="9" t="s">
        <v>23</v>
      </c>
      <c r="P73" s="3" t="s">
        <v>71</v>
      </c>
      <c r="Q73" s="3"/>
      <c r="R73" s="3" t="str">
        <f>HYPERLINK("https://docs.wto.org/imrd/directdoc.asp?DDFDocuments/t/G/TBTN24/BDI482A1.docx", "https://docs.wto.org/imrd/directdoc.asp?DDFDocuments/t/G/TBTN24/BDI482A1.docx")</f>
        <v>https://docs.wto.org/imrd/directdoc.asp?DDFDocuments/t/G/TBTN24/BDI482A1.docx</v>
      </c>
      <c r="S73" s="3" t="str">
        <f>HYPERLINK("https://docs.wto.org/imrd/directdoc.asp?DDFDocuments/u/G/TBTN24/BDI482A1.docx", "https://docs.wto.org/imrd/directdoc.asp?DDFDocuments/u/G/TBTN24/BDI482A1.docx")</f>
        <v>https://docs.wto.org/imrd/directdoc.asp?DDFDocuments/u/G/TBTN24/BDI482A1.docx</v>
      </c>
      <c r="T73" s="3" t="str">
        <f>HYPERLINK("https://docs.wto.org/imrd/directdoc.asp?DDFDocuments/v/G/TBTN24/BDI482A1.docx", "https://docs.wto.org/imrd/directdoc.asp?DDFDocuments/v/G/TBTN24/BDI482A1.docx")</f>
        <v>https://docs.wto.org/imrd/directdoc.asp?DDFDocuments/v/G/TBTN24/BDI482A1.docx</v>
      </c>
      <c r="U73" s="3" t="s">
        <v>421</v>
      </c>
      <c r="V73" s="3" t="s">
        <v>422</v>
      </c>
      <c r="W73" s="3" t="s">
        <v>422</v>
      </c>
      <c r="X73" s="3" t="s">
        <v>422</v>
      </c>
      <c r="Y73" s="3" t="s">
        <v>422</v>
      </c>
      <c r="Z73" s="3" t="s">
        <v>422</v>
      </c>
      <c r="AA73" s="3" t="s">
        <v>422</v>
      </c>
      <c r="AB73" s="1" t="s">
        <v>23</v>
      </c>
    </row>
    <row r="74" spans="1:28" ht="195" x14ac:dyDescent="0.25">
      <c r="A74" s="3" t="s">
        <v>43</v>
      </c>
      <c r="B74" s="9">
        <v>45994</v>
      </c>
      <c r="C74" s="13" t="str">
        <f>HYPERLINK("https://eping.wto.org/en/Search?viewData= G/TBT/N/BDI/363/Add.3, G/TBT/N/KEN/1443/Add.3, G/TBT/N/RWA/874/Add.3, G/TBT/N/TZA/977/Add.3, G/TBT/N/UGA/1780/Add.3"," G/TBT/N/BDI/363/Add.3, G/TBT/N/KEN/1443/Add.3, G/TBT/N/RWA/874/Add.3, G/TBT/N/TZA/977/Add.3, G/TBT/N/UGA/1780/Add.3")</f>
        <v xml:space="preserve"> G/TBT/N/BDI/363/Add.3, G/TBT/N/KEN/1443/Add.3, G/TBT/N/RWA/874/Add.3, G/TBT/N/TZA/977/Add.3, G/TBT/N/UGA/1780/Add.3</v>
      </c>
      <c r="D74" s="1" t="s">
        <v>608</v>
      </c>
      <c r="E74" s="1" t="s">
        <v>609</v>
      </c>
      <c r="F74" s="1" t="s">
        <v>610</v>
      </c>
      <c r="G74" s="1" t="s">
        <v>611</v>
      </c>
      <c r="H74" s="1" t="s">
        <v>612</v>
      </c>
      <c r="I74" s="1" t="s">
        <v>636</v>
      </c>
      <c r="J74" s="1" t="s">
        <v>23</v>
      </c>
      <c r="K74" s="1" t="s">
        <v>23</v>
      </c>
      <c r="L74" s="3"/>
      <c r="M74" s="9" t="s">
        <v>23</v>
      </c>
      <c r="N74" s="9" t="s">
        <v>23</v>
      </c>
      <c r="O74" s="9" t="s">
        <v>23</v>
      </c>
      <c r="P74" s="3" t="s">
        <v>71</v>
      </c>
      <c r="Q74" s="3"/>
      <c r="R74" s="3" t="str">
        <f>HYPERLINK("https://docs.wto.org/imrd/directdoc.asp?DDFDocuments/t/G/TBTN23/BDI363A3.docx", "https://docs.wto.org/imrd/directdoc.asp?DDFDocuments/t/G/TBTN23/BDI363A3.docx")</f>
        <v>https://docs.wto.org/imrd/directdoc.asp?DDFDocuments/t/G/TBTN23/BDI363A3.docx</v>
      </c>
      <c r="S74" s="3" t="str">
        <f>HYPERLINK("https://docs.wto.org/imrd/directdoc.asp?DDFDocuments/u/G/TBTN23/BDI363A3.docx", "https://docs.wto.org/imrd/directdoc.asp?DDFDocuments/u/G/TBTN23/BDI363A3.docx")</f>
        <v>https://docs.wto.org/imrd/directdoc.asp?DDFDocuments/u/G/TBTN23/BDI363A3.docx</v>
      </c>
      <c r="T74" s="3" t="str">
        <f>HYPERLINK("https://docs.wto.org/imrd/directdoc.asp?DDFDocuments/v/G/TBTN23/BDI363A3.docx", "https://docs.wto.org/imrd/directdoc.asp?DDFDocuments/v/G/TBTN23/BDI363A3.docx")</f>
        <v>https://docs.wto.org/imrd/directdoc.asp?DDFDocuments/v/G/TBTN23/BDI363A3.docx</v>
      </c>
      <c r="U74" s="3" t="s">
        <v>421</v>
      </c>
      <c r="V74" s="3" t="s">
        <v>422</v>
      </c>
      <c r="W74" s="3" t="s">
        <v>421</v>
      </c>
      <c r="X74" s="3" t="s">
        <v>422</v>
      </c>
      <c r="Y74" s="3" t="s">
        <v>422</v>
      </c>
      <c r="Z74" s="3" t="s">
        <v>422</v>
      </c>
      <c r="AA74" s="3" t="s">
        <v>422</v>
      </c>
      <c r="AB74" s="1" t="s">
        <v>23</v>
      </c>
    </row>
    <row r="75" spans="1:28" ht="225" x14ac:dyDescent="0.25">
      <c r="A75" s="3" t="s">
        <v>47</v>
      </c>
      <c r="B75" s="9">
        <v>45994</v>
      </c>
      <c r="C75" s="13" t="str">
        <f>HYPERLINK("https://eping.wto.org/en/Search?viewData= G/TBT/N/BDI/306/Add.2, G/TBT/N/KEN/1348/Add.3, G/TBT/N/RWA/747/Add.2, G/TBT/N/TZA/870/Add.2, G/TBT/N/UGA/1715/Add.2"," G/TBT/N/BDI/306/Add.2, G/TBT/N/KEN/1348/Add.3, G/TBT/N/RWA/747/Add.2, G/TBT/N/TZA/870/Add.2, G/TBT/N/UGA/1715/Add.2")</f>
        <v xml:space="preserve"> G/TBT/N/BDI/306/Add.2, G/TBT/N/KEN/1348/Add.3, G/TBT/N/RWA/747/Add.2, G/TBT/N/TZA/870/Add.2, G/TBT/N/UGA/1715/Add.2</v>
      </c>
      <c r="D75" s="1" t="s">
        <v>605</v>
      </c>
      <c r="E75" s="1" t="s">
        <v>606</v>
      </c>
      <c r="F75" s="1" t="s">
        <v>575</v>
      </c>
      <c r="G75" s="1" t="s">
        <v>576</v>
      </c>
      <c r="H75" s="1" t="s">
        <v>577</v>
      </c>
      <c r="I75" s="1" t="s">
        <v>578</v>
      </c>
      <c r="J75" s="1" t="s">
        <v>23</v>
      </c>
      <c r="K75" s="1" t="s">
        <v>23</v>
      </c>
      <c r="L75" s="3"/>
      <c r="M75" s="9" t="s">
        <v>23</v>
      </c>
      <c r="N75" s="9" t="s">
        <v>23</v>
      </c>
      <c r="O75" s="9" t="s">
        <v>23</v>
      </c>
      <c r="P75" s="3" t="s">
        <v>71</v>
      </c>
      <c r="Q75" s="3"/>
      <c r="R75" s="3" t="str">
        <f>HYPERLINK("https://docs.wto.org/imrd/directdoc.asp?DDFDocuments/t/G/TBTN22/BDI306A2.docx", "https://docs.wto.org/imrd/directdoc.asp?DDFDocuments/t/G/TBTN22/BDI306A2.docx")</f>
        <v>https://docs.wto.org/imrd/directdoc.asp?DDFDocuments/t/G/TBTN22/BDI306A2.docx</v>
      </c>
      <c r="S75" s="3" t="str">
        <f>HYPERLINK("https://docs.wto.org/imrd/directdoc.asp?DDFDocuments/u/G/TBTN22/BDI306A2.docx", "https://docs.wto.org/imrd/directdoc.asp?DDFDocuments/u/G/TBTN22/BDI306A2.docx")</f>
        <v>https://docs.wto.org/imrd/directdoc.asp?DDFDocuments/u/G/TBTN22/BDI306A2.docx</v>
      </c>
      <c r="T75" s="3" t="str">
        <f>HYPERLINK("https://docs.wto.org/imrd/directdoc.asp?DDFDocuments/v/G/TBTN22/BDI306A2.docx", "https://docs.wto.org/imrd/directdoc.asp?DDFDocuments/v/G/TBTN22/BDI306A2.docx")</f>
        <v>https://docs.wto.org/imrd/directdoc.asp?DDFDocuments/v/G/TBTN22/BDI306A2.docx</v>
      </c>
      <c r="U75" s="3" t="s">
        <v>421</v>
      </c>
      <c r="V75" s="3" t="s">
        <v>422</v>
      </c>
      <c r="W75" s="3" t="s">
        <v>421</v>
      </c>
      <c r="X75" s="3" t="s">
        <v>422</v>
      </c>
      <c r="Y75" s="3" t="s">
        <v>422</v>
      </c>
      <c r="Z75" s="3" t="s">
        <v>422</v>
      </c>
      <c r="AA75" s="3" t="s">
        <v>422</v>
      </c>
      <c r="AB75" s="1" t="s">
        <v>23</v>
      </c>
    </row>
    <row r="76" spans="1:28" ht="300" x14ac:dyDescent="0.25">
      <c r="A76" s="3" t="s">
        <v>22</v>
      </c>
      <c r="B76" s="9">
        <v>45994</v>
      </c>
      <c r="C76" s="13" t="str">
        <f>HYPERLINK("https://eping.wto.org/en/Search?viewData= G/TBT/N/BDI/397/Add.1, G/TBT/N/KEN/1492/Add.1, G/TBT/N/RWA/921/Add.1, G/TBT/N/TZA/1025/Add.1, G/TBT/N/UGA/1832/Add.1"," G/TBT/N/BDI/397/Add.1, G/TBT/N/KEN/1492/Add.1, G/TBT/N/RWA/921/Add.1, G/TBT/N/TZA/1025/Add.1, G/TBT/N/UGA/1832/Add.1")</f>
        <v xml:space="preserve"> G/TBT/N/BDI/397/Add.1, G/TBT/N/KEN/1492/Add.1, G/TBT/N/RWA/921/Add.1, G/TBT/N/TZA/1025/Add.1, G/TBT/N/UGA/1832/Add.1</v>
      </c>
      <c r="D76" s="1" t="s">
        <v>645</v>
      </c>
      <c r="E76" s="1" t="s">
        <v>646</v>
      </c>
      <c r="F76" s="1" t="s">
        <v>647</v>
      </c>
      <c r="G76" s="1" t="s">
        <v>23</v>
      </c>
      <c r="H76" s="1" t="s">
        <v>648</v>
      </c>
      <c r="I76" s="1" t="s">
        <v>649</v>
      </c>
      <c r="J76" s="1" t="s">
        <v>23</v>
      </c>
      <c r="K76" s="1" t="s">
        <v>23</v>
      </c>
      <c r="L76" s="3"/>
      <c r="M76" s="9" t="s">
        <v>23</v>
      </c>
      <c r="N76" s="9" t="s">
        <v>23</v>
      </c>
      <c r="O76" s="9" t="s">
        <v>23</v>
      </c>
      <c r="P76" s="3" t="s">
        <v>71</v>
      </c>
      <c r="Q76" s="3"/>
      <c r="R76" s="3" t="str">
        <f>HYPERLINK("https://docs.wto.org/imrd/directdoc.asp?DDFDocuments/t/G/TBTN23/BDI397A1.docx", "https://docs.wto.org/imrd/directdoc.asp?DDFDocuments/t/G/TBTN23/BDI397A1.docx")</f>
        <v>https://docs.wto.org/imrd/directdoc.asp?DDFDocuments/t/G/TBTN23/BDI397A1.docx</v>
      </c>
      <c r="S76" s="3" t="str">
        <f>HYPERLINK("https://docs.wto.org/imrd/directdoc.asp?DDFDocuments/u/G/TBTN23/BDI397A1.docx", "https://docs.wto.org/imrd/directdoc.asp?DDFDocuments/u/G/TBTN23/BDI397A1.docx")</f>
        <v>https://docs.wto.org/imrd/directdoc.asp?DDFDocuments/u/G/TBTN23/BDI397A1.docx</v>
      </c>
      <c r="T76" s="3" t="str">
        <f>HYPERLINK("https://docs.wto.org/imrd/directdoc.asp?DDFDocuments/v/G/TBTN23/BDI397A1.docx", "https://docs.wto.org/imrd/directdoc.asp?DDFDocuments/v/G/TBTN23/BDI397A1.docx")</f>
        <v>https://docs.wto.org/imrd/directdoc.asp?DDFDocuments/v/G/TBTN23/BDI397A1.docx</v>
      </c>
      <c r="U76" s="3" t="s">
        <v>421</v>
      </c>
      <c r="V76" s="3" t="s">
        <v>422</v>
      </c>
      <c r="W76" s="3" t="s">
        <v>422</v>
      </c>
      <c r="X76" s="3" t="s">
        <v>422</v>
      </c>
      <c r="Y76" s="3" t="s">
        <v>422</v>
      </c>
      <c r="Z76" s="3" t="s">
        <v>422</v>
      </c>
      <c r="AA76" s="3" t="s">
        <v>422</v>
      </c>
      <c r="AB76" s="1" t="s">
        <v>23</v>
      </c>
    </row>
    <row r="77" spans="1:28" ht="195" x14ac:dyDescent="0.25">
      <c r="A77" s="3" t="s">
        <v>126</v>
      </c>
      <c r="B77" s="9">
        <v>45994</v>
      </c>
      <c r="C77" s="13" t="str">
        <f>HYPERLINK("https://eping.wto.org/en/Search?viewData= G/TBT/N/BDI/328/Add.3, G/TBT/N/KEN/1390/Add.3, G/TBT/N/RWA/835/Add.3, G/TBT/N/TZA/914/Add.3, G/TBT/N/UGA/1743/Add.3"," G/TBT/N/BDI/328/Add.3, G/TBT/N/KEN/1390/Add.3, G/TBT/N/RWA/835/Add.3, G/TBT/N/TZA/914/Add.3, G/TBT/N/UGA/1743/Add.3")</f>
        <v xml:space="preserve"> G/TBT/N/BDI/328/Add.3, G/TBT/N/KEN/1390/Add.3, G/TBT/N/RWA/835/Add.3, G/TBT/N/TZA/914/Add.3, G/TBT/N/UGA/1743/Add.3</v>
      </c>
      <c r="D77" s="1" t="s">
        <v>707</v>
      </c>
      <c r="E77" s="1" t="s">
        <v>708</v>
      </c>
      <c r="F77" s="1" t="s">
        <v>602</v>
      </c>
      <c r="G77" s="1" t="s">
        <v>23</v>
      </c>
      <c r="H77" s="1" t="s">
        <v>603</v>
      </c>
      <c r="I77" s="1" t="s">
        <v>570</v>
      </c>
      <c r="J77" s="1" t="s">
        <v>23</v>
      </c>
      <c r="K77" s="1" t="s">
        <v>23</v>
      </c>
      <c r="L77" s="3"/>
      <c r="M77" s="9" t="s">
        <v>23</v>
      </c>
      <c r="N77" s="9" t="s">
        <v>23</v>
      </c>
      <c r="O77" s="9" t="s">
        <v>23</v>
      </c>
      <c r="P77" s="3" t="s">
        <v>71</v>
      </c>
      <c r="Q77" s="3"/>
      <c r="R77" s="3" t="str">
        <f>HYPERLINK("https://docs.wto.org/imrd/directdoc.asp?DDFDocuments/t/G/TBTN23/BDI328A3.docx", "https://docs.wto.org/imrd/directdoc.asp?DDFDocuments/t/G/TBTN23/BDI328A3.docx")</f>
        <v>https://docs.wto.org/imrd/directdoc.asp?DDFDocuments/t/G/TBTN23/BDI328A3.docx</v>
      </c>
      <c r="S77" s="3" t="str">
        <f>HYPERLINK("https://docs.wto.org/imrd/directdoc.asp?DDFDocuments/u/G/TBTN23/BDI328A3.docx", "https://docs.wto.org/imrd/directdoc.asp?DDFDocuments/u/G/TBTN23/BDI328A3.docx")</f>
        <v>https://docs.wto.org/imrd/directdoc.asp?DDFDocuments/u/G/TBTN23/BDI328A3.docx</v>
      </c>
      <c r="T77" s="3" t="str">
        <f>HYPERLINK("https://docs.wto.org/imrd/directdoc.asp?DDFDocuments/v/G/TBTN23/BDI328A3.docx", "https://docs.wto.org/imrd/directdoc.asp?DDFDocuments/v/G/TBTN23/BDI328A3.docx")</f>
        <v>https://docs.wto.org/imrd/directdoc.asp?DDFDocuments/v/G/TBTN23/BDI328A3.docx</v>
      </c>
      <c r="U77" s="3" t="s">
        <v>421</v>
      </c>
      <c r="V77" s="3" t="s">
        <v>422</v>
      </c>
      <c r="W77" s="3" t="s">
        <v>421</v>
      </c>
      <c r="X77" s="3" t="s">
        <v>422</v>
      </c>
      <c r="Y77" s="3" t="s">
        <v>422</v>
      </c>
      <c r="Z77" s="3" t="s">
        <v>422</v>
      </c>
      <c r="AA77" s="3" t="s">
        <v>422</v>
      </c>
      <c r="AB77" s="1" t="s">
        <v>23</v>
      </c>
    </row>
    <row r="78" spans="1:28" ht="195" x14ac:dyDescent="0.25">
      <c r="A78" s="3" t="s">
        <v>47</v>
      </c>
      <c r="B78" s="9">
        <v>45994</v>
      </c>
      <c r="C78" s="13" t="str">
        <f>HYPERLINK("https://eping.wto.org/en/Search?viewData= G/TBT/N/BDI/325/Add.3, G/TBT/N/KEN/1387/Add.3, G/TBT/N/RWA/832/Add.3, G/TBT/N/TZA/911/Add.3, G/TBT/N/UGA/1740/Add.3"," G/TBT/N/BDI/325/Add.3, G/TBT/N/KEN/1387/Add.3, G/TBT/N/RWA/832/Add.3, G/TBT/N/TZA/911/Add.3, G/TBT/N/UGA/1740/Add.3")</f>
        <v xml:space="preserve"> G/TBT/N/BDI/325/Add.3, G/TBT/N/KEN/1387/Add.3, G/TBT/N/RWA/832/Add.3, G/TBT/N/TZA/911/Add.3, G/TBT/N/UGA/1740/Add.3</v>
      </c>
      <c r="D78" s="1" t="s">
        <v>600</v>
      </c>
      <c r="E78" s="1" t="s">
        <v>601</v>
      </c>
      <c r="F78" s="1" t="s">
        <v>602</v>
      </c>
      <c r="G78" s="1" t="s">
        <v>23</v>
      </c>
      <c r="H78" s="1" t="s">
        <v>603</v>
      </c>
      <c r="I78" s="1" t="s">
        <v>570</v>
      </c>
      <c r="J78" s="1" t="s">
        <v>23</v>
      </c>
      <c r="K78" s="1" t="s">
        <v>23</v>
      </c>
      <c r="L78" s="3"/>
      <c r="M78" s="9" t="s">
        <v>23</v>
      </c>
      <c r="N78" s="9" t="s">
        <v>23</v>
      </c>
      <c r="O78" s="9" t="s">
        <v>23</v>
      </c>
      <c r="P78" s="3" t="s">
        <v>71</v>
      </c>
      <c r="Q78" s="3"/>
      <c r="R78" s="3" t="str">
        <f>HYPERLINK("https://docs.wto.org/imrd/directdoc.asp?DDFDocuments/t/G/TBTN23/BDI325A3.docx", "https://docs.wto.org/imrd/directdoc.asp?DDFDocuments/t/G/TBTN23/BDI325A3.docx")</f>
        <v>https://docs.wto.org/imrd/directdoc.asp?DDFDocuments/t/G/TBTN23/BDI325A3.docx</v>
      </c>
      <c r="S78" s="3" t="str">
        <f>HYPERLINK("https://docs.wto.org/imrd/directdoc.asp?DDFDocuments/u/G/TBTN23/BDI325A3.docx", "https://docs.wto.org/imrd/directdoc.asp?DDFDocuments/u/G/TBTN23/BDI325A3.docx")</f>
        <v>https://docs.wto.org/imrd/directdoc.asp?DDFDocuments/u/G/TBTN23/BDI325A3.docx</v>
      </c>
      <c r="T78" s="3" t="str">
        <f>HYPERLINK("https://docs.wto.org/imrd/directdoc.asp?DDFDocuments/v/G/TBTN23/BDI325A3.docx", "https://docs.wto.org/imrd/directdoc.asp?DDFDocuments/v/G/TBTN23/BDI325A3.docx")</f>
        <v>https://docs.wto.org/imrd/directdoc.asp?DDFDocuments/v/G/TBTN23/BDI325A3.docx</v>
      </c>
      <c r="U78" s="3" t="s">
        <v>421</v>
      </c>
      <c r="V78" s="3" t="s">
        <v>422</v>
      </c>
      <c r="W78" s="3" t="s">
        <v>421</v>
      </c>
      <c r="X78" s="3" t="s">
        <v>422</v>
      </c>
      <c r="Y78" s="3" t="s">
        <v>422</v>
      </c>
      <c r="Z78" s="3" t="s">
        <v>422</v>
      </c>
      <c r="AA78" s="3" t="s">
        <v>422</v>
      </c>
      <c r="AB78" s="1" t="s">
        <v>23</v>
      </c>
    </row>
    <row r="79" spans="1:28" ht="195" x14ac:dyDescent="0.25">
      <c r="A79" s="3" t="s">
        <v>22</v>
      </c>
      <c r="B79" s="9">
        <v>45994</v>
      </c>
      <c r="C79" s="13" t="str">
        <f>HYPERLINK("https://eping.wto.org/en/Search?viewData= G/TBT/N/BDI/325/Add.3, G/TBT/N/KEN/1387/Add.3, G/TBT/N/RWA/832/Add.3, G/TBT/N/TZA/911/Add.3, G/TBT/N/UGA/1740/Add.3"," G/TBT/N/BDI/325/Add.3, G/TBT/N/KEN/1387/Add.3, G/TBT/N/RWA/832/Add.3, G/TBT/N/TZA/911/Add.3, G/TBT/N/UGA/1740/Add.3")</f>
        <v xml:space="preserve"> G/TBT/N/BDI/325/Add.3, G/TBT/N/KEN/1387/Add.3, G/TBT/N/RWA/832/Add.3, G/TBT/N/TZA/911/Add.3, G/TBT/N/UGA/1740/Add.3</v>
      </c>
      <c r="D79" s="1" t="s">
        <v>600</v>
      </c>
      <c r="E79" s="1" t="s">
        <v>601</v>
      </c>
      <c r="F79" s="1" t="s">
        <v>602</v>
      </c>
      <c r="G79" s="1" t="s">
        <v>23</v>
      </c>
      <c r="H79" s="1" t="s">
        <v>603</v>
      </c>
      <c r="I79" s="1" t="s">
        <v>570</v>
      </c>
      <c r="J79" s="1" t="s">
        <v>23</v>
      </c>
      <c r="K79" s="1" t="s">
        <v>23</v>
      </c>
      <c r="L79" s="3"/>
      <c r="M79" s="9" t="s">
        <v>23</v>
      </c>
      <c r="N79" s="9" t="s">
        <v>23</v>
      </c>
      <c r="O79" s="9" t="s">
        <v>23</v>
      </c>
      <c r="P79" s="3" t="s">
        <v>71</v>
      </c>
      <c r="Q79" s="3"/>
      <c r="R79" s="3" t="str">
        <f>HYPERLINK("https://docs.wto.org/imrd/directdoc.asp?DDFDocuments/t/G/TBTN23/BDI325A3.docx", "https://docs.wto.org/imrd/directdoc.asp?DDFDocuments/t/G/TBTN23/BDI325A3.docx")</f>
        <v>https://docs.wto.org/imrd/directdoc.asp?DDFDocuments/t/G/TBTN23/BDI325A3.docx</v>
      </c>
      <c r="S79" s="3" t="str">
        <f>HYPERLINK("https://docs.wto.org/imrd/directdoc.asp?DDFDocuments/u/G/TBTN23/BDI325A3.docx", "https://docs.wto.org/imrd/directdoc.asp?DDFDocuments/u/G/TBTN23/BDI325A3.docx")</f>
        <v>https://docs.wto.org/imrd/directdoc.asp?DDFDocuments/u/G/TBTN23/BDI325A3.docx</v>
      </c>
      <c r="T79" s="3" t="str">
        <f>HYPERLINK("https://docs.wto.org/imrd/directdoc.asp?DDFDocuments/v/G/TBTN23/BDI325A3.docx", "https://docs.wto.org/imrd/directdoc.asp?DDFDocuments/v/G/TBTN23/BDI325A3.docx")</f>
        <v>https://docs.wto.org/imrd/directdoc.asp?DDFDocuments/v/G/TBTN23/BDI325A3.docx</v>
      </c>
      <c r="U79" s="3" t="s">
        <v>421</v>
      </c>
      <c r="V79" s="3" t="s">
        <v>422</v>
      </c>
      <c r="W79" s="3" t="s">
        <v>421</v>
      </c>
      <c r="X79" s="3" t="s">
        <v>422</v>
      </c>
      <c r="Y79" s="3" t="s">
        <v>422</v>
      </c>
      <c r="Z79" s="3" t="s">
        <v>422</v>
      </c>
      <c r="AA79" s="3" t="s">
        <v>422</v>
      </c>
      <c r="AB79" s="1" t="s">
        <v>23</v>
      </c>
    </row>
    <row r="80" spans="1:28" ht="90" x14ac:dyDescent="0.25">
      <c r="A80" s="3" t="s">
        <v>28</v>
      </c>
      <c r="B80" s="9">
        <v>45994</v>
      </c>
      <c r="C80" s="13" t="str">
        <f>HYPERLINK("https://eping.wto.org/en/Search?viewData= G/TBT/N/BDI/410/Add.1, G/TBT/N/KEN/1506/Add.1, G/TBT/N/RWA/935/Add.1, G/TBT/N/TZA/1038/Add.1, G/TBT/N/UGA/1845/Add.1"," G/TBT/N/BDI/410/Add.1, G/TBT/N/KEN/1506/Add.1, G/TBT/N/RWA/935/Add.1, G/TBT/N/TZA/1038/Add.1, G/TBT/N/UGA/1845/Add.1")</f>
        <v xml:space="preserve"> G/TBT/N/BDI/410/Add.1, G/TBT/N/KEN/1506/Add.1, G/TBT/N/RWA/935/Add.1, G/TBT/N/TZA/1038/Add.1, G/TBT/N/UGA/1845/Add.1</v>
      </c>
      <c r="D80" s="1" t="s">
        <v>709</v>
      </c>
      <c r="E80" s="1" t="s">
        <v>710</v>
      </c>
      <c r="F80" s="1" t="s">
        <v>589</v>
      </c>
      <c r="G80" s="1" t="s">
        <v>590</v>
      </c>
      <c r="H80" s="1" t="s">
        <v>591</v>
      </c>
      <c r="I80" s="1" t="s">
        <v>81</v>
      </c>
      <c r="J80" s="1" t="s">
        <v>23</v>
      </c>
      <c r="K80" s="1" t="s">
        <v>23</v>
      </c>
      <c r="L80" s="3"/>
      <c r="M80" s="9" t="s">
        <v>23</v>
      </c>
      <c r="N80" s="9" t="s">
        <v>23</v>
      </c>
      <c r="O80" s="9" t="s">
        <v>23</v>
      </c>
      <c r="P80" s="3" t="s">
        <v>71</v>
      </c>
      <c r="Q80" s="3"/>
      <c r="R80" s="3" t="str">
        <f>HYPERLINK("https://docs.wto.org/imrd/directdoc.asp?DDFDocuments/t/G/TBTN23/BDI410A1.docx", "https://docs.wto.org/imrd/directdoc.asp?DDFDocuments/t/G/TBTN23/BDI410A1.docx")</f>
        <v>https://docs.wto.org/imrd/directdoc.asp?DDFDocuments/t/G/TBTN23/BDI410A1.docx</v>
      </c>
      <c r="S80" s="3" t="str">
        <f>HYPERLINK("https://docs.wto.org/imrd/directdoc.asp?DDFDocuments/u/G/TBTN23/BDI410A1.docx", "https://docs.wto.org/imrd/directdoc.asp?DDFDocuments/u/G/TBTN23/BDI410A1.docx")</f>
        <v>https://docs.wto.org/imrd/directdoc.asp?DDFDocuments/u/G/TBTN23/BDI410A1.docx</v>
      </c>
      <c r="T80" s="3" t="str">
        <f>HYPERLINK("https://docs.wto.org/imrd/directdoc.asp?DDFDocuments/v/G/TBTN23/BDI410A1.docx", "https://docs.wto.org/imrd/directdoc.asp?DDFDocuments/v/G/TBTN23/BDI410A1.docx")</f>
        <v>https://docs.wto.org/imrd/directdoc.asp?DDFDocuments/v/G/TBTN23/BDI410A1.docx</v>
      </c>
      <c r="U80" s="3" t="s">
        <v>421</v>
      </c>
      <c r="V80" s="3" t="s">
        <v>422</v>
      </c>
      <c r="W80" s="3" t="s">
        <v>422</v>
      </c>
      <c r="X80" s="3" t="s">
        <v>422</v>
      </c>
      <c r="Y80" s="3" t="s">
        <v>422</v>
      </c>
      <c r="Z80" s="3" t="s">
        <v>422</v>
      </c>
      <c r="AA80" s="3" t="s">
        <v>422</v>
      </c>
      <c r="AB80" s="1" t="s">
        <v>23</v>
      </c>
    </row>
    <row r="81" spans="1:28" ht="345" x14ac:dyDescent="0.25">
      <c r="A81" s="3" t="s">
        <v>47</v>
      </c>
      <c r="B81" s="9">
        <v>45994</v>
      </c>
      <c r="C81" s="13" t="str">
        <f>HYPERLINK("https://eping.wto.org/en/Search?viewData= G/TBT/N/BDI/340/Add.3, G/TBT/N/KEN/1403/Add.3, G/TBT/N/RWA/847/Add.3, G/TBT/N/TZA/926/Add.3, G/TBT/N/UGA/1755/Add.3"," G/TBT/N/BDI/340/Add.3, G/TBT/N/KEN/1403/Add.3, G/TBT/N/RWA/847/Add.3, G/TBT/N/TZA/926/Add.3, G/TBT/N/UGA/1755/Add.3")</f>
        <v xml:space="preserve"> G/TBT/N/BDI/340/Add.3, G/TBT/N/KEN/1403/Add.3, G/TBT/N/RWA/847/Add.3, G/TBT/N/TZA/926/Add.3, G/TBT/N/UGA/1755/Add.3</v>
      </c>
      <c r="D81" s="1" t="s">
        <v>655</v>
      </c>
      <c r="E81" s="1" t="s">
        <v>656</v>
      </c>
      <c r="F81" s="1" t="s">
        <v>657</v>
      </c>
      <c r="G81" s="1" t="s">
        <v>658</v>
      </c>
      <c r="H81" s="1" t="s">
        <v>659</v>
      </c>
      <c r="I81" s="1" t="s">
        <v>660</v>
      </c>
      <c r="J81" s="1" t="s">
        <v>23</v>
      </c>
      <c r="K81" s="1" t="s">
        <v>23</v>
      </c>
      <c r="L81" s="3"/>
      <c r="M81" s="9" t="s">
        <v>23</v>
      </c>
      <c r="N81" s="9" t="s">
        <v>23</v>
      </c>
      <c r="O81" s="9" t="s">
        <v>23</v>
      </c>
      <c r="P81" s="3" t="s">
        <v>71</v>
      </c>
      <c r="Q81" s="3"/>
      <c r="R81" s="3" t="str">
        <f>HYPERLINK("https://docs.wto.org/imrd/directdoc.asp?DDFDocuments/t/G/TBTN23/BDI340A3.docx", "https://docs.wto.org/imrd/directdoc.asp?DDFDocuments/t/G/TBTN23/BDI340A3.docx")</f>
        <v>https://docs.wto.org/imrd/directdoc.asp?DDFDocuments/t/G/TBTN23/BDI340A3.docx</v>
      </c>
      <c r="S81" s="3" t="str">
        <f>HYPERLINK("https://docs.wto.org/imrd/directdoc.asp?DDFDocuments/u/G/TBTN23/BDI340A3.docx", "https://docs.wto.org/imrd/directdoc.asp?DDFDocuments/u/G/TBTN23/BDI340A3.docx")</f>
        <v>https://docs.wto.org/imrd/directdoc.asp?DDFDocuments/u/G/TBTN23/BDI340A3.docx</v>
      </c>
      <c r="T81" s="3" t="str">
        <f>HYPERLINK("https://docs.wto.org/imrd/directdoc.asp?DDFDocuments/v/G/TBTN23/BDI340A3.docx", "https://docs.wto.org/imrd/directdoc.asp?DDFDocuments/v/G/TBTN23/BDI340A3.docx")</f>
        <v>https://docs.wto.org/imrd/directdoc.asp?DDFDocuments/v/G/TBTN23/BDI340A3.docx</v>
      </c>
      <c r="U81" s="3" t="s">
        <v>421</v>
      </c>
      <c r="V81" s="3" t="s">
        <v>422</v>
      </c>
      <c r="W81" s="3" t="s">
        <v>422</v>
      </c>
      <c r="X81" s="3" t="s">
        <v>422</v>
      </c>
      <c r="Y81" s="3" t="s">
        <v>422</v>
      </c>
      <c r="Z81" s="3" t="s">
        <v>422</v>
      </c>
      <c r="AA81" s="3" t="s">
        <v>422</v>
      </c>
      <c r="AB81" s="1" t="s">
        <v>23</v>
      </c>
    </row>
    <row r="82" spans="1:28" ht="150" x14ac:dyDescent="0.25">
      <c r="A82" s="3" t="s">
        <v>43</v>
      </c>
      <c r="B82" s="9">
        <v>45994</v>
      </c>
      <c r="C82" s="13" t="str">
        <f>HYPERLINK("https://eping.wto.org/en/Search?viewData= G/TBT/N/BDI/410/Add.1, G/TBT/N/KEN/1506/Add.1, G/TBT/N/RWA/935/Add.1, G/TBT/N/TZA/1038/Add.1, G/TBT/N/UGA/1845/Add.1"," G/TBT/N/BDI/410/Add.1, G/TBT/N/KEN/1506/Add.1, G/TBT/N/RWA/935/Add.1, G/TBT/N/TZA/1038/Add.1, G/TBT/N/UGA/1845/Add.1")</f>
        <v xml:space="preserve"> G/TBT/N/BDI/410/Add.1, G/TBT/N/KEN/1506/Add.1, G/TBT/N/RWA/935/Add.1, G/TBT/N/TZA/1038/Add.1, G/TBT/N/UGA/1845/Add.1</v>
      </c>
      <c r="D82" s="1" t="s">
        <v>709</v>
      </c>
      <c r="E82" s="1" t="s">
        <v>710</v>
      </c>
      <c r="F82" s="1" t="s">
        <v>589</v>
      </c>
      <c r="G82" s="1" t="s">
        <v>590</v>
      </c>
      <c r="H82" s="1" t="s">
        <v>591</v>
      </c>
      <c r="I82" s="1" t="s">
        <v>592</v>
      </c>
      <c r="J82" s="1" t="s">
        <v>23</v>
      </c>
      <c r="K82" s="1" t="s">
        <v>23</v>
      </c>
      <c r="L82" s="3"/>
      <c r="M82" s="9" t="s">
        <v>23</v>
      </c>
      <c r="N82" s="9" t="s">
        <v>23</v>
      </c>
      <c r="O82" s="9" t="s">
        <v>23</v>
      </c>
      <c r="P82" s="3" t="s">
        <v>71</v>
      </c>
      <c r="Q82" s="3"/>
      <c r="R82" s="3" t="str">
        <f>HYPERLINK("https://docs.wto.org/imrd/directdoc.asp?DDFDocuments/t/G/TBTN23/BDI410A1.docx", "https://docs.wto.org/imrd/directdoc.asp?DDFDocuments/t/G/TBTN23/BDI410A1.docx")</f>
        <v>https://docs.wto.org/imrd/directdoc.asp?DDFDocuments/t/G/TBTN23/BDI410A1.docx</v>
      </c>
      <c r="S82" s="3" t="str">
        <f>HYPERLINK("https://docs.wto.org/imrd/directdoc.asp?DDFDocuments/u/G/TBTN23/BDI410A1.docx", "https://docs.wto.org/imrd/directdoc.asp?DDFDocuments/u/G/TBTN23/BDI410A1.docx")</f>
        <v>https://docs.wto.org/imrd/directdoc.asp?DDFDocuments/u/G/TBTN23/BDI410A1.docx</v>
      </c>
      <c r="T82" s="3" t="str">
        <f>HYPERLINK("https://docs.wto.org/imrd/directdoc.asp?DDFDocuments/v/G/TBTN23/BDI410A1.docx", "https://docs.wto.org/imrd/directdoc.asp?DDFDocuments/v/G/TBTN23/BDI410A1.docx")</f>
        <v>https://docs.wto.org/imrd/directdoc.asp?DDFDocuments/v/G/TBTN23/BDI410A1.docx</v>
      </c>
      <c r="U82" s="3" t="s">
        <v>421</v>
      </c>
      <c r="V82" s="3" t="s">
        <v>422</v>
      </c>
      <c r="W82" s="3" t="s">
        <v>422</v>
      </c>
      <c r="X82" s="3" t="s">
        <v>422</v>
      </c>
      <c r="Y82" s="3" t="s">
        <v>422</v>
      </c>
      <c r="Z82" s="3" t="s">
        <v>422</v>
      </c>
      <c r="AA82" s="3" t="s">
        <v>422</v>
      </c>
      <c r="AB82" s="1" t="s">
        <v>23</v>
      </c>
    </row>
    <row r="83" spans="1:28" ht="150" x14ac:dyDescent="0.25">
      <c r="A83" s="3" t="s">
        <v>126</v>
      </c>
      <c r="B83" s="9">
        <v>45994</v>
      </c>
      <c r="C83" s="13" t="str">
        <f>HYPERLINK("https://eping.wto.org/en/Search?viewData= G/TBT/N/BDI/410/Add.1, G/TBT/N/KEN/1506/Add.1, G/TBT/N/RWA/935/Add.1, G/TBT/N/TZA/1038/Add.1, G/TBT/N/UGA/1845/Add.1"," G/TBT/N/BDI/410/Add.1, G/TBT/N/KEN/1506/Add.1, G/TBT/N/RWA/935/Add.1, G/TBT/N/TZA/1038/Add.1, G/TBT/N/UGA/1845/Add.1")</f>
        <v xml:space="preserve"> G/TBT/N/BDI/410/Add.1, G/TBT/N/KEN/1506/Add.1, G/TBT/N/RWA/935/Add.1, G/TBT/N/TZA/1038/Add.1, G/TBT/N/UGA/1845/Add.1</v>
      </c>
      <c r="D83" s="1" t="s">
        <v>709</v>
      </c>
      <c r="E83" s="1" t="s">
        <v>710</v>
      </c>
      <c r="F83" s="1" t="s">
        <v>589</v>
      </c>
      <c r="G83" s="1" t="s">
        <v>590</v>
      </c>
      <c r="H83" s="1" t="s">
        <v>591</v>
      </c>
      <c r="I83" s="1" t="s">
        <v>592</v>
      </c>
      <c r="J83" s="1" t="s">
        <v>23</v>
      </c>
      <c r="K83" s="1" t="s">
        <v>23</v>
      </c>
      <c r="L83" s="3"/>
      <c r="M83" s="9" t="s">
        <v>23</v>
      </c>
      <c r="N83" s="9" t="s">
        <v>23</v>
      </c>
      <c r="O83" s="9" t="s">
        <v>23</v>
      </c>
      <c r="P83" s="3" t="s">
        <v>71</v>
      </c>
      <c r="Q83" s="3"/>
      <c r="R83" s="3" t="str">
        <f>HYPERLINK("https://docs.wto.org/imrd/directdoc.asp?DDFDocuments/t/G/TBTN23/BDI410A1.docx", "https://docs.wto.org/imrd/directdoc.asp?DDFDocuments/t/G/TBTN23/BDI410A1.docx")</f>
        <v>https://docs.wto.org/imrd/directdoc.asp?DDFDocuments/t/G/TBTN23/BDI410A1.docx</v>
      </c>
      <c r="S83" s="3" t="str">
        <f>HYPERLINK("https://docs.wto.org/imrd/directdoc.asp?DDFDocuments/u/G/TBTN23/BDI410A1.docx", "https://docs.wto.org/imrd/directdoc.asp?DDFDocuments/u/G/TBTN23/BDI410A1.docx")</f>
        <v>https://docs.wto.org/imrd/directdoc.asp?DDFDocuments/u/G/TBTN23/BDI410A1.docx</v>
      </c>
      <c r="T83" s="3" t="str">
        <f>HYPERLINK("https://docs.wto.org/imrd/directdoc.asp?DDFDocuments/v/G/TBTN23/BDI410A1.docx", "https://docs.wto.org/imrd/directdoc.asp?DDFDocuments/v/G/TBTN23/BDI410A1.docx")</f>
        <v>https://docs.wto.org/imrd/directdoc.asp?DDFDocuments/v/G/TBTN23/BDI410A1.docx</v>
      </c>
      <c r="U83" s="3" t="s">
        <v>421</v>
      </c>
      <c r="V83" s="3" t="s">
        <v>422</v>
      </c>
      <c r="W83" s="3" t="s">
        <v>422</v>
      </c>
      <c r="X83" s="3" t="s">
        <v>422</v>
      </c>
      <c r="Y83" s="3" t="s">
        <v>422</v>
      </c>
      <c r="Z83" s="3" t="s">
        <v>422</v>
      </c>
      <c r="AA83" s="3" t="s">
        <v>422</v>
      </c>
      <c r="AB83" s="1" t="s">
        <v>23</v>
      </c>
    </row>
    <row r="84" spans="1:28" ht="315" x14ac:dyDescent="0.25">
      <c r="A84" s="3" t="s">
        <v>43</v>
      </c>
      <c r="B84" s="9">
        <v>45994</v>
      </c>
      <c r="C84" s="13" t="str">
        <f>HYPERLINK("https://eping.wto.org/en/Search?viewData= G/TBT/N/BDI/341/Add.3, G/TBT/N/KEN/1404/Add.3, G/TBT/N/RWA/848/Add.3, G/TBT/N/TZA/927/Add.3, G/TBT/N/UGA/1756/Add.3"," G/TBT/N/BDI/341/Add.3, G/TBT/N/KEN/1404/Add.3, G/TBT/N/RWA/848/Add.3, G/TBT/N/TZA/927/Add.3, G/TBT/N/UGA/1756/Add.3")</f>
        <v xml:space="preserve"> G/TBT/N/BDI/341/Add.3, G/TBT/N/KEN/1404/Add.3, G/TBT/N/RWA/848/Add.3, G/TBT/N/TZA/927/Add.3, G/TBT/N/UGA/1756/Add.3</v>
      </c>
      <c r="D84" s="1" t="s">
        <v>582</v>
      </c>
      <c r="E84" s="1" t="s">
        <v>583</v>
      </c>
      <c r="F84" s="1" t="s">
        <v>584</v>
      </c>
      <c r="G84" s="1" t="s">
        <v>585</v>
      </c>
      <c r="H84" s="1" t="s">
        <v>586</v>
      </c>
      <c r="I84" s="1" t="s">
        <v>660</v>
      </c>
      <c r="J84" s="1" t="s">
        <v>23</v>
      </c>
      <c r="K84" s="1" t="s">
        <v>23</v>
      </c>
      <c r="L84" s="3"/>
      <c r="M84" s="9" t="s">
        <v>23</v>
      </c>
      <c r="N84" s="9" t="s">
        <v>23</v>
      </c>
      <c r="O84" s="9" t="s">
        <v>23</v>
      </c>
      <c r="P84" s="3" t="s">
        <v>71</v>
      </c>
      <c r="Q84" s="3"/>
      <c r="R84" s="3" t="str">
        <f>HYPERLINK("https://docs.wto.org/imrd/directdoc.asp?DDFDocuments/t/G/TBTN23/BDI341A3.docx", "https://docs.wto.org/imrd/directdoc.asp?DDFDocuments/t/G/TBTN23/BDI341A3.docx")</f>
        <v>https://docs.wto.org/imrd/directdoc.asp?DDFDocuments/t/G/TBTN23/BDI341A3.docx</v>
      </c>
      <c r="S84" s="3" t="str">
        <f>HYPERLINK("https://docs.wto.org/imrd/directdoc.asp?DDFDocuments/u/G/TBTN23/BDI341A3.docx", "https://docs.wto.org/imrd/directdoc.asp?DDFDocuments/u/G/TBTN23/BDI341A3.docx")</f>
        <v>https://docs.wto.org/imrd/directdoc.asp?DDFDocuments/u/G/TBTN23/BDI341A3.docx</v>
      </c>
      <c r="T84" s="3" t="str">
        <f>HYPERLINK("https://docs.wto.org/imrd/directdoc.asp?DDFDocuments/v/G/TBTN23/BDI341A3.docx", "https://docs.wto.org/imrd/directdoc.asp?DDFDocuments/v/G/TBTN23/BDI341A3.docx")</f>
        <v>https://docs.wto.org/imrd/directdoc.asp?DDFDocuments/v/G/TBTN23/BDI341A3.docx</v>
      </c>
      <c r="U84" s="3" t="s">
        <v>421</v>
      </c>
      <c r="V84" s="3" t="s">
        <v>422</v>
      </c>
      <c r="W84" s="3" t="s">
        <v>422</v>
      </c>
      <c r="X84" s="3" t="s">
        <v>422</v>
      </c>
      <c r="Y84" s="3" t="s">
        <v>422</v>
      </c>
      <c r="Z84" s="3" t="s">
        <v>422</v>
      </c>
      <c r="AA84" s="3" t="s">
        <v>422</v>
      </c>
      <c r="AB84" s="1" t="s">
        <v>23</v>
      </c>
    </row>
    <row r="85" spans="1:28" ht="225" x14ac:dyDescent="0.25">
      <c r="A85" s="3" t="s">
        <v>28</v>
      </c>
      <c r="B85" s="9">
        <v>45994</v>
      </c>
      <c r="C85" s="13" t="str">
        <f>HYPERLINK("https://eping.wto.org/en/Search?viewData= G/TBT/N/BDI/353/Add.3, G/TBT/N/KEN/1425/Add.3, G/TBT/N/RWA/861/Add.3, G/TBT/N/TZA/967/Add.3, G/TBT/N/UGA/1769/Add.3"," G/TBT/N/BDI/353/Add.3, G/TBT/N/KEN/1425/Add.3, G/TBT/N/RWA/861/Add.3, G/TBT/N/TZA/967/Add.3, G/TBT/N/UGA/1769/Add.3")</f>
        <v xml:space="preserve"> G/TBT/N/BDI/353/Add.3, G/TBT/N/KEN/1425/Add.3, G/TBT/N/RWA/861/Add.3, G/TBT/N/TZA/967/Add.3, G/TBT/N/UGA/1769/Add.3</v>
      </c>
      <c r="D85" s="1" t="s">
        <v>711</v>
      </c>
      <c r="E85" s="1" t="s">
        <v>712</v>
      </c>
      <c r="F85" s="1" t="s">
        <v>713</v>
      </c>
      <c r="G85" s="1" t="s">
        <v>714</v>
      </c>
      <c r="H85" s="1" t="s">
        <v>654</v>
      </c>
      <c r="I85" s="1" t="s">
        <v>145</v>
      </c>
      <c r="J85" s="1" t="s">
        <v>23</v>
      </c>
      <c r="K85" s="1" t="s">
        <v>23</v>
      </c>
      <c r="L85" s="3"/>
      <c r="M85" s="9" t="s">
        <v>23</v>
      </c>
      <c r="N85" s="9" t="s">
        <v>23</v>
      </c>
      <c r="O85" s="9" t="s">
        <v>23</v>
      </c>
      <c r="P85" s="3" t="s">
        <v>71</v>
      </c>
      <c r="Q85" s="3"/>
      <c r="R85" s="3" t="str">
        <f>HYPERLINK("https://docs.wto.org/imrd/directdoc.asp?DDFDocuments/t/G/TBTN23/BDI353A3.docx", "https://docs.wto.org/imrd/directdoc.asp?DDFDocuments/t/G/TBTN23/BDI353A3.docx")</f>
        <v>https://docs.wto.org/imrd/directdoc.asp?DDFDocuments/t/G/TBTN23/BDI353A3.docx</v>
      </c>
      <c r="S85" s="3" t="str">
        <f>HYPERLINK("https://docs.wto.org/imrd/directdoc.asp?DDFDocuments/u/G/TBTN23/BDI353A3.docx", "https://docs.wto.org/imrd/directdoc.asp?DDFDocuments/u/G/TBTN23/BDI353A3.docx")</f>
        <v>https://docs.wto.org/imrd/directdoc.asp?DDFDocuments/u/G/TBTN23/BDI353A3.docx</v>
      </c>
      <c r="T85" s="3" t="str">
        <f>HYPERLINK("https://docs.wto.org/imrd/directdoc.asp?DDFDocuments/v/G/TBTN23/BDI353A3.docx", "https://docs.wto.org/imrd/directdoc.asp?DDFDocuments/v/G/TBTN23/BDI353A3.docx")</f>
        <v>https://docs.wto.org/imrd/directdoc.asp?DDFDocuments/v/G/TBTN23/BDI353A3.docx</v>
      </c>
      <c r="U85" s="3" t="s">
        <v>421</v>
      </c>
      <c r="V85" s="3" t="s">
        <v>422</v>
      </c>
      <c r="W85" s="3" t="s">
        <v>422</v>
      </c>
      <c r="X85" s="3" t="s">
        <v>422</v>
      </c>
      <c r="Y85" s="3" t="s">
        <v>422</v>
      </c>
      <c r="Z85" s="3" t="s">
        <v>422</v>
      </c>
      <c r="AA85" s="3" t="s">
        <v>422</v>
      </c>
      <c r="AB85" s="1" t="s">
        <v>23</v>
      </c>
    </row>
    <row r="86" spans="1:28" ht="150" x14ac:dyDescent="0.25">
      <c r="A86" s="3" t="s">
        <v>28</v>
      </c>
      <c r="B86" s="9">
        <v>45994</v>
      </c>
      <c r="C86" s="13" t="str">
        <f>HYPERLINK("https://eping.wto.org/en/Search?viewData= G/TBT/N/BDI/397/Add.1, G/TBT/N/KEN/1492/Add.1, G/TBT/N/RWA/921/Add.1, G/TBT/N/TZA/1025/Add.1, G/TBT/N/UGA/1832/Add.1"," G/TBT/N/BDI/397/Add.1, G/TBT/N/KEN/1492/Add.1, G/TBT/N/RWA/921/Add.1, G/TBT/N/TZA/1025/Add.1, G/TBT/N/UGA/1832/Add.1")</f>
        <v xml:space="preserve"> G/TBT/N/BDI/397/Add.1, G/TBT/N/KEN/1492/Add.1, G/TBT/N/RWA/921/Add.1, G/TBT/N/TZA/1025/Add.1, G/TBT/N/UGA/1832/Add.1</v>
      </c>
      <c r="D86" s="1" t="s">
        <v>645</v>
      </c>
      <c r="E86" s="1" t="s">
        <v>646</v>
      </c>
      <c r="F86" s="1" t="s">
        <v>647</v>
      </c>
      <c r="G86" s="1" t="s">
        <v>23</v>
      </c>
      <c r="H86" s="1" t="s">
        <v>648</v>
      </c>
      <c r="I86" s="1" t="s">
        <v>128</v>
      </c>
      <c r="J86" s="1" t="s">
        <v>23</v>
      </c>
      <c r="K86" s="1" t="s">
        <v>23</v>
      </c>
      <c r="L86" s="3"/>
      <c r="M86" s="9" t="s">
        <v>23</v>
      </c>
      <c r="N86" s="9" t="s">
        <v>23</v>
      </c>
      <c r="O86" s="9" t="s">
        <v>23</v>
      </c>
      <c r="P86" s="3" t="s">
        <v>71</v>
      </c>
      <c r="Q86" s="3"/>
      <c r="R86" s="3" t="str">
        <f>HYPERLINK("https://docs.wto.org/imrd/directdoc.asp?DDFDocuments/t/G/TBTN23/BDI397A1.docx", "https://docs.wto.org/imrd/directdoc.asp?DDFDocuments/t/G/TBTN23/BDI397A1.docx")</f>
        <v>https://docs.wto.org/imrd/directdoc.asp?DDFDocuments/t/G/TBTN23/BDI397A1.docx</v>
      </c>
      <c r="S86" s="3" t="str">
        <f>HYPERLINK("https://docs.wto.org/imrd/directdoc.asp?DDFDocuments/u/G/TBTN23/BDI397A1.docx", "https://docs.wto.org/imrd/directdoc.asp?DDFDocuments/u/G/TBTN23/BDI397A1.docx")</f>
        <v>https://docs.wto.org/imrd/directdoc.asp?DDFDocuments/u/G/TBTN23/BDI397A1.docx</v>
      </c>
      <c r="T86" s="3" t="str">
        <f>HYPERLINK("https://docs.wto.org/imrd/directdoc.asp?DDFDocuments/v/G/TBTN23/BDI397A1.docx", "https://docs.wto.org/imrd/directdoc.asp?DDFDocuments/v/G/TBTN23/BDI397A1.docx")</f>
        <v>https://docs.wto.org/imrd/directdoc.asp?DDFDocuments/v/G/TBTN23/BDI397A1.docx</v>
      </c>
      <c r="U86" s="3" t="s">
        <v>421</v>
      </c>
      <c r="V86" s="3" t="s">
        <v>422</v>
      </c>
      <c r="W86" s="3" t="s">
        <v>422</v>
      </c>
      <c r="X86" s="3" t="s">
        <v>422</v>
      </c>
      <c r="Y86" s="3" t="s">
        <v>422</v>
      </c>
      <c r="Z86" s="3" t="s">
        <v>422</v>
      </c>
      <c r="AA86" s="3" t="s">
        <v>422</v>
      </c>
      <c r="AB86" s="1" t="s">
        <v>23</v>
      </c>
    </row>
    <row r="87" spans="1:28" ht="120" x14ac:dyDescent="0.25">
      <c r="A87" s="3" t="s">
        <v>28</v>
      </c>
      <c r="B87" s="9">
        <v>45994</v>
      </c>
      <c r="C87" s="13" t="str">
        <f>HYPERLINK("https://eping.wto.org/en/Search?viewData= G/TBT/N/BDI/304/Add.2, G/TBT/N/KEN/1346/Add.3, G/TBT/N/RWA/745/Add.2, G/TBT/N/TZA/868/Add.2, G/TBT/N/UGA/1713/Add.2"," G/TBT/N/BDI/304/Add.2, G/TBT/N/KEN/1346/Add.3, G/TBT/N/RWA/745/Add.2, G/TBT/N/TZA/868/Add.2, G/TBT/N/UGA/1713/Add.2")</f>
        <v xml:space="preserve"> G/TBT/N/BDI/304/Add.2, G/TBT/N/KEN/1346/Add.3, G/TBT/N/RWA/745/Add.2, G/TBT/N/TZA/868/Add.2, G/TBT/N/UGA/1713/Add.2</v>
      </c>
      <c r="D87" s="1" t="s">
        <v>579</v>
      </c>
      <c r="E87" s="1" t="s">
        <v>580</v>
      </c>
      <c r="F87" s="1" t="s">
        <v>575</v>
      </c>
      <c r="G87" s="1" t="s">
        <v>576</v>
      </c>
      <c r="H87" s="1" t="s">
        <v>577</v>
      </c>
      <c r="I87" s="1" t="s">
        <v>715</v>
      </c>
      <c r="J87" s="1" t="s">
        <v>23</v>
      </c>
      <c r="K87" s="1" t="s">
        <v>23</v>
      </c>
      <c r="L87" s="3"/>
      <c r="M87" s="9" t="s">
        <v>23</v>
      </c>
      <c r="N87" s="9" t="s">
        <v>23</v>
      </c>
      <c r="O87" s="9" t="s">
        <v>23</v>
      </c>
      <c r="P87" s="3" t="s">
        <v>71</v>
      </c>
      <c r="Q87" s="3"/>
      <c r="R87" s="3" t="str">
        <f>HYPERLINK("https://docs.wto.org/imrd/directdoc.asp?DDFDocuments/t/G/TBTN22/BDI304A2.docx", "https://docs.wto.org/imrd/directdoc.asp?DDFDocuments/t/G/TBTN22/BDI304A2.docx")</f>
        <v>https://docs.wto.org/imrd/directdoc.asp?DDFDocuments/t/G/TBTN22/BDI304A2.docx</v>
      </c>
      <c r="S87" s="3" t="str">
        <f>HYPERLINK("https://docs.wto.org/imrd/directdoc.asp?DDFDocuments/u/G/TBTN22/BDI304A2.docx", "https://docs.wto.org/imrd/directdoc.asp?DDFDocuments/u/G/TBTN22/BDI304A2.docx")</f>
        <v>https://docs.wto.org/imrd/directdoc.asp?DDFDocuments/u/G/TBTN22/BDI304A2.docx</v>
      </c>
      <c r="T87" s="3" t="str">
        <f>HYPERLINK("https://docs.wto.org/imrd/directdoc.asp?DDFDocuments/v/G/TBTN22/BDI304A2.docx", "https://docs.wto.org/imrd/directdoc.asp?DDFDocuments/v/G/TBTN22/BDI304A2.docx")</f>
        <v>https://docs.wto.org/imrd/directdoc.asp?DDFDocuments/v/G/TBTN22/BDI304A2.docx</v>
      </c>
      <c r="U87" s="3" t="s">
        <v>422</v>
      </c>
      <c r="V87" s="3" t="s">
        <v>422</v>
      </c>
      <c r="W87" s="3" t="s">
        <v>421</v>
      </c>
      <c r="X87" s="3" t="s">
        <v>422</v>
      </c>
      <c r="Y87" s="3" t="s">
        <v>422</v>
      </c>
      <c r="Z87" s="3" t="s">
        <v>422</v>
      </c>
      <c r="AA87" s="3" t="s">
        <v>422</v>
      </c>
      <c r="AB87" s="1" t="s">
        <v>23</v>
      </c>
    </row>
    <row r="88" spans="1:28" ht="105" x14ac:dyDescent="0.25">
      <c r="A88" s="3" t="s">
        <v>28</v>
      </c>
      <c r="B88" s="9">
        <v>45994</v>
      </c>
      <c r="C88" s="13" t="str">
        <f>HYPERLINK("https://eping.wto.org/en/Search?viewData= G/TBT/N/BDI/357/Add.2, G/TBT/N/KEN/1437/Add.2, G/TBT/N/RWA/868/Add.2, G/TBT/N/TZA/971/Add.2, G/TBT/N/UGA/1773/Add.2"," G/TBT/N/BDI/357/Add.2, G/TBT/N/KEN/1437/Add.2, G/TBT/N/RWA/868/Add.2, G/TBT/N/TZA/971/Add.2, G/TBT/N/UGA/1773/Add.2")</f>
        <v xml:space="preserve"> G/TBT/N/BDI/357/Add.2, G/TBT/N/KEN/1437/Add.2, G/TBT/N/RWA/868/Add.2, G/TBT/N/TZA/971/Add.2, G/TBT/N/UGA/1773/Add.2</v>
      </c>
      <c r="D88" s="1" t="s">
        <v>716</v>
      </c>
      <c r="E88" s="1" t="s">
        <v>717</v>
      </c>
      <c r="F88" s="1" t="s">
        <v>642</v>
      </c>
      <c r="G88" s="1" t="s">
        <v>23</v>
      </c>
      <c r="H88" s="1" t="s">
        <v>692</v>
      </c>
      <c r="I88" s="1" t="s">
        <v>604</v>
      </c>
      <c r="J88" s="1" t="s">
        <v>23</v>
      </c>
      <c r="K88" s="1" t="s">
        <v>23</v>
      </c>
      <c r="L88" s="3"/>
      <c r="M88" s="9" t="s">
        <v>23</v>
      </c>
      <c r="N88" s="9" t="s">
        <v>23</v>
      </c>
      <c r="O88" s="9" t="s">
        <v>23</v>
      </c>
      <c r="P88" s="3" t="s">
        <v>71</v>
      </c>
      <c r="Q88" s="3"/>
      <c r="R88" s="3" t="str">
        <f>HYPERLINK("https://docs.wto.org/imrd/directdoc.asp?DDFDocuments/t/G/TBTN23/BDI357A2.docx", "https://docs.wto.org/imrd/directdoc.asp?DDFDocuments/t/G/TBTN23/BDI357A2.docx")</f>
        <v>https://docs.wto.org/imrd/directdoc.asp?DDFDocuments/t/G/TBTN23/BDI357A2.docx</v>
      </c>
      <c r="S88" s="3" t="str">
        <f>HYPERLINK("https://docs.wto.org/imrd/directdoc.asp?DDFDocuments/u/G/TBTN23/BDI357A2.docx", "https://docs.wto.org/imrd/directdoc.asp?DDFDocuments/u/G/TBTN23/BDI357A2.docx")</f>
        <v>https://docs.wto.org/imrd/directdoc.asp?DDFDocuments/u/G/TBTN23/BDI357A2.docx</v>
      </c>
      <c r="T88" s="3" t="str">
        <f>HYPERLINK("https://docs.wto.org/imrd/directdoc.asp?DDFDocuments/v/G/TBTN23/BDI357A2.docx", "https://docs.wto.org/imrd/directdoc.asp?DDFDocuments/v/G/TBTN23/BDI357A2.docx")</f>
        <v>https://docs.wto.org/imrd/directdoc.asp?DDFDocuments/v/G/TBTN23/BDI357A2.docx</v>
      </c>
      <c r="U88" s="3" t="s">
        <v>421</v>
      </c>
      <c r="V88" s="3" t="s">
        <v>422</v>
      </c>
      <c r="W88" s="3" t="s">
        <v>422</v>
      </c>
      <c r="X88" s="3" t="s">
        <v>422</v>
      </c>
      <c r="Y88" s="3" t="s">
        <v>422</v>
      </c>
      <c r="Z88" s="3" t="s">
        <v>422</v>
      </c>
      <c r="AA88" s="3" t="s">
        <v>422</v>
      </c>
      <c r="AB88" s="1" t="s">
        <v>23</v>
      </c>
    </row>
    <row r="89" spans="1:28" ht="90" x14ac:dyDescent="0.25">
      <c r="A89" s="3" t="s">
        <v>28</v>
      </c>
      <c r="B89" s="9">
        <v>45994</v>
      </c>
      <c r="C89" s="13" t="str">
        <f>HYPERLINK("https://eping.wto.org/en/Search?viewData= G/TBT/N/BDI/479/Add.1, G/TBT/N/KEN/1627/Add.1, G/TBT/N/RWA/1026/Add.1, G/TBT/N/TZA/1136/Add.1, G/TBT/N/UGA/1937/Add.1"," G/TBT/N/BDI/479/Add.1, G/TBT/N/KEN/1627/Add.1, G/TBT/N/RWA/1026/Add.1, G/TBT/N/TZA/1136/Add.1, G/TBT/N/UGA/1937/Add.1")</f>
        <v xml:space="preserve"> G/TBT/N/BDI/479/Add.1, G/TBT/N/KEN/1627/Add.1, G/TBT/N/RWA/1026/Add.1, G/TBT/N/TZA/1136/Add.1, G/TBT/N/UGA/1937/Add.1</v>
      </c>
      <c r="D89" s="1" t="s">
        <v>637</v>
      </c>
      <c r="E89" s="1" t="s">
        <v>638</v>
      </c>
      <c r="F89" s="1" t="s">
        <v>568</v>
      </c>
      <c r="G89" s="1" t="s">
        <v>23</v>
      </c>
      <c r="H89" s="1" t="s">
        <v>569</v>
      </c>
      <c r="I89" s="1" t="s">
        <v>718</v>
      </c>
      <c r="J89" s="1" t="s">
        <v>23</v>
      </c>
      <c r="K89" s="1" t="s">
        <v>23</v>
      </c>
      <c r="L89" s="3"/>
      <c r="M89" s="9" t="s">
        <v>23</v>
      </c>
      <c r="N89" s="9" t="s">
        <v>23</v>
      </c>
      <c r="O89" s="9" t="s">
        <v>23</v>
      </c>
      <c r="P89" s="3" t="s">
        <v>71</v>
      </c>
      <c r="Q89" s="3"/>
      <c r="R89" s="3" t="str">
        <f>HYPERLINK("https://docs.wto.org/imrd/directdoc.asp?DDFDocuments/t/G/TBTN24/BDI479A1.docx", "https://docs.wto.org/imrd/directdoc.asp?DDFDocuments/t/G/TBTN24/BDI479A1.docx")</f>
        <v>https://docs.wto.org/imrd/directdoc.asp?DDFDocuments/t/G/TBTN24/BDI479A1.docx</v>
      </c>
      <c r="S89" s="3" t="str">
        <f>HYPERLINK("https://docs.wto.org/imrd/directdoc.asp?DDFDocuments/u/G/TBTN24/BDI479A1.docx", "https://docs.wto.org/imrd/directdoc.asp?DDFDocuments/u/G/TBTN24/BDI479A1.docx")</f>
        <v>https://docs.wto.org/imrd/directdoc.asp?DDFDocuments/u/G/TBTN24/BDI479A1.docx</v>
      </c>
      <c r="T89" s="3" t="str">
        <f>HYPERLINK("https://docs.wto.org/imrd/directdoc.asp?DDFDocuments/v/G/TBTN24/BDI479A1.docx", "https://docs.wto.org/imrd/directdoc.asp?DDFDocuments/v/G/TBTN24/BDI479A1.docx")</f>
        <v>https://docs.wto.org/imrd/directdoc.asp?DDFDocuments/v/G/TBTN24/BDI479A1.docx</v>
      </c>
      <c r="U89" s="3" t="s">
        <v>421</v>
      </c>
      <c r="V89" s="3" t="s">
        <v>422</v>
      </c>
      <c r="W89" s="3" t="s">
        <v>422</v>
      </c>
      <c r="X89" s="3" t="s">
        <v>422</v>
      </c>
      <c r="Y89" s="3" t="s">
        <v>422</v>
      </c>
      <c r="Z89" s="3" t="s">
        <v>422</v>
      </c>
      <c r="AA89" s="3" t="s">
        <v>422</v>
      </c>
      <c r="AB89" s="1" t="s">
        <v>23</v>
      </c>
    </row>
    <row r="90" spans="1:28" ht="105" x14ac:dyDescent="0.25">
      <c r="A90" s="3" t="s">
        <v>28</v>
      </c>
      <c r="B90" s="9">
        <v>45994</v>
      </c>
      <c r="C90" s="13" t="str">
        <f>HYPERLINK("https://eping.wto.org/en/Search?viewData= G/TBT/N/BDI/482/Add.1, G/TBT/N/KEN/1630/Add.1, G/TBT/N/RWA/1029/Add.1, G/TBT/N/TZA/1139/Add.1, G/TBT/N/UGA/1940/Add.1"," G/TBT/N/BDI/482/Add.1, G/TBT/N/KEN/1630/Add.1, G/TBT/N/RWA/1029/Add.1, G/TBT/N/TZA/1139/Add.1, G/TBT/N/UGA/1940/Add.1")</f>
        <v xml:space="preserve"> G/TBT/N/BDI/482/Add.1, G/TBT/N/KEN/1630/Add.1, G/TBT/N/RWA/1029/Add.1, G/TBT/N/TZA/1139/Add.1, G/TBT/N/UGA/1940/Add.1</v>
      </c>
      <c r="D90" s="1" t="s">
        <v>566</v>
      </c>
      <c r="E90" s="1" t="s">
        <v>567</v>
      </c>
      <c r="F90" s="1" t="s">
        <v>568</v>
      </c>
      <c r="G90" s="1" t="s">
        <v>23</v>
      </c>
      <c r="H90" s="1" t="s">
        <v>569</v>
      </c>
      <c r="I90" s="1" t="s">
        <v>604</v>
      </c>
      <c r="J90" s="1" t="s">
        <v>23</v>
      </c>
      <c r="K90" s="1" t="s">
        <v>23</v>
      </c>
      <c r="L90" s="3"/>
      <c r="M90" s="9" t="s">
        <v>23</v>
      </c>
      <c r="N90" s="9" t="s">
        <v>23</v>
      </c>
      <c r="O90" s="9" t="s">
        <v>23</v>
      </c>
      <c r="P90" s="3" t="s">
        <v>71</v>
      </c>
      <c r="Q90" s="3"/>
      <c r="R90" s="3" t="str">
        <f>HYPERLINK("https://docs.wto.org/imrd/directdoc.asp?DDFDocuments/t/G/TBTN24/BDI482A1.docx", "https://docs.wto.org/imrd/directdoc.asp?DDFDocuments/t/G/TBTN24/BDI482A1.docx")</f>
        <v>https://docs.wto.org/imrd/directdoc.asp?DDFDocuments/t/G/TBTN24/BDI482A1.docx</v>
      </c>
      <c r="S90" s="3" t="str">
        <f>HYPERLINK("https://docs.wto.org/imrd/directdoc.asp?DDFDocuments/u/G/TBTN24/BDI482A1.docx", "https://docs.wto.org/imrd/directdoc.asp?DDFDocuments/u/G/TBTN24/BDI482A1.docx")</f>
        <v>https://docs.wto.org/imrd/directdoc.asp?DDFDocuments/u/G/TBTN24/BDI482A1.docx</v>
      </c>
      <c r="T90" s="3" t="str">
        <f>HYPERLINK("https://docs.wto.org/imrd/directdoc.asp?DDFDocuments/v/G/TBTN24/BDI482A1.docx", "https://docs.wto.org/imrd/directdoc.asp?DDFDocuments/v/G/TBTN24/BDI482A1.docx")</f>
        <v>https://docs.wto.org/imrd/directdoc.asp?DDFDocuments/v/G/TBTN24/BDI482A1.docx</v>
      </c>
      <c r="U90" s="3" t="s">
        <v>421</v>
      </c>
      <c r="V90" s="3" t="s">
        <v>422</v>
      </c>
      <c r="W90" s="3" t="s">
        <v>422</v>
      </c>
      <c r="X90" s="3" t="s">
        <v>422</v>
      </c>
      <c r="Y90" s="3" t="s">
        <v>422</v>
      </c>
      <c r="Z90" s="3" t="s">
        <v>422</v>
      </c>
      <c r="AA90" s="3" t="s">
        <v>422</v>
      </c>
      <c r="AB90" s="1" t="s">
        <v>23</v>
      </c>
    </row>
    <row r="91" spans="1:28" ht="105" x14ac:dyDescent="0.25">
      <c r="A91" s="3" t="s">
        <v>28</v>
      </c>
      <c r="B91" s="9">
        <v>45994</v>
      </c>
      <c r="C91" s="13" t="str">
        <f>HYPERLINK("https://eping.wto.org/en/Search?viewData= G/TBT/N/BDI/343/Add.2, G/TBT/N/KEN/1411/Add.2, G/TBT/N/RWA/850/Add.2, G/TBT/N/TZA/933/Add.2, G/TBT/N/UGA/1759/Add.2"," G/TBT/N/BDI/343/Add.2, G/TBT/N/KEN/1411/Add.2, G/TBT/N/RWA/850/Add.2, G/TBT/N/TZA/933/Add.2, G/TBT/N/UGA/1759/Add.2")</f>
        <v xml:space="preserve"> G/TBT/N/BDI/343/Add.2, G/TBT/N/KEN/1411/Add.2, G/TBT/N/RWA/850/Add.2, G/TBT/N/TZA/933/Add.2, G/TBT/N/UGA/1759/Add.2</v>
      </c>
      <c r="D91" s="1" t="s">
        <v>685</v>
      </c>
      <c r="E91" s="1" t="s">
        <v>686</v>
      </c>
      <c r="F91" s="1" t="s">
        <v>687</v>
      </c>
      <c r="G91" s="1" t="s">
        <v>688</v>
      </c>
      <c r="H91" s="1" t="s">
        <v>689</v>
      </c>
      <c r="I91" s="1" t="s">
        <v>112</v>
      </c>
      <c r="J91" s="1" t="s">
        <v>23</v>
      </c>
      <c r="K91" s="1" t="s">
        <v>23</v>
      </c>
      <c r="L91" s="3"/>
      <c r="M91" s="9" t="s">
        <v>23</v>
      </c>
      <c r="N91" s="9" t="s">
        <v>23</v>
      </c>
      <c r="O91" s="9" t="s">
        <v>23</v>
      </c>
      <c r="P91" s="3" t="s">
        <v>71</v>
      </c>
      <c r="Q91" s="3"/>
      <c r="R91" s="3" t="str">
        <f>HYPERLINK("https://docs.wto.org/imrd/directdoc.asp?DDFDocuments/t/G/TBTN23/BDI343A2.docx", "https://docs.wto.org/imrd/directdoc.asp?DDFDocuments/t/G/TBTN23/BDI343A2.docx")</f>
        <v>https://docs.wto.org/imrd/directdoc.asp?DDFDocuments/t/G/TBTN23/BDI343A2.docx</v>
      </c>
      <c r="S91" s="3" t="str">
        <f>HYPERLINK("https://docs.wto.org/imrd/directdoc.asp?DDFDocuments/u/G/TBTN23/BDI343A2.docx", "https://docs.wto.org/imrd/directdoc.asp?DDFDocuments/u/G/TBTN23/BDI343A2.docx")</f>
        <v>https://docs.wto.org/imrd/directdoc.asp?DDFDocuments/u/G/TBTN23/BDI343A2.docx</v>
      </c>
      <c r="T91" s="3" t="str">
        <f>HYPERLINK("https://docs.wto.org/imrd/directdoc.asp?DDFDocuments/v/G/TBTN23/BDI343A2.docx", "https://docs.wto.org/imrd/directdoc.asp?DDFDocuments/v/G/TBTN23/BDI343A2.docx")</f>
        <v>https://docs.wto.org/imrd/directdoc.asp?DDFDocuments/v/G/TBTN23/BDI343A2.docx</v>
      </c>
      <c r="U91" s="3" t="s">
        <v>421</v>
      </c>
      <c r="V91" s="3" t="s">
        <v>422</v>
      </c>
      <c r="W91" s="3" t="s">
        <v>421</v>
      </c>
      <c r="X91" s="3" t="s">
        <v>422</v>
      </c>
      <c r="Y91" s="3" t="s">
        <v>422</v>
      </c>
      <c r="Z91" s="3" t="s">
        <v>422</v>
      </c>
      <c r="AA91" s="3" t="s">
        <v>422</v>
      </c>
      <c r="AB91" s="1" t="s">
        <v>23</v>
      </c>
    </row>
    <row r="92" spans="1:28" ht="409.5" x14ac:dyDescent="0.25">
      <c r="A92" s="3" t="s">
        <v>27</v>
      </c>
      <c r="B92" s="9">
        <v>45994</v>
      </c>
      <c r="C92" s="13" t="str">
        <f>HYPERLINK("https://eping.wto.org/en/Search?viewData= G/TBT/N/CHL/763"," G/TBT/N/CHL/763")</f>
        <v xml:space="preserve"> G/TBT/N/CHL/763</v>
      </c>
      <c r="D92" s="1" t="s">
        <v>719</v>
      </c>
      <c r="E92" s="1" t="s">
        <v>720</v>
      </c>
      <c r="F92" s="1" t="s">
        <v>721</v>
      </c>
      <c r="G92" s="1" t="s">
        <v>23</v>
      </c>
      <c r="H92" s="1" t="s">
        <v>23</v>
      </c>
      <c r="I92" s="1" t="s">
        <v>66</v>
      </c>
      <c r="J92" s="1" t="s">
        <v>23</v>
      </c>
      <c r="K92" s="1" t="s">
        <v>76</v>
      </c>
      <c r="L92" s="3"/>
      <c r="M92" s="9" t="s">
        <v>23</v>
      </c>
      <c r="N92" s="9" t="s">
        <v>23</v>
      </c>
      <c r="O92" s="9" t="s">
        <v>23</v>
      </c>
      <c r="P92" s="3" t="s">
        <v>24</v>
      </c>
      <c r="Q92" s="1" t="s">
        <v>722</v>
      </c>
      <c r="R92" s="3" t="str">
        <f>HYPERLINK("https://docs.wto.org/imrd/directdoc.asp?DDFDocuments/t/G/TBTN25/CHL763.docx", "https://docs.wto.org/imrd/directdoc.asp?DDFDocuments/t/G/TBTN25/CHL763.docx")</f>
        <v>https://docs.wto.org/imrd/directdoc.asp?DDFDocuments/t/G/TBTN25/CHL763.docx</v>
      </c>
      <c r="S92" s="3" t="str">
        <f>HYPERLINK("https://docs.wto.org/imrd/directdoc.asp?DDFDocuments/u/G/TBTN25/CHL763.docx", "https://docs.wto.org/imrd/directdoc.asp?DDFDocuments/u/G/TBTN25/CHL763.docx")</f>
        <v>https://docs.wto.org/imrd/directdoc.asp?DDFDocuments/u/G/TBTN25/CHL763.docx</v>
      </c>
      <c r="T92" s="3" t="str">
        <f>HYPERLINK("https://docs.wto.org/imrd/directdoc.asp?DDFDocuments/v/G/TBTN25/CHL763.docx", "https://docs.wto.org/imrd/directdoc.asp?DDFDocuments/v/G/TBTN25/CHL763.docx")</f>
        <v>https://docs.wto.org/imrd/directdoc.asp?DDFDocuments/v/G/TBTN25/CHL763.docx</v>
      </c>
      <c r="U92" s="3" t="s">
        <v>422</v>
      </c>
      <c r="V92" s="3" t="s">
        <v>421</v>
      </c>
      <c r="W92" s="3" t="s">
        <v>422</v>
      </c>
      <c r="X92" s="3" t="s">
        <v>422</v>
      </c>
      <c r="Y92" s="3" t="s">
        <v>422</v>
      </c>
      <c r="Z92" s="3" t="s">
        <v>422</v>
      </c>
      <c r="AA92" s="3" t="s">
        <v>422</v>
      </c>
      <c r="AB92" s="1" t="s">
        <v>723</v>
      </c>
    </row>
    <row r="93" spans="1:28" ht="409.5" x14ac:dyDescent="0.25">
      <c r="A93" s="3" t="s">
        <v>154</v>
      </c>
      <c r="B93" s="9">
        <v>45994</v>
      </c>
      <c r="C93" s="13" t="str">
        <f>HYPERLINK("https://eping.wto.org/en/Search?viewData= G/TBT/N/PHL/352"," G/TBT/N/PHL/352")</f>
        <v xml:space="preserve"> G/TBT/N/PHL/352</v>
      </c>
      <c r="D93" s="1" t="s">
        <v>724</v>
      </c>
      <c r="E93" s="1" t="s">
        <v>725</v>
      </c>
      <c r="F93" s="1" t="s">
        <v>726</v>
      </c>
      <c r="G93" s="1" t="s">
        <v>23</v>
      </c>
      <c r="H93" s="1" t="s">
        <v>165</v>
      </c>
      <c r="I93" s="1" t="s">
        <v>86</v>
      </c>
      <c r="J93" s="1" t="s">
        <v>23</v>
      </c>
      <c r="K93" s="1" t="s">
        <v>23</v>
      </c>
      <c r="L93" s="3"/>
      <c r="M93" s="9">
        <v>46054</v>
      </c>
      <c r="N93" s="9" t="s">
        <v>23</v>
      </c>
      <c r="O93" s="9" t="s">
        <v>23</v>
      </c>
      <c r="P93" s="3" t="s">
        <v>24</v>
      </c>
      <c r="Q93" s="1" t="s">
        <v>727</v>
      </c>
      <c r="R93" s="3" t="str">
        <f>HYPERLINK("https://docs.wto.org/imrd/directdoc.asp?DDFDocuments/t/G/TBTN25/PHL352.docx", "https://docs.wto.org/imrd/directdoc.asp?DDFDocuments/t/G/TBTN25/PHL352.docx")</f>
        <v>https://docs.wto.org/imrd/directdoc.asp?DDFDocuments/t/G/TBTN25/PHL352.docx</v>
      </c>
      <c r="S93" s="3" t="str">
        <f>HYPERLINK("https://docs.wto.org/imrd/directdoc.asp?DDFDocuments/u/G/TBTN25/PHL352.docx", "https://docs.wto.org/imrd/directdoc.asp?DDFDocuments/u/G/TBTN25/PHL352.docx")</f>
        <v>https://docs.wto.org/imrd/directdoc.asp?DDFDocuments/u/G/TBTN25/PHL352.docx</v>
      </c>
      <c r="T93" s="3" t="str">
        <f>HYPERLINK("https://docs.wto.org/imrd/directdoc.asp?DDFDocuments/v/G/TBTN25/PHL352.docx", "https://docs.wto.org/imrd/directdoc.asp?DDFDocuments/v/G/TBTN25/PHL352.docx")</f>
        <v>https://docs.wto.org/imrd/directdoc.asp?DDFDocuments/v/G/TBTN25/PHL352.docx</v>
      </c>
      <c r="U93" s="3" t="s">
        <v>421</v>
      </c>
      <c r="V93" s="3" t="s">
        <v>422</v>
      </c>
      <c r="W93" s="3" t="s">
        <v>422</v>
      </c>
      <c r="X93" s="3" t="s">
        <v>422</v>
      </c>
      <c r="Y93" s="3" t="s">
        <v>422</v>
      </c>
      <c r="Z93" s="3" t="s">
        <v>422</v>
      </c>
      <c r="AA93" s="3" t="s">
        <v>422</v>
      </c>
      <c r="AB93" s="1" t="s">
        <v>678</v>
      </c>
    </row>
    <row r="94" spans="1:28" ht="409.5" x14ac:dyDescent="0.25">
      <c r="A94" s="3" t="s">
        <v>47</v>
      </c>
      <c r="B94" s="9">
        <v>45994</v>
      </c>
      <c r="C94" s="13" t="str">
        <f>HYPERLINK("https://eping.wto.org/en/Search?viewData= G/TBT/N/BDI/688, G/TBT/N/KEN/1946, G/TBT/N/RWA/1311, G/TBT/N/TZA/1457, G/TBT/N/UGA/2278"," G/TBT/N/BDI/688, G/TBT/N/KEN/1946, G/TBT/N/RWA/1311, G/TBT/N/TZA/1457, G/TBT/N/UGA/2278")</f>
        <v xml:space="preserve"> G/TBT/N/BDI/688, G/TBT/N/KEN/1946, G/TBT/N/RWA/1311, G/TBT/N/TZA/1457, G/TBT/N/UGA/2278</v>
      </c>
      <c r="D94" s="1" t="s">
        <v>619</v>
      </c>
      <c r="E94" s="1" t="s">
        <v>620</v>
      </c>
      <c r="F94" s="1" t="s">
        <v>621</v>
      </c>
      <c r="G94" s="1" t="s">
        <v>622</v>
      </c>
      <c r="H94" s="1" t="s">
        <v>557</v>
      </c>
      <c r="I94" s="1" t="s">
        <v>85</v>
      </c>
      <c r="J94" s="1" t="s">
        <v>23</v>
      </c>
      <c r="K94" s="1" t="s">
        <v>23</v>
      </c>
      <c r="L94" s="3"/>
      <c r="M94" s="9">
        <v>46054</v>
      </c>
      <c r="N94" s="9" t="s">
        <v>23</v>
      </c>
      <c r="O94" s="9" t="s">
        <v>23</v>
      </c>
      <c r="P94" s="3" t="s">
        <v>24</v>
      </c>
      <c r="Q94" s="1" t="s">
        <v>623</v>
      </c>
      <c r="R94" s="3" t="str">
        <f>HYPERLINK("https://docs.wto.org/imrd/directdoc.asp?DDFDocuments/t/G/TBTN25/BDI688.docx", "https://docs.wto.org/imrd/directdoc.asp?DDFDocuments/t/G/TBTN25/BDI688.docx")</f>
        <v>https://docs.wto.org/imrd/directdoc.asp?DDFDocuments/t/G/TBTN25/BDI688.docx</v>
      </c>
      <c r="S94" s="3" t="str">
        <f>HYPERLINK("https://docs.wto.org/imrd/directdoc.asp?DDFDocuments/u/G/TBTN25/BDI688.docx", "https://docs.wto.org/imrd/directdoc.asp?DDFDocuments/u/G/TBTN25/BDI688.docx")</f>
        <v>https://docs.wto.org/imrd/directdoc.asp?DDFDocuments/u/G/TBTN25/BDI688.docx</v>
      </c>
      <c r="T94" s="3" t="str">
        <f>HYPERLINK("https://docs.wto.org/imrd/directdoc.asp?DDFDocuments/v/G/TBTN25/BDI688.docx", "https://docs.wto.org/imrd/directdoc.asp?DDFDocuments/v/G/TBTN25/BDI688.docx")</f>
        <v>https://docs.wto.org/imrd/directdoc.asp?DDFDocuments/v/G/TBTN25/BDI688.docx</v>
      </c>
      <c r="U94" s="3" t="s">
        <v>421</v>
      </c>
      <c r="V94" s="3" t="s">
        <v>422</v>
      </c>
      <c r="W94" s="3" t="s">
        <v>421</v>
      </c>
      <c r="X94" s="3" t="s">
        <v>422</v>
      </c>
      <c r="Y94" s="3" t="s">
        <v>422</v>
      </c>
      <c r="Z94" s="3" t="s">
        <v>422</v>
      </c>
      <c r="AA94" s="3" t="s">
        <v>422</v>
      </c>
      <c r="AB94" s="1" t="s">
        <v>624</v>
      </c>
    </row>
    <row r="95" spans="1:28" ht="165" x14ac:dyDescent="0.25">
      <c r="A95" s="3" t="s">
        <v>22</v>
      </c>
      <c r="B95" s="9">
        <v>45994</v>
      </c>
      <c r="C95" s="13" t="str">
        <f>HYPERLINK("https://eping.wto.org/en/Search?viewData= G/TBT/N/BDI/345/Add.2, G/TBT/N/KEN/1413/Add.2, G/TBT/N/RWA/852/Add.2, G/TBT/N/TZA/935/Add.2, G/TBT/N/UGA/1761/Add.2"," G/TBT/N/BDI/345/Add.2, G/TBT/N/KEN/1413/Add.2, G/TBT/N/RWA/852/Add.2, G/TBT/N/TZA/935/Add.2, G/TBT/N/UGA/1761/Add.2")</f>
        <v xml:space="preserve"> G/TBT/N/BDI/345/Add.2, G/TBT/N/KEN/1413/Add.2, G/TBT/N/RWA/852/Add.2, G/TBT/N/TZA/935/Add.2, G/TBT/N/UGA/1761/Add.2</v>
      </c>
      <c r="D95" s="1" t="s">
        <v>703</v>
      </c>
      <c r="E95" s="1" t="s">
        <v>704</v>
      </c>
      <c r="F95" s="1" t="s">
        <v>705</v>
      </c>
      <c r="G95" s="1" t="s">
        <v>706</v>
      </c>
      <c r="H95" s="1" t="s">
        <v>564</v>
      </c>
      <c r="I95" s="1" t="s">
        <v>565</v>
      </c>
      <c r="J95" s="1" t="s">
        <v>23</v>
      </c>
      <c r="K95" s="1" t="s">
        <v>23</v>
      </c>
      <c r="L95" s="3"/>
      <c r="M95" s="9" t="s">
        <v>23</v>
      </c>
      <c r="N95" s="9" t="s">
        <v>23</v>
      </c>
      <c r="O95" s="9" t="s">
        <v>23</v>
      </c>
      <c r="P95" s="3" t="s">
        <v>71</v>
      </c>
      <c r="Q95" s="3"/>
      <c r="R95" s="3" t="str">
        <f>HYPERLINK("https://docs.wto.org/imrd/directdoc.asp?DDFDocuments/t/G/TBTN23/BDI345A2.docx", "https://docs.wto.org/imrd/directdoc.asp?DDFDocuments/t/G/TBTN23/BDI345A2.docx")</f>
        <v>https://docs.wto.org/imrd/directdoc.asp?DDFDocuments/t/G/TBTN23/BDI345A2.docx</v>
      </c>
      <c r="S95" s="3" t="str">
        <f>HYPERLINK("https://docs.wto.org/imrd/directdoc.asp?DDFDocuments/u/G/TBTN23/BDI345A2.docx", "https://docs.wto.org/imrd/directdoc.asp?DDFDocuments/u/G/TBTN23/BDI345A2.docx")</f>
        <v>https://docs.wto.org/imrd/directdoc.asp?DDFDocuments/u/G/TBTN23/BDI345A2.docx</v>
      </c>
      <c r="T95" s="3" t="str">
        <f>HYPERLINK("https://docs.wto.org/imrd/directdoc.asp?DDFDocuments/v/G/TBTN23/BDI345A2.docx", "https://docs.wto.org/imrd/directdoc.asp?DDFDocuments/v/G/TBTN23/BDI345A2.docx")</f>
        <v>https://docs.wto.org/imrd/directdoc.asp?DDFDocuments/v/G/TBTN23/BDI345A2.docx</v>
      </c>
      <c r="U95" s="3" t="s">
        <v>421</v>
      </c>
      <c r="V95" s="3" t="s">
        <v>422</v>
      </c>
      <c r="W95" s="3" t="s">
        <v>421</v>
      </c>
      <c r="X95" s="3" t="s">
        <v>422</v>
      </c>
      <c r="Y95" s="3" t="s">
        <v>422</v>
      </c>
      <c r="Z95" s="3" t="s">
        <v>422</v>
      </c>
      <c r="AA95" s="3" t="s">
        <v>422</v>
      </c>
      <c r="AB95" s="1" t="s">
        <v>23</v>
      </c>
    </row>
    <row r="96" spans="1:28" ht="165" x14ac:dyDescent="0.25">
      <c r="A96" s="3" t="s">
        <v>126</v>
      </c>
      <c r="B96" s="9">
        <v>45994</v>
      </c>
      <c r="C96" s="13" t="str">
        <f>HYPERLINK("https://eping.wto.org/en/Search?viewData= G/TBT/N/BDI/345/Add.2, G/TBT/N/KEN/1413/Add.2, G/TBT/N/RWA/852/Add.2, G/TBT/N/TZA/935/Add.2, G/TBT/N/UGA/1761/Add.2"," G/TBT/N/BDI/345/Add.2, G/TBT/N/KEN/1413/Add.2, G/TBT/N/RWA/852/Add.2, G/TBT/N/TZA/935/Add.2, G/TBT/N/UGA/1761/Add.2")</f>
        <v xml:space="preserve"> G/TBT/N/BDI/345/Add.2, G/TBT/N/KEN/1413/Add.2, G/TBT/N/RWA/852/Add.2, G/TBT/N/TZA/935/Add.2, G/TBT/N/UGA/1761/Add.2</v>
      </c>
      <c r="D96" s="1" t="s">
        <v>703</v>
      </c>
      <c r="E96" s="1" t="s">
        <v>704</v>
      </c>
      <c r="F96" s="1" t="s">
        <v>705</v>
      </c>
      <c r="G96" s="1" t="s">
        <v>706</v>
      </c>
      <c r="H96" s="1" t="s">
        <v>564</v>
      </c>
      <c r="I96" s="1" t="s">
        <v>565</v>
      </c>
      <c r="J96" s="1" t="s">
        <v>23</v>
      </c>
      <c r="K96" s="1" t="s">
        <v>23</v>
      </c>
      <c r="L96" s="3"/>
      <c r="M96" s="9" t="s">
        <v>23</v>
      </c>
      <c r="N96" s="9" t="s">
        <v>23</v>
      </c>
      <c r="O96" s="9" t="s">
        <v>23</v>
      </c>
      <c r="P96" s="3" t="s">
        <v>71</v>
      </c>
      <c r="Q96" s="3"/>
      <c r="R96" s="3" t="str">
        <f>HYPERLINK("https://docs.wto.org/imrd/directdoc.asp?DDFDocuments/t/G/TBTN23/BDI345A2.docx", "https://docs.wto.org/imrd/directdoc.asp?DDFDocuments/t/G/TBTN23/BDI345A2.docx")</f>
        <v>https://docs.wto.org/imrd/directdoc.asp?DDFDocuments/t/G/TBTN23/BDI345A2.docx</v>
      </c>
      <c r="S96" s="3" t="str">
        <f>HYPERLINK("https://docs.wto.org/imrd/directdoc.asp?DDFDocuments/u/G/TBTN23/BDI345A2.docx", "https://docs.wto.org/imrd/directdoc.asp?DDFDocuments/u/G/TBTN23/BDI345A2.docx")</f>
        <v>https://docs.wto.org/imrd/directdoc.asp?DDFDocuments/u/G/TBTN23/BDI345A2.docx</v>
      </c>
      <c r="T96" s="3" t="str">
        <f>HYPERLINK("https://docs.wto.org/imrd/directdoc.asp?DDFDocuments/v/G/TBTN23/BDI345A2.docx", "https://docs.wto.org/imrd/directdoc.asp?DDFDocuments/v/G/TBTN23/BDI345A2.docx")</f>
        <v>https://docs.wto.org/imrd/directdoc.asp?DDFDocuments/v/G/TBTN23/BDI345A2.docx</v>
      </c>
      <c r="U96" s="3" t="s">
        <v>421</v>
      </c>
      <c r="V96" s="3" t="s">
        <v>422</v>
      </c>
      <c r="W96" s="3" t="s">
        <v>421</v>
      </c>
      <c r="X96" s="3" t="s">
        <v>422</v>
      </c>
      <c r="Y96" s="3" t="s">
        <v>422</v>
      </c>
      <c r="Z96" s="3" t="s">
        <v>422</v>
      </c>
      <c r="AA96" s="3" t="s">
        <v>422</v>
      </c>
      <c r="AB96" s="1" t="s">
        <v>23</v>
      </c>
    </row>
    <row r="97" spans="1:28" ht="195" x14ac:dyDescent="0.25">
      <c r="A97" s="3" t="s">
        <v>22</v>
      </c>
      <c r="B97" s="9">
        <v>45994</v>
      </c>
      <c r="C97" s="13" t="str">
        <f>HYPERLINK("https://eping.wto.org/en/Search?viewData= G/TBT/N/BDI/363/Add.3, G/TBT/N/KEN/1443/Add.3, G/TBT/N/RWA/874/Add.3, G/TBT/N/TZA/977/Add.3, G/TBT/N/UGA/1780/Add.3"," G/TBT/N/BDI/363/Add.3, G/TBT/N/KEN/1443/Add.3, G/TBT/N/RWA/874/Add.3, G/TBT/N/TZA/977/Add.3, G/TBT/N/UGA/1780/Add.3")</f>
        <v xml:space="preserve"> G/TBT/N/BDI/363/Add.3, G/TBT/N/KEN/1443/Add.3, G/TBT/N/RWA/874/Add.3, G/TBT/N/TZA/977/Add.3, G/TBT/N/UGA/1780/Add.3</v>
      </c>
      <c r="D97" s="1" t="s">
        <v>608</v>
      </c>
      <c r="E97" s="1" t="s">
        <v>609</v>
      </c>
      <c r="F97" s="1" t="s">
        <v>610</v>
      </c>
      <c r="G97" s="1" t="s">
        <v>611</v>
      </c>
      <c r="H97" s="1" t="s">
        <v>612</v>
      </c>
      <c r="I97" s="1" t="s">
        <v>636</v>
      </c>
      <c r="J97" s="1" t="s">
        <v>23</v>
      </c>
      <c r="K97" s="1" t="s">
        <v>23</v>
      </c>
      <c r="L97" s="3"/>
      <c r="M97" s="9" t="s">
        <v>23</v>
      </c>
      <c r="N97" s="9" t="s">
        <v>23</v>
      </c>
      <c r="O97" s="9" t="s">
        <v>23</v>
      </c>
      <c r="P97" s="3" t="s">
        <v>71</v>
      </c>
      <c r="Q97" s="3"/>
      <c r="R97" s="3" t="str">
        <f>HYPERLINK("https://docs.wto.org/imrd/directdoc.asp?DDFDocuments/t/G/TBTN23/BDI363A3.docx", "https://docs.wto.org/imrd/directdoc.asp?DDFDocuments/t/G/TBTN23/BDI363A3.docx")</f>
        <v>https://docs.wto.org/imrd/directdoc.asp?DDFDocuments/t/G/TBTN23/BDI363A3.docx</v>
      </c>
      <c r="S97" s="3" t="str">
        <f>HYPERLINK("https://docs.wto.org/imrd/directdoc.asp?DDFDocuments/u/G/TBTN23/BDI363A3.docx", "https://docs.wto.org/imrd/directdoc.asp?DDFDocuments/u/G/TBTN23/BDI363A3.docx")</f>
        <v>https://docs.wto.org/imrd/directdoc.asp?DDFDocuments/u/G/TBTN23/BDI363A3.docx</v>
      </c>
      <c r="T97" s="3" t="str">
        <f>HYPERLINK("https://docs.wto.org/imrd/directdoc.asp?DDFDocuments/v/G/TBTN23/BDI363A3.docx", "https://docs.wto.org/imrd/directdoc.asp?DDFDocuments/v/G/TBTN23/BDI363A3.docx")</f>
        <v>https://docs.wto.org/imrd/directdoc.asp?DDFDocuments/v/G/TBTN23/BDI363A3.docx</v>
      </c>
      <c r="U97" s="3" t="s">
        <v>421</v>
      </c>
      <c r="V97" s="3" t="s">
        <v>422</v>
      </c>
      <c r="W97" s="3" t="s">
        <v>421</v>
      </c>
      <c r="X97" s="3" t="s">
        <v>422</v>
      </c>
      <c r="Y97" s="3" t="s">
        <v>422</v>
      </c>
      <c r="Z97" s="3" t="s">
        <v>422</v>
      </c>
      <c r="AA97" s="3" t="s">
        <v>422</v>
      </c>
      <c r="AB97" s="1" t="s">
        <v>23</v>
      </c>
    </row>
    <row r="98" spans="1:28" ht="150" x14ac:dyDescent="0.25">
      <c r="A98" s="3" t="s">
        <v>22</v>
      </c>
      <c r="B98" s="9">
        <v>45994</v>
      </c>
      <c r="C98" s="13" t="str">
        <f>HYPERLINK("https://eping.wto.org/en/Search?viewData= G/TBT/N/BDI/479/Add.1, G/TBT/N/KEN/1627/Add.1, G/TBT/N/RWA/1026/Add.1, G/TBT/N/TZA/1136/Add.1, G/TBT/N/UGA/1937/Add.1"," G/TBT/N/BDI/479/Add.1, G/TBT/N/KEN/1627/Add.1, G/TBT/N/RWA/1026/Add.1, G/TBT/N/TZA/1136/Add.1, G/TBT/N/UGA/1937/Add.1")</f>
        <v xml:space="preserve"> G/TBT/N/BDI/479/Add.1, G/TBT/N/KEN/1627/Add.1, G/TBT/N/RWA/1026/Add.1, G/TBT/N/TZA/1136/Add.1, G/TBT/N/UGA/1937/Add.1</v>
      </c>
      <c r="D98" s="1" t="s">
        <v>637</v>
      </c>
      <c r="E98" s="1" t="s">
        <v>638</v>
      </c>
      <c r="F98" s="1" t="s">
        <v>568</v>
      </c>
      <c r="G98" s="1" t="s">
        <v>23</v>
      </c>
      <c r="H98" s="1" t="s">
        <v>569</v>
      </c>
      <c r="I98" s="1" t="s">
        <v>639</v>
      </c>
      <c r="J98" s="1" t="s">
        <v>23</v>
      </c>
      <c r="K98" s="1" t="s">
        <v>23</v>
      </c>
      <c r="L98" s="3"/>
      <c r="M98" s="9" t="s">
        <v>23</v>
      </c>
      <c r="N98" s="9" t="s">
        <v>23</v>
      </c>
      <c r="O98" s="9" t="s">
        <v>23</v>
      </c>
      <c r="P98" s="3" t="s">
        <v>71</v>
      </c>
      <c r="Q98" s="3"/>
      <c r="R98" s="3" t="str">
        <f>HYPERLINK("https://docs.wto.org/imrd/directdoc.asp?DDFDocuments/t/G/TBTN24/BDI479A1.docx", "https://docs.wto.org/imrd/directdoc.asp?DDFDocuments/t/G/TBTN24/BDI479A1.docx")</f>
        <v>https://docs.wto.org/imrd/directdoc.asp?DDFDocuments/t/G/TBTN24/BDI479A1.docx</v>
      </c>
      <c r="S98" s="3" t="str">
        <f>HYPERLINK("https://docs.wto.org/imrd/directdoc.asp?DDFDocuments/u/G/TBTN24/BDI479A1.docx", "https://docs.wto.org/imrd/directdoc.asp?DDFDocuments/u/G/TBTN24/BDI479A1.docx")</f>
        <v>https://docs.wto.org/imrd/directdoc.asp?DDFDocuments/u/G/TBTN24/BDI479A1.docx</v>
      </c>
      <c r="T98" s="3" t="str">
        <f>HYPERLINK("https://docs.wto.org/imrd/directdoc.asp?DDFDocuments/v/G/TBTN24/BDI479A1.docx", "https://docs.wto.org/imrd/directdoc.asp?DDFDocuments/v/G/TBTN24/BDI479A1.docx")</f>
        <v>https://docs.wto.org/imrd/directdoc.asp?DDFDocuments/v/G/TBTN24/BDI479A1.docx</v>
      </c>
      <c r="U98" s="3" t="s">
        <v>421</v>
      </c>
      <c r="V98" s="3" t="s">
        <v>422</v>
      </c>
      <c r="W98" s="3" t="s">
        <v>422</v>
      </c>
      <c r="X98" s="3" t="s">
        <v>422</v>
      </c>
      <c r="Y98" s="3" t="s">
        <v>422</v>
      </c>
      <c r="Z98" s="3" t="s">
        <v>422</v>
      </c>
      <c r="AA98" s="3" t="s">
        <v>422</v>
      </c>
      <c r="AB98" s="1" t="s">
        <v>23</v>
      </c>
    </row>
    <row r="99" spans="1:28" ht="120" x14ac:dyDescent="0.25">
      <c r="A99" s="3" t="s">
        <v>43</v>
      </c>
      <c r="B99" s="9">
        <v>45994</v>
      </c>
      <c r="C99" s="13" t="str">
        <f>HYPERLINK("https://eping.wto.org/en/Search?viewData= G/TBT/N/BDI/304/Add.2, G/TBT/N/KEN/1346/Add.3, G/TBT/N/RWA/745/Add.2, G/TBT/N/TZA/868/Add.2, G/TBT/N/UGA/1713/Add.2"," G/TBT/N/BDI/304/Add.2, G/TBT/N/KEN/1346/Add.3, G/TBT/N/RWA/745/Add.2, G/TBT/N/TZA/868/Add.2, G/TBT/N/UGA/1713/Add.2")</f>
        <v xml:space="preserve"> G/TBT/N/BDI/304/Add.2, G/TBT/N/KEN/1346/Add.3, G/TBT/N/RWA/745/Add.2, G/TBT/N/TZA/868/Add.2, G/TBT/N/UGA/1713/Add.2</v>
      </c>
      <c r="D99" s="1" t="s">
        <v>579</v>
      </c>
      <c r="E99" s="1" t="s">
        <v>580</v>
      </c>
      <c r="F99" s="1" t="s">
        <v>575</v>
      </c>
      <c r="G99" s="1" t="s">
        <v>576</v>
      </c>
      <c r="H99" s="1" t="s">
        <v>577</v>
      </c>
      <c r="I99" s="1" t="s">
        <v>581</v>
      </c>
      <c r="J99" s="1" t="s">
        <v>23</v>
      </c>
      <c r="K99" s="1" t="s">
        <v>23</v>
      </c>
      <c r="L99" s="3"/>
      <c r="M99" s="9" t="s">
        <v>23</v>
      </c>
      <c r="N99" s="9" t="s">
        <v>23</v>
      </c>
      <c r="O99" s="9" t="s">
        <v>23</v>
      </c>
      <c r="P99" s="3" t="s">
        <v>71</v>
      </c>
      <c r="Q99" s="3"/>
      <c r="R99" s="3" t="str">
        <f>HYPERLINK("https://docs.wto.org/imrd/directdoc.asp?DDFDocuments/t/G/TBTN22/BDI304A2.docx", "https://docs.wto.org/imrd/directdoc.asp?DDFDocuments/t/G/TBTN22/BDI304A2.docx")</f>
        <v>https://docs.wto.org/imrd/directdoc.asp?DDFDocuments/t/G/TBTN22/BDI304A2.docx</v>
      </c>
      <c r="S99" s="3" t="str">
        <f>HYPERLINK("https://docs.wto.org/imrd/directdoc.asp?DDFDocuments/u/G/TBTN22/BDI304A2.docx", "https://docs.wto.org/imrd/directdoc.asp?DDFDocuments/u/G/TBTN22/BDI304A2.docx")</f>
        <v>https://docs.wto.org/imrd/directdoc.asp?DDFDocuments/u/G/TBTN22/BDI304A2.docx</v>
      </c>
      <c r="T99" s="3" t="str">
        <f>HYPERLINK("https://docs.wto.org/imrd/directdoc.asp?DDFDocuments/v/G/TBTN22/BDI304A2.docx", "https://docs.wto.org/imrd/directdoc.asp?DDFDocuments/v/G/TBTN22/BDI304A2.docx")</f>
        <v>https://docs.wto.org/imrd/directdoc.asp?DDFDocuments/v/G/TBTN22/BDI304A2.docx</v>
      </c>
      <c r="U99" s="3" t="s">
        <v>422</v>
      </c>
      <c r="V99" s="3" t="s">
        <v>422</v>
      </c>
      <c r="W99" s="3" t="s">
        <v>421</v>
      </c>
      <c r="X99" s="3" t="s">
        <v>422</v>
      </c>
      <c r="Y99" s="3" t="s">
        <v>422</v>
      </c>
      <c r="Z99" s="3" t="s">
        <v>422</v>
      </c>
      <c r="AA99" s="3" t="s">
        <v>422</v>
      </c>
      <c r="AB99" s="1" t="s">
        <v>23</v>
      </c>
    </row>
    <row r="100" spans="1:28" ht="195" x14ac:dyDescent="0.25">
      <c r="A100" s="3" t="s">
        <v>126</v>
      </c>
      <c r="B100" s="9">
        <v>45994</v>
      </c>
      <c r="C100" s="13" t="str">
        <f>HYPERLINK("https://eping.wto.org/en/Search?viewData= G/TBT/N/BDI/326/Add.3, G/TBT/N/KEN/1388/Add.3, G/TBT/N/RWA/833/Add.3, G/TBT/N/TZA/912/Add.3, G/TBT/N/UGA/1741/Add.3"," G/TBT/N/BDI/326/Add.3, G/TBT/N/KEN/1388/Add.3, G/TBT/N/RWA/833/Add.3, G/TBT/N/TZA/912/Add.3, G/TBT/N/UGA/1741/Add.3")</f>
        <v xml:space="preserve"> G/TBT/N/BDI/326/Add.3, G/TBT/N/KEN/1388/Add.3, G/TBT/N/RWA/833/Add.3, G/TBT/N/TZA/912/Add.3, G/TBT/N/UGA/1741/Add.3</v>
      </c>
      <c r="D100" s="1" t="s">
        <v>661</v>
      </c>
      <c r="E100" s="1" t="s">
        <v>662</v>
      </c>
      <c r="F100" s="1" t="s">
        <v>602</v>
      </c>
      <c r="G100" s="1" t="s">
        <v>23</v>
      </c>
      <c r="H100" s="1" t="s">
        <v>603</v>
      </c>
      <c r="I100" s="1" t="s">
        <v>570</v>
      </c>
      <c r="J100" s="1" t="s">
        <v>23</v>
      </c>
      <c r="K100" s="1" t="s">
        <v>23</v>
      </c>
      <c r="L100" s="3"/>
      <c r="M100" s="9" t="s">
        <v>23</v>
      </c>
      <c r="N100" s="9" t="s">
        <v>23</v>
      </c>
      <c r="O100" s="9" t="s">
        <v>23</v>
      </c>
      <c r="P100" s="3" t="s">
        <v>71</v>
      </c>
      <c r="Q100" s="3"/>
      <c r="R100" s="3" t="str">
        <f>HYPERLINK("https://docs.wto.org/imrd/directdoc.asp?DDFDocuments/t/G/TBTN23/BDI326A3.docx", "https://docs.wto.org/imrd/directdoc.asp?DDFDocuments/t/G/TBTN23/BDI326A3.docx")</f>
        <v>https://docs.wto.org/imrd/directdoc.asp?DDFDocuments/t/G/TBTN23/BDI326A3.docx</v>
      </c>
      <c r="S100" s="3" t="str">
        <f>HYPERLINK("https://docs.wto.org/imrd/directdoc.asp?DDFDocuments/u/G/TBTN23/BDI326A3.docx", "https://docs.wto.org/imrd/directdoc.asp?DDFDocuments/u/G/TBTN23/BDI326A3.docx")</f>
        <v>https://docs.wto.org/imrd/directdoc.asp?DDFDocuments/u/G/TBTN23/BDI326A3.docx</v>
      </c>
      <c r="T100" s="3" t="str">
        <f>HYPERLINK("https://docs.wto.org/imrd/directdoc.asp?DDFDocuments/v/G/TBTN23/BDI326A3.docx", "https://docs.wto.org/imrd/directdoc.asp?DDFDocuments/v/G/TBTN23/BDI326A3.docx")</f>
        <v>https://docs.wto.org/imrd/directdoc.asp?DDFDocuments/v/G/TBTN23/BDI326A3.docx</v>
      </c>
      <c r="U100" s="3" t="s">
        <v>421</v>
      </c>
      <c r="V100" s="3" t="s">
        <v>422</v>
      </c>
      <c r="W100" s="3" t="s">
        <v>421</v>
      </c>
      <c r="X100" s="3" t="s">
        <v>422</v>
      </c>
      <c r="Y100" s="3" t="s">
        <v>422</v>
      </c>
      <c r="Z100" s="3" t="s">
        <v>422</v>
      </c>
      <c r="AA100" s="3" t="s">
        <v>422</v>
      </c>
      <c r="AB100" s="1" t="s">
        <v>23</v>
      </c>
    </row>
    <row r="101" spans="1:28" ht="120" x14ac:dyDescent="0.25">
      <c r="A101" s="3" t="s">
        <v>22</v>
      </c>
      <c r="B101" s="9">
        <v>45994</v>
      </c>
      <c r="C101" s="13" t="str">
        <f>HYPERLINK("https://eping.wto.org/en/Search?viewData= G/TBT/N/BDI/298/Add.3, G/TBT/N/KEN/1333/Add.3, G/TBT/N/RWA/740/Add.3, G/TBT/N/TZA/858/Add.3, G/TBT/N/UGA/1707/Add.3"," G/TBT/N/BDI/298/Add.3, G/TBT/N/KEN/1333/Add.3, G/TBT/N/RWA/740/Add.3, G/TBT/N/TZA/858/Add.3, G/TBT/N/UGA/1707/Add.3")</f>
        <v xml:space="preserve"> G/TBT/N/BDI/298/Add.3, G/TBT/N/KEN/1333/Add.3, G/TBT/N/RWA/740/Add.3, G/TBT/N/TZA/858/Add.3, G/TBT/N/UGA/1707/Add.3</v>
      </c>
      <c r="D101" s="1" t="s">
        <v>728</v>
      </c>
      <c r="E101" s="1" t="s">
        <v>729</v>
      </c>
      <c r="F101" s="1" t="s">
        <v>730</v>
      </c>
      <c r="G101" s="1" t="s">
        <v>634</v>
      </c>
      <c r="H101" s="1" t="s">
        <v>591</v>
      </c>
      <c r="I101" s="1" t="s">
        <v>635</v>
      </c>
      <c r="J101" s="1" t="s">
        <v>23</v>
      </c>
      <c r="K101" s="1" t="s">
        <v>23</v>
      </c>
      <c r="L101" s="3"/>
      <c r="M101" s="9" t="s">
        <v>23</v>
      </c>
      <c r="N101" s="9" t="s">
        <v>23</v>
      </c>
      <c r="O101" s="9" t="s">
        <v>23</v>
      </c>
      <c r="P101" s="3" t="s">
        <v>71</v>
      </c>
      <c r="Q101" s="3"/>
      <c r="R101" s="3" t="str">
        <f>HYPERLINK("https://docs.wto.org/imrd/directdoc.asp?DDFDocuments/t/G/TBTN22/BDI298A3.docx", "https://docs.wto.org/imrd/directdoc.asp?DDFDocuments/t/G/TBTN22/BDI298A3.docx")</f>
        <v>https://docs.wto.org/imrd/directdoc.asp?DDFDocuments/t/G/TBTN22/BDI298A3.docx</v>
      </c>
      <c r="S101" s="3" t="str">
        <f>HYPERLINK("https://docs.wto.org/imrd/directdoc.asp?DDFDocuments/u/G/TBTN22/BDI298A3.docx", "https://docs.wto.org/imrd/directdoc.asp?DDFDocuments/u/G/TBTN22/BDI298A3.docx")</f>
        <v>https://docs.wto.org/imrd/directdoc.asp?DDFDocuments/u/G/TBTN22/BDI298A3.docx</v>
      </c>
      <c r="T101" s="3" t="str">
        <f>HYPERLINK("https://docs.wto.org/imrd/directdoc.asp?DDFDocuments/v/G/TBTN22/BDI298A3.docx", "https://docs.wto.org/imrd/directdoc.asp?DDFDocuments/v/G/TBTN22/BDI298A3.docx")</f>
        <v>https://docs.wto.org/imrd/directdoc.asp?DDFDocuments/v/G/TBTN22/BDI298A3.docx</v>
      </c>
      <c r="U101" s="3" t="s">
        <v>421</v>
      </c>
      <c r="V101" s="3" t="s">
        <v>422</v>
      </c>
      <c r="W101" s="3" t="s">
        <v>421</v>
      </c>
      <c r="X101" s="3" t="s">
        <v>422</v>
      </c>
      <c r="Y101" s="3" t="s">
        <v>422</v>
      </c>
      <c r="Z101" s="3" t="s">
        <v>422</v>
      </c>
      <c r="AA101" s="3" t="s">
        <v>422</v>
      </c>
      <c r="AB101" s="1" t="s">
        <v>23</v>
      </c>
    </row>
    <row r="102" spans="1:28" ht="150" x14ac:dyDescent="0.25">
      <c r="A102" s="3" t="s">
        <v>22</v>
      </c>
      <c r="B102" s="9">
        <v>45994</v>
      </c>
      <c r="C102" s="13" t="str">
        <f>HYPERLINK("https://eping.wto.org/en/Search?viewData= G/TBT/N/BDI/409/Add.1, G/TBT/N/KEN/1505/Add.1, G/TBT/N/RWA/934/Add.1, G/TBT/N/TZA/1037/Add.1, G/TBT/N/UGA/1844/Add.1"," G/TBT/N/BDI/409/Add.1, G/TBT/N/KEN/1505/Add.1, G/TBT/N/RWA/934/Add.1, G/TBT/N/TZA/1037/Add.1, G/TBT/N/UGA/1844/Add.1")</f>
        <v xml:space="preserve"> G/TBT/N/BDI/409/Add.1, G/TBT/N/KEN/1505/Add.1, G/TBT/N/RWA/934/Add.1, G/TBT/N/TZA/1037/Add.1, G/TBT/N/UGA/1844/Add.1</v>
      </c>
      <c r="D102" s="1" t="s">
        <v>587</v>
      </c>
      <c r="E102" s="1" t="s">
        <v>588</v>
      </c>
      <c r="F102" s="1" t="s">
        <v>589</v>
      </c>
      <c r="G102" s="1" t="s">
        <v>590</v>
      </c>
      <c r="H102" s="1" t="s">
        <v>591</v>
      </c>
      <c r="I102" s="1" t="s">
        <v>592</v>
      </c>
      <c r="J102" s="1" t="s">
        <v>23</v>
      </c>
      <c r="K102" s="1" t="s">
        <v>23</v>
      </c>
      <c r="L102" s="3"/>
      <c r="M102" s="9" t="s">
        <v>23</v>
      </c>
      <c r="N102" s="9" t="s">
        <v>23</v>
      </c>
      <c r="O102" s="9" t="s">
        <v>23</v>
      </c>
      <c r="P102" s="3" t="s">
        <v>71</v>
      </c>
      <c r="Q102" s="3"/>
      <c r="R102" s="3" t="str">
        <f>HYPERLINK("https://docs.wto.org/imrd/directdoc.asp?DDFDocuments/t/G/TBTN23/BDI409A1.docx", "https://docs.wto.org/imrd/directdoc.asp?DDFDocuments/t/G/TBTN23/BDI409A1.docx")</f>
        <v>https://docs.wto.org/imrd/directdoc.asp?DDFDocuments/t/G/TBTN23/BDI409A1.docx</v>
      </c>
      <c r="S102" s="3" t="str">
        <f>HYPERLINK("https://docs.wto.org/imrd/directdoc.asp?DDFDocuments/u/G/TBTN23/BDI409A1.docx", "https://docs.wto.org/imrd/directdoc.asp?DDFDocuments/u/G/TBTN23/BDI409A1.docx")</f>
        <v>https://docs.wto.org/imrd/directdoc.asp?DDFDocuments/u/G/TBTN23/BDI409A1.docx</v>
      </c>
      <c r="T102" s="3" t="str">
        <f>HYPERLINK("https://docs.wto.org/imrd/directdoc.asp?DDFDocuments/v/G/TBTN23/BDI409A1.docx", "https://docs.wto.org/imrd/directdoc.asp?DDFDocuments/v/G/TBTN23/BDI409A1.docx")</f>
        <v>https://docs.wto.org/imrd/directdoc.asp?DDFDocuments/v/G/TBTN23/BDI409A1.docx</v>
      </c>
      <c r="U102" s="3" t="s">
        <v>421</v>
      </c>
      <c r="V102" s="3" t="s">
        <v>422</v>
      </c>
      <c r="W102" s="3" t="s">
        <v>422</v>
      </c>
      <c r="X102" s="3" t="s">
        <v>422</v>
      </c>
      <c r="Y102" s="3" t="s">
        <v>422</v>
      </c>
      <c r="Z102" s="3" t="s">
        <v>422</v>
      </c>
      <c r="AA102" s="3" t="s">
        <v>422</v>
      </c>
      <c r="AB102" s="1" t="s">
        <v>23</v>
      </c>
    </row>
    <row r="103" spans="1:28" ht="409.5" x14ac:dyDescent="0.25">
      <c r="A103" s="3" t="s">
        <v>28</v>
      </c>
      <c r="B103" s="9">
        <v>45994</v>
      </c>
      <c r="C103" s="13" t="str">
        <f>HYPERLINK("https://eping.wto.org/en/Search?viewData= G/TBT/N/BDI/685, G/TBT/N/KEN/1943, G/TBT/N/RWA/1308, G/TBT/N/TZA/1454, G/TBT/N/UGA/2275"," G/TBT/N/BDI/685, G/TBT/N/KEN/1943, G/TBT/N/RWA/1308, G/TBT/N/TZA/1454, G/TBT/N/UGA/2275")</f>
        <v xml:space="preserve"> G/TBT/N/BDI/685, G/TBT/N/KEN/1943, G/TBT/N/RWA/1308, G/TBT/N/TZA/1454, G/TBT/N/UGA/2275</v>
      </c>
      <c r="D103" s="1" t="s">
        <v>625</v>
      </c>
      <c r="E103" s="1" t="s">
        <v>626</v>
      </c>
      <c r="F103" s="1" t="s">
        <v>627</v>
      </c>
      <c r="G103" s="1" t="s">
        <v>628</v>
      </c>
      <c r="H103" s="1" t="s">
        <v>557</v>
      </c>
      <c r="I103" s="1" t="s">
        <v>112</v>
      </c>
      <c r="J103" s="1" t="s">
        <v>23</v>
      </c>
      <c r="K103" s="1" t="s">
        <v>23</v>
      </c>
      <c r="L103" s="3"/>
      <c r="M103" s="9">
        <v>46054</v>
      </c>
      <c r="N103" s="9" t="s">
        <v>23</v>
      </c>
      <c r="O103" s="9" t="s">
        <v>23</v>
      </c>
      <c r="P103" s="3" t="s">
        <v>24</v>
      </c>
      <c r="Q103" s="1" t="s">
        <v>629</v>
      </c>
      <c r="R103" s="3" t="str">
        <f>HYPERLINK("https://docs.wto.org/imrd/directdoc.asp?DDFDocuments/t/G/TBTN25/BDI685.docx", "https://docs.wto.org/imrd/directdoc.asp?DDFDocuments/t/G/TBTN25/BDI685.docx")</f>
        <v>https://docs.wto.org/imrd/directdoc.asp?DDFDocuments/t/G/TBTN25/BDI685.docx</v>
      </c>
      <c r="S103" s="3" t="str">
        <f>HYPERLINK("https://docs.wto.org/imrd/directdoc.asp?DDFDocuments/u/G/TBTN25/BDI685.docx", "https://docs.wto.org/imrd/directdoc.asp?DDFDocuments/u/G/TBTN25/BDI685.docx")</f>
        <v>https://docs.wto.org/imrd/directdoc.asp?DDFDocuments/u/G/TBTN25/BDI685.docx</v>
      </c>
      <c r="T103" s="3" t="str">
        <f>HYPERLINK("https://docs.wto.org/imrd/directdoc.asp?DDFDocuments/v/G/TBTN25/BDI685.docx", "https://docs.wto.org/imrd/directdoc.asp?DDFDocuments/v/G/TBTN25/BDI685.docx")</f>
        <v>https://docs.wto.org/imrd/directdoc.asp?DDFDocuments/v/G/TBTN25/BDI685.docx</v>
      </c>
      <c r="U103" s="3" t="s">
        <v>421</v>
      </c>
      <c r="V103" s="3" t="s">
        <v>422</v>
      </c>
      <c r="W103" s="3" t="s">
        <v>421</v>
      </c>
      <c r="X103" s="3" t="s">
        <v>422</v>
      </c>
      <c r="Y103" s="3" t="s">
        <v>422</v>
      </c>
      <c r="Z103" s="3" t="s">
        <v>422</v>
      </c>
      <c r="AA103" s="3" t="s">
        <v>422</v>
      </c>
      <c r="AB103" s="1" t="s">
        <v>630</v>
      </c>
    </row>
    <row r="104" spans="1:28" ht="409.5" x14ac:dyDescent="0.25">
      <c r="A104" s="3" t="s">
        <v>28</v>
      </c>
      <c r="B104" s="9">
        <v>45994</v>
      </c>
      <c r="C104" s="13" t="str">
        <f>HYPERLINK("https://eping.wto.org/en/Search?viewData= G/TBT/N/BDI/684, G/TBT/N/KEN/1942, G/TBT/N/RWA/1307, G/TBT/N/TZA/1453, G/TBT/N/UGA/2274"," G/TBT/N/BDI/684, G/TBT/N/KEN/1942, G/TBT/N/RWA/1307, G/TBT/N/TZA/1453, G/TBT/N/UGA/2274")</f>
        <v xml:space="preserve"> G/TBT/N/BDI/684, G/TBT/N/KEN/1942, G/TBT/N/RWA/1307, G/TBT/N/TZA/1453, G/TBT/N/UGA/2274</v>
      </c>
      <c r="D104" s="1" t="s">
        <v>553</v>
      </c>
      <c r="E104" s="1" t="s">
        <v>554</v>
      </c>
      <c r="F104" s="1" t="s">
        <v>555</v>
      </c>
      <c r="G104" s="1" t="s">
        <v>556</v>
      </c>
      <c r="H104" s="1" t="s">
        <v>557</v>
      </c>
      <c r="I104" s="1" t="s">
        <v>85</v>
      </c>
      <c r="J104" s="1" t="s">
        <v>23</v>
      </c>
      <c r="K104" s="1" t="s">
        <v>23</v>
      </c>
      <c r="L104" s="3"/>
      <c r="M104" s="9">
        <v>46054</v>
      </c>
      <c r="N104" s="9" t="s">
        <v>23</v>
      </c>
      <c r="O104" s="9" t="s">
        <v>23</v>
      </c>
      <c r="P104" s="3" t="s">
        <v>24</v>
      </c>
      <c r="Q104" s="1" t="s">
        <v>558</v>
      </c>
      <c r="R104" s="3" t="str">
        <f>HYPERLINK("https://docs.wto.org/imrd/directdoc.asp?DDFDocuments/t/G/TBTN25/BDI684.docx", "https://docs.wto.org/imrd/directdoc.asp?DDFDocuments/t/G/TBTN25/BDI684.docx")</f>
        <v>https://docs.wto.org/imrd/directdoc.asp?DDFDocuments/t/G/TBTN25/BDI684.docx</v>
      </c>
      <c r="S104" s="3" t="str">
        <f>HYPERLINK("https://docs.wto.org/imrd/directdoc.asp?DDFDocuments/u/G/TBTN25/BDI684.docx", "https://docs.wto.org/imrd/directdoc.asp?DDFDocuments/u/G/TBTN25/BDI684.docx")</f>
        <v>https://docs.wto.org/imrd/directdoc.asp?DDFDocuments/u/G/TBTN25/BDI684.docx</v>
      </c>
      <c r="T104" s="3" t="str">
        <f>HYPERLINK("https://docs.wto.org/imrd/directdoc.asp?DDFDocuments/v/G/TBTN25/BDI684.docx", "https://docs.wto.org/imrd/directdoc.asp?DDFDocuments/v/G/TBTN25/BDI684.docx")</f>
        <v>https://docs.wto.org/imrd/directdoc.asp?DDFDocuments/v/G/TBTN25/BDI684.docx</v>
      </c>
      <c r="U104" s="3" t="s">
        <v>421</v>
      </c>
      <c r="V104" s="3" t="s">
        <v>422</v>
      </c>
      <c r="W104" s="3" t="s">
        <v>421</v>
      </c>
      <c r="X104" s="3" t="s">
        <v>422</v>
      </c>
      <c r="Y104" s="3" t="s">
        <v>422</v>
      </c>
      <c r="Z104" s="3" t="s">
        <v>422</v>
      </c>
      <c r="AA104" s="3" t="s">
        <v>422</v>
      </c>
      <c r="AB104" s="1" t="s">
        <v>559</v>
      </c>
    </row>
    <row r="105" spans="1:28" ht="225" x14ac:dyDescent="0.25">
      <c r="A105" s="3" t="s">
        <v>28</v>
      </c>
      <c r="B105" s="9">
        <v>45994</v>
      </c>
      <c r="C105" s="13" t="str">
        <f>HYPERLINK("https://eping.wto.org/en/Search?viewData= G/TBT/N/BDI/354/Add.3, G/TBT/N/KEN/1426/Add.3, G/TBT/N/RWA/862/Add.3, G/TBT/N/TZA/968/Add.3, G/TBT/N/UGA/1770/Add.3"," G/TBT/N/BDI/354/Add.3, G/TBT/N/KEN/1426/Add.3, G/TBT/N/RWA/862/Add.3, G/TBT/N/TZA/968/Add.3, G/TBT/N/UGA/1770/Add.3")</f>
        <v xml:space="preserve"> G/TBT/N/BDI/354/Add.3, G/TBT/N/KEN/1426/Add.3, G/TBT/N/RWA/862/Add.3, G/TBT/N/TZA/968/Add.3, G/TBT/N/UGA/1770/Add.3</v>
      </c>
      <c r="D105" s="1" t="s">
        <v>731</v>
      </c>
      <c r="E105" s="1" t="s">
        <v>732</v>
      </c>
      <c r="F105" s="1" t="s">
        <v>713</v>
      </c>
      <c r="G105" s="1" t="s">
        <v>714</v>
      </c>
      <c r="H105" s="1" t="s">
        <v>654</v>
      </c>
      <c r="I105" s="1" t="s">
        <v>145</v>
      </c>
      <c r="J105" s="1" t="s">
        <v>23</v>
      </c>
      <c r="K105" s="1" t="s">
        <v>23</v>
      </c>
      <c r="L105" s="3"/>
      <c r="M105" s="9" t="s">
        <v>23</v>
      </c>
      <c r="N105" s="9" t="s">
        <v>23</v>
      </c>
      <c r="O105" s="9" t="s">
        <v>23</v>
      </c>
      <c r="P105" s="3" t="s">
        <v>71</v>
      </c>
      <c r="Q105" s="3"/>
      <c r="R105" s="3" t="str">
        <f>HYPERLINK("https://docs.wto.org/imrd/directdoc.asp?DDFDocuments/t/G/TBTN23/BDI354A3.docx", "https://docs.wto.org/imrd/directdoc.asp?DDFDocuments/t/G/TBTN23/BDI354A3.docx")</f>
        <v>https://docs.wto.org/imrd/directdoc.asp?DDFDocuments/t/G/TBTN23/BDI354A3.docx</v>
      </c>
      <c r="S105" s="3" t="str">
        <f>HYPERLINK("https://docs.wto.org/imrd/directdoc.asp?DDFDocuments/u/G/TBTN23/BDI354A3.docx", "https://docs.wto.org/imrd/directdoc.asp?DDFDocuments/u/G/TBTN23/BDI354A3.docx")</f>
        <v>https://docs.wto.org/imrd/directdoc.asp?DDFDocuments/u/G/TBTN23/BDI354A3.docx</v>
      </c>
      <c r="T105" s="3" t="str">
        <f>HYPERLINK("https://docs.wto.org/imrd/directdoc.asp?DDFDocuments/v/G/TBTN23/BDI354A3.docx", "https://docs.wto.org/imrd/directdoc.asp?DDFDocuments/v/G/TBTN23/BDI354A3.docx")</f>
        <v>https://docs.wto.org/imrd/directdoc.asp?DDFDocuments/v/G/TBTN23/BDI354A3.docx</v>
      </c>
      <c r="U105" s="3" t="s">
        <v>421</v>
      </c>
      <c r="V105" s="3" t="s">
        <v>422</v>
      </c>
      <c r="W105" s="3" t="s">
        <v>422</v>
      </c>
      <c r="X105" s="3" t="s">
        <v>422</v>
      </c>
      <c r="Y105" s="3" t="s">
        <v>422</v>
      </c>
      <c r="Z105" s="3" t="s">
        <v>422</v>
      </c>
      <c r="AA105" s="3" t="s">
        <v>422</v>
      </c>
      <c r="AB105" s="1" t="s">
        <v>23</v>
      </c>
    </row>
    <row r="106" spans="1:28" ht="315" x14ac:dyDescent="0.25">
      <c r="A106" s="3" t="s">
        <v>28</v>
      </c>
      <c r="B106" s="9">
        <v>45994</v>
      </c>
      <c r="C106" s="13" t="str">
        <f>HYPERLINK("https://eping.wto.org/en/Search?viewData= G/TBT/N/BDI/358/Add.3, G/TBT/N/KEN/1438/Add.3, G/TBT/N/RWA/869/Add.3, G/TBT/N/TZA/972/Add.3, G/TBT/N/UGA/1774/Add.3"," G/TBT/N/BDI/358/Add.3, G/TBT/N/KEN/1438/Add.3, G/TBT/N/RWA/869/Add.3, G/TBT/N/TZA/972/Add.3, G/TBT/N/UGA/1774/Add.3")</f>
        <v xml:space="preserve"> G/TBT/N/BDI/358/Add.3, G/TBT/N/KEN/1438/Add.3, G/TBT/N/RWA/869/Add.3, G/TBT/N/TZA/972/Add.3, G/TBT/N/UGA/1774/Add.3</v>
      </c>
      <c r="D106" s="1" t="s">
        <v>640</v>
      </c>
      <c r="E106" s="1" t="s">
        <v>641</v>
      </c>
      <c r="F106" s="1" t="s">
        <v>642</v>
      </c>
      <c r="G106" s="1" t="s">
        <v>643</v>
      </c>
      <c r="H106" s="1" t="s">
        <v>644</v>
      </c>
      <c r="I106" s="1" t="s">
        <v>604</v>
      </c>
      <c r="J106" s="1" t="s">
        <v>23</v>
      </c>
      <c r="K106" s="1" t="s">
        <v>23</v>
      </c>
      <c r="L106" s="3"/>
      <c r="M106" s="9" t="s">
        <v>23</v>
      </c>
      <c r="N106" s="9" t="s">
        <v>23</v>
      </c>
      <c r="O106" s="9" t="s">
        <v>23</v>
      </c>
      <c r="P106" s="3" t="s">
        <v>71</v>
      </c>
      <c r="Q106" s="3"/>
      <c r="R106" s="3" t="str">
        <f>HYPERLINK("https://docs.wto.org/imrd/directdoc.asp?DDFDocuments/t/G/TBTN23/BDI358A3.docx", "https://docs.wto.org/imrd/directdoc.asp?DDFDocuments/t/G/TBTN23/BDI358A3.docx")</f>
        <v>https://docs.wto.org/imrd/directdoc.asp?DDFDocuments/t/G/TBTN23/BDI358A3.docx</v>
      </c>
      <c r="S106" s="3" t="str">
        <f>HYPERLINK("https://docs.wto.org/imrd/directdoc.asp?DDFDocuments/u/G/TBTN23/BDI358A3.docx", "https://docs.wto.org/imrd/directdoc.asp?DDFDocuments/u/G/TBTN23/BDI358A3.docx")</f>
        <v>https://docs.wto.org/imrd/directdoc.asp?DDFDocuments/u/G/TBTN23/BDI358A3.docx</v>
      </c>
      <c r="T106" s="3" t="str">
        <f>HYPERLINK("https://docs.wto.org/imrd/directdoc.asp?DDFDocuments/v/G/TBTN23/BDI358A3.docx", "https://docs.wto.org/imrd/directdoc.asp?DDFDocuments/v/G/TBTN23/BDI358A3.docx")</f>
        <v>https://docs.wto.org/imrd/directdoc.asp?DDFDocuments/v/G/TBTN23/BDI358A3.docx</v>
      </c>
      <c r="U106" s="3" t="s">
        <v>421</v>
      </c>
      <c r="V106" s="3" t="s">
        <v>422</v>
      </c>
      <c r="W106" s="3" t="s">
        <v>422</v>
      </c>
      <c r="X106" s="3" t="s">
        <v>422</v>
      </c>
      <c r="Y106" s="3" t="s">
        <v>422</v>
      </c>
      <c r="Z106" s="3" t="s">
        <v>422</v>
      </c>
      <c r="AA106" s="3" t="s">
        <v>422</v>
      </c>
      <c r="AB106" s="1" t="s">
        <v>23</v>
      </c>
    </row>
    <row r="107" spans="1:28" ht="90" x14ac:dyDescent="0.25">
      <c r="A107" s="3" t="s">
        <v>28</v>
      </c>
      <c r="B107" s="9">
        <v>45994</v>
      </c>
      <c r="C107" s="13" t="str">
        <f>HYPERLINK("https://eping.wto.org/en/Search?viewData= G/TBT/N/BDI/297/Add.1, G/TBT/N/KEN/1332/Add.2, G/TBT/N/RWA/739/Add.1, G/TBT/N/TZA/857/Add.1, G/TBT/N/UGA/1706/Add.1"," G/TBT/N/BDI/297/Add.1, G/TBT/N/KEN/1332/Add.2, G/TBT/N/RWA/739/Add.1, G/TBT/N/TZA/857/Add.1, G/TBT/N/UGA/1706/Add.1")</f>
        <v xml:space="preserve"> G/TBT/N/BDI/297/Add.1, G/TBT/N/KEN/1332/Add.2, G/TBT/N/RWA/739/Add.1, G/TBT/N/TZA/857/Add.1, G/TBT/N/UGA/1706/Add.1</v>
      </c>
      <c r="D107" s="1" t="s">
        <v>631</v>
      </c>
      <c r="E107" s="1" t="s">
        <v>632</v>
      </c>
      <c r="F107" s="1" t="s">
        <v>633</v>
      </c>
      <c r="G107" s="1" t="s">
        <v>634</v>
      </c>
      <c r="H107" s="1" t="s">
        <v>591</v>
      </c>
      <c r="I107" s="1" t="s">
        <v>145</v>
      </c>
      <c r="J107" s="1" t="s">
        <v>23</v>
      </c>
      <c r="K107" s="1" t="s">
        <v>23</v>
      </c>
      <c r="L107" s="3"/>
      <c r="M107" s="9" t="s">
        <v>23</v>
      </c>
      <c r="N107" s="9" t="s">
        <v>23</v>
      </c>
      <c r="O107" s="9" t="s">
        <v>23</v>
      </c>
      <c r="P107" s="3" t="s">
        <v>71</v>
      </c>
      <c r="Q107" s="3"/>
      <c r="R107" s="3" t="str">
        <f>HYPERLINK("https://docs.wto.org/imrd/directdoc.asp?DDFDocuments/t/G/TBTN22/BDI297A1.docx", "https://docs.wto.org/imrd/directdoc.asp?DDFDocuments/t/G/TBTN22/BDI297A1.docx")</f>
        <v>https://docs.wto.org/imrd/directdoc.asp?DDFDocuments/t/G/TBTN22/BDI297A1.docx</v>
      </c>
      <c r="S107" s="3" t="str">
        <f>HYPERLINK("https://docs.wto.org/imrd/directdoc.asp?DDFDocuments/u/G/TBTN22/BDI297A1.docx", "https://docs.wto.org/imrd/directdoc.asp?DDFDocuments/u/G/TBTN22/BDI297A1.docx")</f>
        <v>https://docs.wto.org/imrd/directdoc.asp?DDFDocuments/u/G/TBTN22/BDI297A1.docx</v>
      </c>
      <c r="T107" s="3" t="str">
        <f>HYPERLINK("https://docs.wto.org/imrd/directdoc.asp?DDFDocuments/v/G/TBTN22/BDI297A1.docx", "https://docs.wto.org/imrd/directdoc.asp?DDFDocuments/v/G/TBTN22/BDI297A1.docx")</f>
        <v>https://docs.wto.org/imrd/directdoc.asp?DDFDocuments/v/G/TBTN22/BDI297A1.docx</v>
      </c>
      <c r="U107" s="3" t="s">
        <v>421</v>
      </c>
      <c r="V107" s="3" t="s">
        <v>422</v>
      </c>
      <c r="W107" s="3" t="s">
        <v>421</v>
      </c>
      <c r="X107" s="3" t="s">
        <v>422</v>
      </c>
      <c r="Y107" s="3" t="s">
        <v>422</v>
      </c>
      <c r="Z107" s="3" t="s">
        <v>422</v>
      </c>
      <c r="AA107" s="3" t="s">
        <v>422</v>
      </c>
      <c r="AB107" s="1" t="s">
        <v>23</v>
      </c>
    </row>
    <row r="108" spans="1:28" ht="409.5" x14ac:dyDescent="0.25">
      <c r="A108" s="3" t="s">
        <v>22</v>
      </c>
      <c r="B108" s="9">
        <v>45994</v>
      </c>
      <c r="C108" s="13" t="str">
        <f>HYPERLINK("https://eping.wto.org/en/Search?viewData= G/TBT/N/BDI/683, G/TBT/N/KEN/1941, G/TBT/N/RWA/1306, G/TBT/N/TZA/1452, G/TBT/N/UGA/2273"," G/TBT/N/BDI/683, G/TBT/N/KEN/1941, G/TBT/N/RWA/1306, G/TBT/N/TZA/1452, G/TBT/N/UGA/2273")</f>
        <v xml:space="preserve"> G/TBT/N/BDI/683, G/TBT/N/KEN/1941, G/TBT/N/RWA/1306, G/TBT/N/TZA/1452, G/TBT/N/UGA/2273</v>
      </c>
      <c r="D108" s="1" t="s">
        <v>733</v>
      </c>
      <c r="E108" s="1" t="s">
        <v>734</v>
      </c>
      <c r="F108" s="1" t="s">
        <v>735</v>
      </c>
      <c r="G108" s="1" t="s">
        <v>736</v>
      </c>
      <c r="H108" s="1" t="s">
        <v>557</v>
      </c>
      <c r="I108" s="1" t="s">
        <v>85</v>
      </c>
      <c r="J108" s="1" t="s">
        <v>23</v>
      </c>
      <c r="K108" s="1" t="s">
        <v>23</v>
      </c>
      <c r="L108" s="3"/>
      <c r="M108" s="9">
        <v>46054</v>
      </c>
      <c r="N108" s="9" t="s">
        <v>23</v>
      </c>
      <c r="O108" s="9" t="s">
        <v>23</v>
      </c>
      <c r="P108" s="3" t="s">
        <v>24</v>
      </c>
      <c r="Q108" s="1" t="s">
        <v>737</v>
      </c>
      <c r="R108" s="3" t="str">
        <f>HYPERLINK("https://docs.wto.org/imrd/directdoc.asp?DDFDocuments/t/G/TBTN25/BDI683.docx", "https://docs.wto.org/imrd/directdoc.asp?DDFDocuments/t/G/TBTN25/BDI683.docx")</f>
        <v>https://docs.wto.org/imrd/directdoc.asp?DDFDocuments/t/G/TBTN25/BDI683.docx</v>
      </c>
      <c r="S108" s="3" t="str">
        <f>HYPERLINK("https://docs.wto.org/imrd/directdoc.asp?DDFDocuments/u/G/TBTN25/BDI683.docx", "https://docs.wto.org/imrd/directdoc.asp?DDFDocuments/u/G/TBTN25/BDI683.docx")</f>
        <v>https://docs.wto.org/imrd/directdoc.asp?DDFDocuments/u/G/TBTN25/BDI683.docx</v>
      </c>
      <c r="T108" s="3" t="str">
        <f>HYPERLINK("https://docs.wto.org/imrd/directdoc.asp?DDFDocuments/v/G/TBTN25/BDI683.docx", "https://docs.wto.org/imrd/directdoc.asp?DDFDocuments/v/G/TBTN25/BDI683.docx")</f>
        <v>https://docs.wto.org/imrd/directdoc.asp?DDFDocuments/v/G/TBTN25/BDI683.docx</v>
      </c>
      <c r="U108" s="3" t="s">
        <v>421</v>
      </c>
      <c r="V108" s="3" t="s">
        <v>422</v>
      </c>
      <c r="W108" s="3" t="s">
        <v>421</v>
      </c>
      <c r="X108" s="3" t="s">
        <v>422</v>
      </c>
      <c r="Y108" s="3" t="s">
        <v>422</v>
      </c>
      <c r="Z108" s="3" t="s">
        <v>422</v>
      </c>
      <c r="AA108" s="3" t="s">
        <v>422</v>
      </c>
      <c r="AB108" s="1" t="s">
        <v>738</v>
      </c>
    </row>
    <row r="109" spans="1:28" ht="409.5" x14ac:dyDescent="0.25">
      <c r="A109" s="3" t="s">
        <v>22</v>
      </c>
      <c r="B109" s="9">
        <v>45994</v>
      </c>
      <c r="C109" s="13" t="str">
        <f>HYPERLINK("https://eping.wto.org/en/Search?viewData= G/TBT/N/BDI/689, G/TBT/N/KEN/1947, G/TBT/N/RWA/1312, G/TBT/N/TZA/1458, G/TBT/N/UGA/2279"," G/TBT/N/BDI/689, G/TBT/N/KEN/1947, G/TBT/N/RWA/1312, G/TBT/N/TZA/1458, G/TBT/N/UGA/2279")</f>
        <v xml:space="preserve"> G/TBT/N/BDI/689, G/TBT/N/KEN/1947, G/TBT/N/RWA/1312, G/TBT/N/TZA/1458, G/TBT/N/UGA/2279</v>
      </c>
      <c r="D109" s="1" t="s">
        <v>593</v>
      </c>
      <c r="E109" s="1" t="s">
        <v>594</v>
      </c>
      <c r="F109" s="1" t="s">
        <v>595</v>
      </c>
      <c r="G109" s="1" t="s">
        <v>596</v>
      </c>
      <c r="H109" s="1" t="s">
        <v>597</v>
      </c>
      <c r="I109" s="1" t="s">
        <v>85</v>
      </c>
      <c r="J109" s="1" t="s">
        <v>23</v>
      </c>
      <c r="K109" s="1" t="s">
        <v>23</v>
      </c>
      <c r="L109" s="3"/>
      <c r="M109" s="9">
        <v>46054</v>
      </c>
      <c r="N109" s="9" t="s">
        <v>23</v>
      </c>
      <c r="O109" s="9" t="s">
        <v>23</v>
      </c>
      <c r="P109" s="3" t="s">
        <v>24</v>
      </c>
      <c r="Q109" s="1" t="s">
        <v>598</v>
      </c>
      <c r="R109" s="3" t="str">
        <f>HYPERLINK("https://docs.wto.org/imrd/directdoc.asp?DDFDocuments/t/G/TBTN25/BDI689.docx", "https://docs.wto.org/imrd/directdoc.asp?DDFDocuments/t/G/TBTN25/BDI689.docx")</f>
        <v>https://docs.wto.org/imrd/directdoc.asp?DDFDocuments/t/G/TBTN25/BDI689.docx</v>
      </c>
      <c r="S109" s="3" t="str">
        <f>HYPERLINK("https://docs.wto.org/imrd/directdoc.asp?DDFDocuments/u/G/TBTN25/BDI689.docx", "https://docs.wto.org/imrd/directdoc.asp?DDFDocuments/u/G/TBTN25/BDI689.docx")</f>
        <v>https://docs.wto.org/imrd/directdoc.asp?DDFDocuments/u/G/TBTN25/BDI689.docx</v>
      </c>
      <c r="T109" s="3" t="str">
        <f>HYPERLINK("https://docs.wto.org/imrd/directdoc.asp?DDFDocuments/v/G/TBTN25/BDI689.docx", "https://docs.wto.org/imrd/directdoc.asp?DDFDocuments/v/G/TBTN25/BDI689.docx")</f>
        <v>https://docs.wto.org/imrd/directdoc.asp?DDFDocuments/v/G/TBTN25/BDI689.docx</v>
      </c>
      <c r="U109" s="3" t="s">
        <v>421</v>
      </c>
      <c r="V109" s="3" t="s">
        <v>422</v>
      </c>
      <c r="W109" s="3" t="s">
        <v>421</v>
      </c>
      <c r="X109" s="3" t="s">
        <v>422</v>
      </c>
      <c r="Y109" s="3" t="s">
        <v>422</v>
      </c>
      <c r="Z109" s="3" t="s">
        <v>422</v>
      </c>
      <c r="AA109" s="3" t="s">
        <v>422</v>
      </c>
      <c r="AB109" s="1" t="s">
        <v>599</v>
      </c>
    </row>
    <row r="110" spans="1:28" ht="225" x14ac:dyDescent="0.25">
      <c r="A110" s="3" t="s">
        <v>22</v>
      </c>
      <c r="B110" s="9">
        <v>45994</v>
      </c>
      <c r="C110" s="13" t="str">
        <f>HYPERLINK("https://eping.wto.org/en/Search?viewData= G/TBT/N/BDI/365/Add.3, G/TBT/N/KEN/1445/Add.3, G/TBT/N/RWA/876/Add.3, G/TBT/N/TZA/979/Add.3, G/TBT/N/UGA/1782/Add.3"," G/TBT/N/BDI/365/Add.3, G/TBT/N/KEN/1445/Add.3, G/TBT/N/RWA/876/Add.3, G/TBT/N/TZA/979/Add.3, G/TBT/N/UGA/1782/Add.3")</f>
        <v xml:space="preserve"> G/TBT/N/BDI/365/Add.3, G/TBT/N/KEN/1445/Add.3, G/TBT/N/RWA/876/Add.3, G/TBT/N/TZA/979/Add.3, G/TBT/N/UGA/1782/Add.3</v>
      </c>
      <c r="D110" s="1" t="s">
        <v>739</v>
      </c>
      <c r="E110" s="1" t="s">
        <v>740</v>
      </c>
      <c r="F110" s="1" t="s">
        <v>741</v>
      </c>
      <c r="G110" s="1" t="s">
        <v>742</v>
      </c>
      <c r="H110" s="1" t="s">
        <v>612</v>
      </c>
      <c r="I110" s="1" t="s">
        <v>578</v>
      </c>
      <c r="J110" s="1" t="s">
        <v>23</v>
      </c>
      <c r="K110" s="1" t="s">
        <v>23</v>
      </c>
      <c r="L110" s="3"/>
      <c r="M110" s="9" t="s">
        <v>23</v>
      </c>
      <c r="N110" s="9" t="s">
        <v>23</v>
      </c>
      <c r="O110" s="9" t="s">
        <v>23</v>
      </c>
      <c r="P110" s="3" t="s">
        <v>71</v>
      </c>
      <c r="Q110" s="3"/>
      <c r="R110" s="3" t="str">
        <f>HYPERLINK("https://docs.wto.org/imrd/directdoc.asp?DDFDocuments/t/G/TBTN23/BDI365A3.docx", "https://docs.wto.org/imrd/directdoc.asp?DDFDocuments/t/G/TBTN23/BDI365A3.docx")</f>
        <v>https://docs.wto.org/imrd/directdoc.asp?DDFDocuments/t/G/TBTN23/BDI365A3.docx</v>
      </c>
      <c r="S110" s="3" t="str">
        <f>HYPERLINK("https://docs.wto.org/imrd/directdoc.asp?DDFDocuments/u/G/TBTN23/BDI365A3.docx", "https://docs.wto.org/imrd/directdoc.asp?DDFDocuments/u/G/TBTN23/BDI365A3.docx")</f>
        <v>https://docs.wto.org/imrd/directdoc.asp?DDFDocuments/u/G/TBTN23/BDI365A3.docx</v>
      </c>
      <c r="T110" s="3" t="str">
        <f>HYPERLINK("https://docs.wto.org/imrd/directdoc.asp?DDFDocuments/v/G/TBTN23/BDI365A3.docx", "https://docs.wto.org/imrd/directdoc.asp?DDFDocuments/v/G/TBTN23/BDI365A3.docx")</f>
        <v>https://docs.wto.org/imrd/directdoc.asp?DDFDocuments/v/G/TBTN23/BDI365A3.docx</v>
      </c>
      <c r="U110" s="3" t="s">
        <v>421</v>
      </c>
      <c r="V110" s="3" t="s">
        <v>422</v>
      </c>
      <c r="W110" s="3" t="s">
        <v>421</v>
      </c>
      <c r="X110" s="3" t="s">
        <v>422</v>
      </c>
      <c r="Y110" s="3" t="s">
        <v>422</v>
      </c>
      <c r="Z110" s="3" t="s">
        <v>422</v>
      </c>
      <c r="AA110" s="3" t="s">
        <v>422</v>
      </c>
      <c r="AB110" s="1" t="s">
        <v>23</v>
      </c>
    </row>
    <row r="111" spans="1:28" ht="120" x14ac:dyDescent="0.25">
      <c r="A111" s="3" t="s">
        <v>47</v>
      </c>
      <c r="B111" s="9">
        <v>45994</v>
      </c>
      <c r="C111" s="13" t="str">
        <f>HYPERLINK("https://eping.wto.org/en/Search?viewData= G/TBT/N/BDI/304/Add.2, G/TBT/N/KEN/1346/Add.3, G/TBT/N/RWA/745/Add.2, G/TBT/N/TZA/868/Add.2, G/TBT/N/UGA/1713/Add.2"," G/TBT/N/BDI/304/Add.2, G/TBT/N/KEN/1346/Add.3, G/TBT/N/RWA/745/Add.2, G/TBT/N/TZA/868/Add.2, G/TBT/N/UGA/1713/Add.2")</f>
        <v xml:space="preserve"> G/TBT/N/BDI/304/Add.2, G/TBT/N/KEN/1346/Add.3, G/TBT/N/RWA/745/Add.2, G/TBT/N/TZA/868/Add.2, G/TBT/N/UGA/1713/Add.2</v>
      </c>
      <c r="D111" s="1" t="s">
        <v>579</v>
      </c>
      <c r="E111" s="1" t="s">
        <v>580</v>
      </c>
      <c r="F111" s="1" t="s">
        <v>575</v>
      </c>
      <c r="G111" s="1" t="s">
        <v>576</v>
      </c>
      <c r="H111" s="1" t="s">
        <v>577</v>
      </c>
      <c r="I111" s="1" t="s">
        <v>581</v>
      </c>
      <c r="J111" s="1" t="s">
        <v>23</v>
      </c>
      <c r="K111" s="1" t="s">
        <v>23</v>
      </c>
      <c r="L111" s="3"/>
      <c r="M111" s="9" t="s">
        <v>23</v>
      </c>
      <c r="N111" s="9" t="s">
        <v>23</v>
      </c>
      <c r="O111" s="9" t="s">
        <v>23</v>
      </c>
      <c r="P111" s="3" t="s">
        <v>71</v>
      </c>
      <c r="Q111" s="3"/>
      <c r="R111" s="3" t="str">
        <f>HYPERLINK("https://docs.wto.org/imrd/directdoc.asp?DDFDocuments/t/G/TBTN22/BDI304A2.docx", "https://docs.wto.org/imrd/directdoc.asp?DDFDocuments/t/G/TBTN22/BDI304A2.docx")</f>
        <v>https://docs.wto.org/imrd/directdoc.asp?DDFDocuments/t/G/TBTN22/BDI304A2.docx</v>
      </c>
      <c r="S111" s="3" t="str">
        <f>HYPERLINK("https://docs.wto.org/imrd/directdoc.asp?DDFDocuments/u/G/TBTN22/BDI304A2.docx", "https://docs.wto.org/imrd/directdoc.asp?DDFDocuments/u/G/TBTN22/BDI304A2.docx")</f>
        <v>https://docs.wto.org/imrd/directdoc.asp?DDFDocuments/u/G/TBTN22/BDI304A2.docx</v>
      </c>
      <c r="T111" s="3" t="str">
        <f>HYPERLINK("https://docs.wto.org/imrd/directdoc.asp?DDFDocuments/v/G/TBTN22/BDI304A2.docx", "https://docs.wto.org/imrd/directdoc.asp?DDFDocuments/v/G/TBTN22/BDI304A2.docx")</f>
        <v>https://docs.wto.org/imrd/directdoc.asp?DDFDocuments/v/G/TBTN22/BDI304A2.docx</v>
      </c>
      <c r="U111" s="3" t="s">
        <v>422</v>
      </c>
      <c r="V111" s="3" t="s">
        <v>422</v>
      </c>
      <c r="W111" s="3" t="s">
        <v>421</v>
      </c>
      <c r="X111" s="3" t="s">
        <v>422</v>
      </c>
      <c r="Y111" s="3" t="s">
        <v>422</v>
      </c>
      <c r="Z111" s="3" t="s">
        <v>422</v>
      </c>
      <c r="AA111" s="3" t="s">
        <v>422</v>
      </c>
      <c r="AB111" s="1" t="s">
        <v>23</v>
      </c>
    </row>
    <row r="112" spans="1:28" ht="300" x14ac:dyDescent="0.25">
      <c r="A112" s="3" t="s">
        <v>47</v>
      </c>
      <c r="B112" s="9">
        <v>45994</v>
      </c>
      <c r="C112" s="13" t="str">
        <f>HYPERLINK("https://eping.wto.org/en/Search?viewData= G/TBT/N/BDI/397/Add.1, G/TBT/N/KEN/1492/Add.1, G/TBT/N/RWA/921/Add.1, G/TBT/N/TZA/1025/Add.1, G/TBT/N/UGA/1832/Add.1"," G/TBT/N/BDI/397/Add.1, G/TBT/N/KEN/1492/Add.1, G/TBT/N/RWA/921/Add.1, G/TBT/N/TZA/1025/Add.1, G/TBT/N/UGA/1832/Add.1")</f>
        <v xml:space="preserve"> G/TBT/N/BDI/397/Add.1, G/TBT/N/KEN/1492/Add.1, G/TBT/N/RWA/921/Add.1, G/TBT/N/TZA/1025/Add.1, G/TBT/N/UGA/1832/Add.1</v>
      </c>
      <c r="D112" s="1" t="s">
        <v>645</v>
      </c>
      <c r="E112" s="1" t="s">
        <v>646</v>
      </c>
      <c r="F112" s="1" t="s">
        <v>647</v>
      </c>
      <c r="G112" s="1" t="s">
        <v>23</v>
      </c>
      <c r="H112" s="1" t="s">
        <v>648</v>
      </c>
      <c r="I112" s="1" t="s">
        <v>649</v>
      </c>
      <c r="J112" s="1" t="s">
        <v>23</v>
      </c>
      <c r="K112" s="1" t="s">
        <v>23</v>
      </c>
      <c r="L112" s="3"/>
      <c r="M112" s="9" t="s">
        <v>23</v>
      </c>
      <c r="N112" s="9" t="s">
        <v>23</v>
      </c>
      <c r="O112" s="9" t="s">
        <v>23</v>
      </c>
      <c r="P112" s="3" t="s">
        <v>71</v>
      </c>
      <c r="Q112" s="3"/>
      <c r="R112" s="3" t="str">
        <f>HYPERLINK("https://docs.wto.org/imrd/directdoc.asp?DDFDocuments/t/G/TBTN23/BDI397A1.docx", "https://docs.wto.org/imrd/directdoc.asp?DDFDocuments/t/G/TBTN23/BDI397A1.docx")</f>
        <v>https://docs.wto.org/imrd/directdoc.asp?DDFDocuments/t/G/TBTN23/BDI397A1.docx</v>
      </c>
      <c r="S112" s="3" t="str">
        <f>HYPERLINK("https://docs.wto.org/imrd/directdoc.asp?DDFDocuments/u/G/TBTN23/BDI397A1.docx", "https://docs.wto.org/imrd/directdoc.asp?DDFDocuments/u/G/TBTN23/BDI397A1.docx")</f>
        <v>https://docs.wto.org/imrd/directdoc.asp?DDFDocuments/u/G/TBTN23/BDI397A1.docx</v>
      </c>
      <c r="T112" s="3" t="str">
        <f>HYPERLINK("https://docs.wto.org/imrd/directdoc.asp?DDFDocuments/v/G/TBTN23/BDI397A1.docx", "https://docs.wto.org/imrd/directdoc.asp?DDFDocuments/v/G/TBTN23/BDI397A1.docx")</f>
        <v>https://docs.wto.org/imrd/directdoc.asp?DDFDocuments/v/G/TBTN23/BDI397A1.docx</v>
      </c>
      <c r="U112" s="3" t="s">
        <v>421</v>
      </c>
      <c r="V112" s="3" t="s">
        <v>422</v>
      </c>
      <c r="W112" s="3" t="s">
        <v>422</v>
      </c>
      <c r="X112" s="3" t="s">
        <v>422</v>
      </c>
      <c r="Y112" s="3" t="s">
        <v>422</v>
      </c>
      <c r="Z112" s="3" t="s">
        <v>422</v>
      </c>
      <c r="AA112" s="3" t="s">
        <v>422</v>
      </c>
      <c r="AB112" s="1" t="s">
        <v>23</v>
      </c>
    </row>
    <row r="113" spans="1:28" ht="135" x14ac:dyDescent="0.25">
      <c r="A113" s="3" t="s">
        <v>126</v>
      </c>
      <c r="B113" s="9">
        <v>45994</v>
      </c>
      <c r="C113" s="13" t="str">
        <f>HYPERLINK("https://eping.wto.org/en/Search?viewData= G/TBT/N/BDI/355/Add.3, G/TBT/N/KEN/1427/Add.3, G/TBT/N/RWA/863/Add.3, G/TBT/N/TZA/969/Add.3, G/TBT/N/UGA/1771/Add.3"," G/TBT/N/BDI/355/Add.3, G/TBT/N/KEN/1427/Add.3, G/TBT/N/RWA/863/Add.3, G/TBT/N/TZA/969/Add.3, G/TBT/N/UGA/1771/Add.3")</f>
        <v xml:space="preserve"> G/TBT/N/BDI/355/Add.3, G/TBT/N/KEN/1427/Add.3, G/TBT/N/RWA/863/Add.3, G/TBT/N/TZA/969/Add.3, G/TBT/N/UGA/1771/Add.3</v>
      </c>
      <c r="D113" s="1" t="s">
        <v>650</v>
      </c>
      <c r="E113" s="1" t="s">
        <v>651</v>
      </c>
      <c r="F113" s="1" t="s">
        <v>652</v>
      </c>
      <c r="G113" s="1" t="s">
        <v>653</v>
      </c>
      <c r="H113" s="1" t="s">
        <v>654</v>
      </c>
      <c r="I113" s="1" t="s">
        <v>635</v>
      </c>
      <c r="J113" s="1" t="s">
        <v>23</v>
      </c>
      <c r="K113" s="1" t="s">
        <v>23</v>
      </c>
      <c r="L113" s="3"/>
      <c r="M113" s="9" t="s">
        <v>23</v>
      </c>
      <c r="N113" s="9" t="s">
        <v>23</v>
      </c>
      <c r="O113" s="9" t="s">
        <v>23</v>
      </c>
      <c r="P113" s="3" t="s">
        <v>71</v>
      </c>
      <c r="Q113" s="3"/>
      <c r="R113" s="3" t="str">
        <f>HYPERLINK("https://docs.wto.org/imrd/directdoc.asp?DDFDocuments/t/G/TBTN23/BDI355A3.docx", "https://docs.wto.org/imrd/directdoc.asp?DDFDocuments/t/G/TBTN23/BDI355A3.docx")</f>
        <v>https://docs.wto.org/imrd/directdoc.asp?DDFDocuments/t/G/TBTN23/BDI355A3.docx</v>
      </c>
      <c r="S113" s="3" t="str">
        <f>HYPERLINK("https://docs.wto.org/imrd/directdoc.asp?DDFDocuments/u/G/TBTN23/BDI355A3.docx", "https://docs.wto.org/imrd/directdoc.asp?DDFDocuments/u/G/TBTN23/BDI355A3.docx")</f>
        <v>https://docs.wto.org/imrd/directdoc.asp?DDFDocuments/u/G/TBTN23/BDI355A3.docx</v>
      </c>
      <c r="T113" s="3" t="str">
        <f>HYPERLINK("https://docs.wto.org/imrd/directdoc.asp?DDFDocuments/v/G/TBTN23/BDI355A3.docx", "https://docs.wto.org/imrd/directdoc.asp?DDFDocuments/v/G/TBTN23/BDI355A3.docx")</f>
        <v>https://docs.wto.org/imrd/directdoc.asp?DDFDocuments/v/G/TBTN23/BDI355A3.docx</v>
      </c>
      <c r="U113" s="3" t="s">
        <v>421</v>
      </c>
      <c r="V113" s="3" t="s">
        <v>422</v>
      </c>
      <c r="W113" s="3" t="s">
        <v>422</v>
      </c>
      <c r="X113" s="3" t="s">
        <v>422</v>
      </c>
      <c r="Y113" s="3" t="s">
        <v>422</v>
      </c>
      <c r="Z113" s="3" t="s">
        <v>422</v>
      </c>
      <c r="AA113" s="3" t="s">
        <v>422</v>
      </c>
      <c r="AB113" s="1" t="s">
        <v>23</v>
      </c>
    </row>
    <row r="114" spans="1:28" ht="195" x14ac:dyDescent="0.25">
      <c r="A114" s="3" t="s">
        <v>22</v>
      </c>
      <c r="B114" s="9">
        <v>45994</v>
      </c>
      <c r="C114" s="13" t="str">
        <f>HYPERLINK("https://eping.wto.org/en/Search?viewData= G/TBT/N/BDI/327/Add.1, G/TBT/N/KEN/1389/Add.1, G/TBT/N/RWA/834/Add.1, G/TBT/N/TZA/913/Add.1, G/TBT/N/UGA/1742/Add.1"," G/TBT/N/BDI/327/Add.1, G/TBT/N/KEN/1389/Add.1, G/TBT/N/RWA/834/Add.1, G/TBT/N/TZA/913/Add.1, G/TBT/N/UGA/1742/Add.1")</f>
        <v xml:space="preserve"> G/TBT/N/BDI/327/Add.1, G/TBT/N/KEN/1389/Add.1, G/TBT/N/RWA/834/Add.1, G/TBT/N/TZA/913/Add.1, G/TBT/N/UGA/1742/Add.1</v>
      </c>
      <c r="D114" s="1" t="s">
        <v>693</v>
      </c>
      <c r="E114" s="1" t="s">
        <v>694</v>
      </c>
      <c r="F114" s="1" t="s">
        <v>602</v>
      </c>
      <c r="G114" s="1" t="s">
        <v>23</v>
      </c>
      <c r="H114" s="1" t="s">
        <v>603</v>
      </c>
      <c r="I114" s="1" t="s">
        <v>570</v>
      </c>
      <c r="J114" s="1" t="s">
        <v>23</v>
      </c>
      <c r="K114" s="1" t="s">
        <v>23</v>
      </c>
      <c r="L114" s="3"/>
      <c r="M114" s="9" t="s">
        <v>23</v>
      </c>
      <c r="N114" s="9" t="s">
        <v>23</v>
      </c>
      <c r="O114" s="9" t="s">
        <v>23</v>
      </c>
      <c r="P114" s="3" t="s">
        <v>71</v>
      </c>
      <c r="Q114" s="3"/>
      <c r="R114" s="3" t="str">
        <f>HYPERLINK("https://docs.wto.org/imrd/directdoc.asp?DDFDocuments/t/G/TBTN23/BDI327A1.docx", "https://docs.wto.org/imrd/directdoc.asp?DDFDocuments/t/G/TBTN23/BDI327A1.docx")</f>
        <v>https://docs.wto.org/imrd/directdoc.asp?DDFDocuments/t/G/TBTN23/BDI327A1.docx</v>
      </c>
      <c r="S114" s="3" t="str">
        <f>HYPERLINK("https://docs.wto.org/imrd/directdoc.asp?DDFDocuments/u/G/TBTN23/BDI327A1.docx", "https://docs.wto.org/imrd/directdoc.asp?DDFDocuments/u/G/TBTN23/BDI327A1.docx")</f>
        <v>https://docs.wto.org/imrd/directdoc.asp?DDFDocuments/u/G/TBTN23/BDI327A1.docx</v>
      </c>
      <c r="T114" s="3" t="str">
        <f>HYPERLINK("https://docs.wto.org/imrd/directdoc.asp?DDFDocuments/v/G/TBTN23/BDI327A1.docx", "https://docs.wto.org/imrd/directdoc.asp?DDFDocuments/v/G/TBTN23/BDI327A1.docx")</f>
        <v>https://docs.wto.org/imrd/directdoc.asp?DDFDocuments/v/G/TBTN23/BDI327A1.docx</v>
      </c>
      <c r="U114" s="3" t="s">
        <v>421</v>
      </c>
      <c r="V114" s="3" t="s">
        <v>422</v>
      </c>
      <c r="W114" s="3" t="s">
        <v>421</v>
      </c>
      <c r="X114" s="3" t="s">
        <v>422</v>
      </c>
      <c r="Y114" s="3" t="s">
        <v>422</v>
      </c>
      <c r="Z114" s="3" t="s">
        <v>422</v>
      </c>
      <c r="AA114" s="3" t="s">
        <v>422</v>
      </c>
      <c r="AB114" s="1" t="s">
        <v>23</v>
      </c>
    </row>
    <row r="115" spans="1:28" ht="195" x14ac:dyDescent="0.25">
      <c r="A115" s="3" t="s">
        <v>43</v>
      </c>
      <c r="B115" s="9">
        <v>45994</v>
      </c>
      <c r="C115" s="13" t="str">
        <f>HYPERLINK("https://eping.wto.org/en/Search?viewData= G/TBT/N/BDI/327/Add.1, G/TBT/N/KEN/1389/Add.1, G/TBT/N/RWA/834/Add.1, G/TBT/N/TZA/913/Add.1, G/TBT/N/UGA/1742/Add.1"," G/TBT/N/BDI/327/Add.1, G/TBT/N/KEN/1389/Add.1, G/TBT/N/RWA/834/Add.1, G/TBT/N/TZA/913/Add.1, G/TBT/N/UGA/1742/Add.1")</f>
        <v xml:space="preserve"> G/TBT/N/BDI/327/Add.1, G/TBT/N/KEN/1389/Add.1, G/TBT/N/RWA/834/Add.1, G/TBT/N/TZA/913/Add.1, G/TBT/N/UGA/1742/Add.1</v>
      </c>
      <c r="D115" s="1" t="s">
        <v>693</v>
      </c>
      <c r="E115" s="1" t="s">
        <v>694</v>
      </c>
      <c r="F115" s="1" t="s">
        <v>602</v>
      </c>
      <c r="G115" s="1" t="s">
        <v>23</v>
      </c>
      <c r="H115" s="1" t="s">
        <v>603</v>
      </c>
      <c r="I115" s="1" t="s">
        <v>570</v>
      </c>
      <c r="J115" s="1" t="s">
        <v>23</v>
      </c>
      <c r="K115" s="1" t="s">
        <v>23</v>
      </c>
      <c r="L115" s="3"/>
      <c r="M115" s="9" t="s">
        <v>23</v>
      </c>
      <c r="N115" s="9" t="s">
        <v>23</v>
      </c>
      <c r="O115" s="9" t="s">
        <v>23</v>
      </c>
      <c r="P115" s="3" t="s">
        <v>71</v>
      </c>
      <c r="Q115" s="3"/>
      <c r="R115" s="3" t="str">
        <f>HYPERLINK("https://docs.wto.org/imrd/directdoc.asp?DDFDocuments/t/G/TBTN23/BDI327A1.docx", "https://docs.wto.org/imrd/directdoc.asp?DDFDocuments/t/G/TBTN23/BDI327A1.docx")</f>
        <v>https://docs.wto.org/imrd/directdoc.asp?DDFDocuments/t/G/TBTN23/BDI327A1.docx</v>
      </c>
      <c r="S115" s="3" t="str">
        <f>HYPERLINK("https://docs.wto.org/imrd/directdoc.asp?DDFDocuments/u/G/TBTN23/BDI327A1.docx", "https://docs.wto.org/imrd/directdoc.asp?DDFDocuments/u/G/TBTN23/BDI327A1.docx")</f>
        <v>https://docs.wto.org/imrd/directdoc.asp?DDFDocuments/u/G/TBTN23/BDI327A1.docx</v>
      </c>
      <c r="T115" s="3" t="str">
        <f>HYPERLINK("https://docs.wto.org/imrd/directdoc.asp?DDFDocuments/v/G/TBTN23/BDI327A1.docx", "https://docs.wto.org/imrd/directdoc.asp?DDFDocuments/v/G/TBTN23/BDI327A1.docx")</f>
        <v>https://docs.wto.org/imrd/directdoc.asp?DDFDocuments/v/G/TBTN23/BDI327A1.docx</v>
      </c>
      <c r="U115" s="3" t="s">
        <v>421</v>
      </c>
      <c r="V115" s="3" t="s">
        <v>422</v>
      </c>
      <c r="W115" s="3" t="s">
        <v>421</v>
      </c>
      <c r="X115" s="3" t="s">
        <v>422</v>
      </c>
      <c r="Y115" s="3" t="s">
        <v>422</v>
      </c>
      <c r="Z115" s="3" t="s">
        <v>422</v>
      </c>
      <c r="AA115" s="3" t="s">
        <v>422</v>
      </c>
      <c r="AB115" s="1" t="s">
        <v>23</v>
      </c>
    </row>
    <row r="116" spans="1:28" ht="345" x14ac:dyDescent="0.25">
      <c r="A116" s="3" t="s">
        <v>28</v>
      </c>
      <c r="B116" s="9">
        <v>45994</v>
      </c>
      <c r="C116" s="13" t="str">
        <f>HYPERLINK("https://eping.wto.org/en/Search?viewData= G/TBT/N/BDI/340/Add.3, G/TBT/N/KEN/1403/Add.3, G/TBT/N/RWA/847/Add.3, G/TBT/N/TZA/926/Add.3, G/TBT/N/UGA/1755/Add.3"," G/TBT/N/BDI/340/Add.3, G/TBT/N/KEN/1403/Add.3, G/TBT/N/RWA/847/Add.3, G/TBT/N/TZA/926/Add.3, G/TBT/N/UGA/1755/Add.3")</f>
        <v xml:space="preserve"> G/TBT/N/BDI/340/Add.3, G/TBT/N/KEN/1403/Add.3, G/TBT/N/RWA/847/Add.3, G/TBT/N/TZA/926/Add.3, G/TBT/N/UGA/1755/Add.3</v>
      </c>
      <c r="D116" s="1" t="s">
        <v>655</v>
      </c>
      <c r="E116" s="1" t="s">
        <v>656</v>
      </c>
      <c r="F116" s="1" t="s">
        <v>657</v>
      </c>
      <c r="G116" s="1" t="s">
        <v>658</v>
      </c>
      <c r="H116" s="1" t="s">
        <v>659</v>
      </c>
      <c r="I116" s="1" t="s">
        <v>82</v>
      </c>
      <c r="J116" s="1" t="s">
        <v>23</v>
      </c>
      <c r="K116" s="1" t="s">
        <v>23</v>
      </c>
      <c r="L116" s="3"/>
      <c r="M116" s="9" t="s">
        <v>23</v>
      </c>
      <c r="N116" s="9" t="s">
        <v>23</v>
      </c>
      <c r="O116" s="9" t="s">
        <v>23</v>
      </c>
      <c r="P116" s="3" t="s">
        <v>71</v>
      </c>
      <c r="Q116" s="3"/>
      <c r="R116" s="3" t="str">
        <f>HYPERLINK("https://docs.wto.org/imrd/directdoc.asp?DDFDocuments/t/G/TBTN23/BDI340A3.docx", "https://docs.wto.org/imrd/directdoc.asp?DDFDocuments/t/G/TBTN23/BDI340A3.docx")</f>
        <v>https://docs.wto.org/imrd/directdoc.asp?DDFDocuments/t/G/TBTN23/BDI340A3.docx</v>
      </c>
      <c r="S116" s="3" t="str">
        <f>HYPERLINK("https://docs.wto.org/imrd/directdoc.asp?DDFDocuments/u/G/TBTN23/BDI340A3.docx", "https://docs.wto.org/imrd/directdoc.asp?DDFDocuments/u/G/TBTN23/BDI340A3.docx")</f>
        <v>https://docs.wto.org/imrd/directdoc.asp?DDFDocuments/u/G/TBTN23/BDI340A3.docx</v>
      </c>
      <c r="T116" s="3" t="str">
        <f>HYPERLINK("https://docs.wto.org/imrd/directdoc.asp?DDFDocuments/v/G/TBTN23/BDI340A3.docx", "https://docs.wto.org/imrd/directdoc.asp?DDFDocuments/v/G/TBTN23/BDI340A3.docx")</f>
        <v>https://docs.wto.org/imrd/directdoc.asp?DDFDocuments/v/G/TBTN23/BDI340A3.docx</v>
      </c>
      <c r="U116" s="3" t="s">
        <v>421</v>
      </c>
      <c r="V116" s="3" t="s">
        <v>422</v>
      </c>
      <c r="W116" s="3" t="s">
        <v>422</v>
      </c>
      <c r="X116" s="3" t="s">
        <v>422</v>
      </c>
      <c r="Y116" s="3" t="s">
        <v>422</v>
      </c>
      <c r="Z116" s="3" t="s">
        <v>422</v>
      </c>
      <c r="AA116" s="3" t="s">
        <v>422</v>
      </c>
      <c r="AB116" s="1" t="s">
        <v>23</v>
      </c>
    </row>
    <row r="117" spans="1:28" ht="120" x14ac:dyDescent="0.25">
      <c r="A117" s="3" t="s">
        <v>28</v>
      </c>
      <c r="B117" s="9">
        <v>45994</v>
      </c>
      <c r="C117" s="13" t="str">
        <f>HYPERLINK("https://eping.wto.org/en/Search?viewData= G/TBT/N/BDI/328/Add.3, G/TBT/N/KEN/1390/Add.3, G/TBT/N/RWA/835/Add.3, G/TBT/N/TZA/914/Add.3, G/TBT/N/UGA/1743/Add.3"," G/TBT/N/BDI/328/Add.3, G/TBT/N/KEN/1390/Add.3, G/TBT/N/RWA/835/Add.3, G/TBT/N/TZA/914/Add.3, G/TBT/N/UGA/1743/Add.3")</f>
        <v xml:space="preserve"> G/TBT/N/BDI/328/Add.3, G/TBT/N/KEN/1390/Add.3, G/TBT/N/RWA/835/Add.3, G/TBT/N/TZA/914/Add.3, G/TBT/N/UGA/1743/Add.3</v>
      </c>
      <c r="D117" s="1" t="s">
        <v>707</v>
      </c>
      <c r="E117" s="1" t="s">
        <v>708</v>
      </c>
      <c r="F117" s="1" t="s">
        <v>602</v>
      </c>
      <c r="G117" s="1" t="s">
        <v>23</v>
      </c>
      <c r="H117" s="1" t="s">
        <v>603</v>
      </c>
      <c r="I117" s="1" t="s">
        <v>604</v>
      </c>
      <c r="J117" s="1" t="s">
        <v>23</v>
      </c>
      <c r="K117" s="1" t="s">
        <v>23</v>
      </c>
      <c r="L117" s="3"/>
      <c r="M117" s="9" t="s">
        <v>23</v>
      </c>
      <c r="N117" s="9" t="s">
        <v>23</v>
      </c>
      <c r="O117" s="9" t="s">
        <v>23</v>
      </c>
      <c r="P117" s="3" t="s">
        <v>71</v>
      </c>
      <c r="Q117" s="3"/>
      <c r="R117" s="3" t="str">
        <f>HYPERLINK("https://docs.wto.org/imrd/directdoc.asp?DDFDocuments/t/G/TBTN23/BDI328A3.docx", "https://docs.wto.org/imrd/directdoc.asp?DDFDocuments/t/G/TBTN23/BDI328A3.docx")</f>
        <v>https://docs.wto.org/imrd/directdoc.asp?DDFDocuments/t/G/TBTN23/BDI328A3.docx</v>
      </c>
      <c r="S117" s="3" t="str">
        <f>HYPERLINK("https://docs.wto.org/imrd/directdoc.asp?DDFDocuments/u/G/TBTN23/BDI328A3.docx", "https://docs.wto.org/imrd/directdoc.asp?DDFDocuments/u/G/TBTN23/BDI328A3.docx")</f>
        <v>https://docs.wto.org/imrd/directdoc.asp?DDFDocuments/u/G/TBTN23/BDI328A3.docx</v>
      </c>
      <c r="T117" s="3" t="str">
        <f>HYPERLINK("https://docs.wto.org/imrd/directdoc.asp?DDFDocuments/v/G/TBTN23/BDI328A3.docx", "https://docs.wto.org/imrd/directdoc.asp?DDFDocuments/v/G/TBTN23/BDI328A3.docx")</f>
        <v>https://docs.wto.org/imrd/directdoc.asp?DDFDocuments/v/G/TBTN23/BDI328A3.docx</v>
      </c>
      <c r="U117" s="3" t="s">
        <v>421</v>
      </c>
      <c r="V117" s="3" t="s">
        <v>422</v>
      </c>
      <c r="W117" s="3" t="s">
        <v>421</v>
      </c>
      <c r="X117" s="3" t="s">
        <v>422</v>
      </c>
      <c r="Y117" s="3" t="s">
        <v>422</v>
      </c>
      <c r="Z117" s="3" t="s">
        <v>422</v>
      </c>
      <c r="AA117" s="3" t="s">
        <v>422</v>
      </c>
      <c r="AB117" s="1" t="s">
        <v>23</v>
      </c>
    </row>
    <row r="118" spans="1:28" ht="105" x14ac:dyDescent="0.25">
      <c r="A118" s="3" t="s">
        <v>28</v>
      </c>
      <c r="B118" s="9">
        <v>45994</v>
      </c>
      <c r="C118" s="13" t="str">
        <f>HYPERLINK("https://eping.wto.org/en/Search?viewData= G/TBT/N/BDI/327/Add.1, G/TBT/N/KEN/1389/Add.1, G/TBT/N/RWA/834/Add.1, G/TBT/N/TZA/913/Add.1, G/TBT/N/UGA/1742/Add.1"," G/TBT/N/BDI/327/Add.1, G/TBT/N/KEN/1389/Add.1, G/TBT/N/RWA/834/Add.1, G/TBT/N/TZA/913/Add.1, G/TBT/N/UGA/1742/Add.1")</f>
        <v xml:space="preserve"> G/TBT/N/BDI/327/Add.1, G/TBT/N/KEN/1389/Add.1, G/TBT/N/RWA/834/Add.1, G/TBT/N/TZA/913/Add.1, G/TBT/N/UGA/1742/Add.1</v>
      </c>
      <c r="D118" s="1" t="s">
        <v>693</v>
      </c>
      <c r="E118" s="1" t="s">
        <v>694</v>
      </c>
      <c r="F118" s="1" t="s">
        <v>602</v>
      </c>
      <c r="G118" s="1" t="s">
        <v>23</v>
      </c>
      <c r="H118" s="1" t="s">
        <v>603</v>
      </c>
      <c r="I118" s="1" t="s">
        <v>604</v>
      </c>
      <c r="J118" s="1" t="s">
        <v>23</v>
      </c>
      <c r="K118" s="1" t="s">
        <v>23</v>
      </c>
      <c r="L118" s="3"/>
      <c r="M118" s="9" t="s">
        <v>23</v>
      </c>
      <c r="N118" s="9" t="s">
        <v>23</v>
      </c>
      <c r="O118" s="9" t="s">
        <v>23</v>
      </c>
      <c r="P118" s="3" t="s">
        <v>71</v>
      </c>
      <c r="Q118" s="3"/>
      <c r="R118" s="3" t="str">
        <f>HYPERLINK("https://docs.wto.org/imrd/directdoc.asp?DDFDocuments/t/G/TBTN23/BDI327A1.docx", "https://docs.wto.org/imrd/directdoc.asp?DDFDocuments/t/G/TBTN23/BDI327A1.docx")</f>
        <v>https://docs.wto.org/imrd/directdoc.asp?DDFDocuments/t/G/TBTN23/BDI327A1.docx</v>
      </c>
      <c r="S118" s="3" t="str">
        <f>HYPERLINK("https://docs.wto.org/imrd/directdoc.asp?DDFDocuments/u/G/TBTN23/BDI327A1.docx", "https://docs.wto.org/imrd/directdoc.asp?DDFDocuments/u/G/TBTN23/BDI327A1.docx")</f>
        <v>https://docs.wto.org/imrd/directdoc.asp?DDFDocuments/u/G/TBTN23/BDI327A1.docx</v>
      </c>
      <c r="T118" s="3" t="str">
        <f>HYPERLINK("https://docs.wto.org/imrd/directdoc.asp?DDFDocuments/v/G/TBTN23/BDI327A1.docx", "https://docs.wto.org/imrd/directdoc.asp?DDFDocuments/v/G/TBTN23/BDI327A1.docx")</f>
        <v>https://docs.wto.org/imrd/directdoc.asp?DDFDocuments/v/G/TBTN23/BDI327A1.docx</v>
      </c>
      <c r="U118" s="3" t="s">
        <v>421</v>
      </c>
      <c r="V118" s="3" t="s">
        <v>422</v>
      </c>
      <c r="W118" s="3" t="s">
        <v>421</v>
      </c>
      <c r="X118" s="3" t="s">
        <v>422</v>
      </c>
      <c r="Y118" s="3" t="s">
        <v>422</v>
      </c>
      <c r="Z118" s="3" t="s">
        <v>422</v>
      </c>
      <c r="AA118" s="3" t="s">
        <v>422</v>
      </c>
      <c r="AB118" s="1" t="s">
        <v>23</v>
      </c>
    </row>
    <row r="119" spans="1:28" ht="409.5" x14ac:dyDescent="0.25">
      <c r="A119" s="3" t="s">
        <v>22</v>
      </c>
      <c r="B119" s="9">
        <v>45994</v>
      </c>
      <c r="C119" s="13" t="str">
        <f>HYPERLINK("https://eping.wto.org/en/Search?viewData= G/TBT/N/BDI/687, G/TBT/N/KEN/1945, G/TBT/N/RWA/1310, G/TBT/N/TZA/1456, G/TBT/N/UGA/2277"," G/TBT/N/BDI/687, G/TBT/N/KEN/1945, G/TBT/N/RWA/1310, G/TBT/N/TZA/1456, G/TBT/N/UGA/2277")</f>
        <v xml:space="preserve"> G/TBT/N/BDI/687, G/TBT/N/KEN/1945, G/TBT/N/RWA/1310, G/TBT/N/TZA/1456, G/TBT/N/UGA/2277</v>
      </c>
      <c r="D119" s="1" t="s">
        <v>697</v>
      </c>
      <c r="E119" s="1" t="s">
        <v>698</v>
      </c>
      <c r="F119" s="1" t="s">
        <v>699</v>
      </c>
      <c r="G119" s="1" t="s">
        <v>700</v>
      </c>
      <c r="H119" s="1" t="s">
        <v>557</v>
      </c>
      <c r="I119" s="1" t="s">
        <v>85</v>
      </c>
      <c r="J119" s="1" t="s">
        <v>23</v>
      </c>
      <c r="K119" s="1" t="s">
        <v>23</v>
      </c>
      <c r="L119" s="3"/>
      <c r="M119" s="9">
        <v>46054</v>
      </c>
      <c r="N119" s="9" t="s">
        <v>23</v>
      </c>
      <c r="O119" s="9" t="s">
        <v>23</v>
      </c>
      <c r="P119" s="3" t="s">
        <v>24</v>
      </c>
      <c r="Q119" s="1" t="s">
        <v>701</v>
      </c>
      <c r="R119" s="3" t="str">
        <f>HYPERLINK("https://docs.wto.org/imrd/directdoc.asp?DDFDocuments/t/G/TBTN25/BDI687.docx", "https://docs.wto.org/imrd/directdoc.asp?DDFDocuments/t/G/TBTN25/BDI687.docx")</f>
        <v>https://docs.wto.org/imrd/directdoc.asp?DDFDocuments/t/G/TBTN25/BDI687.docx</v>
      </c>
      <c r="S119" s="3" t="str">
        <f>HYPERLINK("https://docs.wto.org/imrd/directdoc.asp?DDFDocuments/u/G/TBTN25/BDI687.docx", "https://docs.wto.org/imrd/directdoc.asp?DDFDocuments/u/G/TBTN25/BDI687.docx")</f>
        <v>https://docs.wto.org/imrd/directdoc.asp?DDFDocuments/u/G/TBTN25/BDI687.docx</v>
      </c>
      <c r="T119" s="3" t="str">
        <f>HYPERLINK("https://docs.wto.org/imrd/directdoc.asp?DDFDocuments/v/G/TBTN25/BDI687.docx", "https://docs.wto.org/imrd/directdoc.asp?DDFDocuments/v/G/TBTN25/BDI687.docx")</f>
        <v>https://docs.wto.org/imrd/directdoc.asp?DDFDocuments/v/G/TBTN25/BDI687.docx</v>
      </c>
      <c r="U119" s="3" t="s">
        <v>421</v>
      </c>
      <c r="V119" s="3" t="s">
        <v>422</v>
      </c>
      <c r="W119" s="3" t="s">
        <v>421</v>
      </c>
      <c r="X119" s="3" t="s">
        <v>422</v>
      </c>
      <c r="Y119" s="3" t="s">
        <v>422</v>
      </c>
      <c r="Z119" s="3" t="s">
        <v>422</v>
      </c>
      <c r="AA119" s="3" t="s">
        <v>422</v>
      </c>
      <c r="AB119" s="1" t="s">
        <v>702</v>
      </c>
    </row>
    <row r="120" spans="1:28" ht="165" x14ac:dyDescent="0.25">
      <c r="A120" s="3" t="s">
        <v>22</v>
      </c>
      <c r="B120" s="9">
        <v>45994</v>
      </c>
      <c r="C120" s="13" t="str">
        <f>HYPERLINK("https://eping.wto.org/en/Search?viewData= G/TBT/N/BDI/343/Add.2, G/TBT/N/KEN/1411/Add.2, G/TBT/N/RWA/850/Add.2, G/TBT/N/TZA/933/Add.2, G/TBT/N/UGA/1759/Add.2"," G/TBT/N/BDI/343/Add.2, G/TBT/N/KEN/1411/Add.2, G/TBT/N/RWA/850/Add.2, G/TBT/N/TZA/933/Add.2, G/TBT/N/UGA/1759/Add.2")</f>
        <v xml:space="preserve"> G/TBT/N/BDI/343/Add.2, G/TBT/N/KEN/1411/Add.2, G/TBT/N/RWA/850/Add.2, G/TBT/N/TZA/933/Add.2, G/TBT/N/UGA/1759/Add.2</v>
      </c>
      <c r="D120" s="1" t="s">
        <v>685</v>
      </c>
      <c r="E120" s="1" t="s">
        <v>686</v>
      </c>
      <c r="F120" s="1" t="s">
        <v>687</v>
      </c>
      <c r="G120" s="1" t="s">
        <v>688</v>
      </c>
      <c r="H120" s="1" t="s">
        <v>689</v>
      </c>
      <c r="I120" s="1" t="s">
        <v>565</v>
      </c>
      <c r="J120" s="1" t="s">
        <v>23</v>
      </c>
      <c r="K120" s="1" t="s">
        <v>23</v>
      </c>
      <c r="L120" s="3"/>
      <c r="M120" s="9" t="s">
        <v>23</v>
      </c>
      <c r="N120" s="9" t="s">
        <v>23</v>
      </c>
      <c r="O120" s="9" t="s">
        <v>23</v>
      </c>
      <c r="P120" s="3" t="s">
        <v>71</v>
      </c>
      <c r="Q120" s="3"/>
      <c r="R120" s="3" t="str">
        <f>HYPERLINK("https://docs.wto.org/imrd/directdoc.asp?DDFDocuments/t/G/TBTN23/BDI343A2.docx", "https://docs.wto.org/imrd/directdoc.asp?DDFDocuments/t/G/TBTN23/BDI343A2.docx")</f>
        <v>https://docs.wto.org/imrd/directdoc.asp?DDFDocuments/t/G/TBTN23/BDI343A2.docx</v>
      </c>
      <c r="S120" s="3" t="str">
        <f>HYPERLINK("https://docs.wto.org/imrd/directdoc.asp?DDFDocuments/u/G/TBTN23/BDI343A2.docx", "https://docs.wto.org/imrd/directdoc.asp?DDFDocuments/u/G/TBTN23/BDI343A2.docx")</f>
        <v>https://docs.wto.org/imrd/directdoc.asp?DDFDocuments/u/G/TBTN23/BDI343A2.docx</v>
      </c>
      <c r="T120" s="3" t="str">
        <f>HYPERLINK("https://docs.wto.org/imrd/directdoc.asp?DDFDocuments/v/G/TBTN23/BDI343A2.docx", "https://docs.wto.org/imrd/directdoc.asp?DDFDocuments/v/G/TBTN23/BDI343A2.docx")</f>
        <v>https://docs.wto.org/imrd/directdoc.asp?DDFDocuments/v/G/TBTN23/BDI343A2.docx</v>
      </c>
      <c r="U120" s="3" t="s">
        <v>421</v>
      </c>
      <c r="V120" s="3" t="s">
        <v>422</v>
      </c>
      <c r="W120" s="3" t="s">
        <v>421</v>
      </c>
      <c r="X120" s="3" t="s">
        <v>422</v>
      </c>
      <c r="Y120" s="3" t="s">
        <v>422</v>
      </c>
      <c r="Z120" s="3" t="s">
        <v>422</v>
      </c>
      <c r="AA120" s="3" t="s">
        <v>422</v>
      </c>
      <c r="AB120" s="1" t="s">
        <v>23</v>
      </c>
    </row>
    <row r="121" spans="1:28" ht="165" x14ac:dyDescent="0.25">
      <c r="A121" s="3" t="s">
        <v>43</v>
      </c>
      <c r="B121" s="9">
        <v>45994</v>
      </c>
      <c r="C121" s="13" t="str">
        <f>HYPERLINK("https://eping.wto.org/en/Search?viewData= G/TBT/N/BDI/343/Add.2, G/TBT/N/KEN/1411/Add.2, G/TBT/N/RWA/850/Add.2, G/TBT/N/TZA/933/Add.2, G/TBT/N/UGA/1759/Add.2"," G/TBT/N/BDI/343/Add.2, G/TBT/N/KEN/1411/Add.2, G/TBT/N/RWA/850/Add.2, G/TBT/N/TZA/933/Add.2, G/TBT/N/UGA/1759/Add.2")</f>
        <v xml:space="preserve"> G/TBT/N/BDI/343/Add.2, G/TBT/N/KEN/1411/Add.2, G/TBT/N/RWA/850/Add.2, G/TBT/N/TZA/933/Add.2, G/TBT/N/UGA/1759/Add.2</v>
      </c>
      <c r="D121" s="1" t="s">
        <v>685</v>
      </c>
      <c r="E121" s="1" t="s">
        <v>686</v>
      </c>
      <c r="F121" s="1" t="s">
        <v>687</v>
      </c>
      <c r="G121" s="1" t="s">
        <v>688</v>
      </c>
      <c r="H121" s="1" t="s">
        <v>689</v>
      </c>
      <c r="I121" s="1" t="s">
        <v>565</v>
      </c>
      <c r="J121" s="1" t="s">
        <v>23</v>
      </c>
      <c r="K121" s="1" t="s">
        <v>23</v>
      </c>
      <c r="L121" s="3"/>
      <c r="M121" s="9" t="s">
        <v>23</v>
      </c>
      <c r="N121" s="9" t="s">
        <v>23</v>
      </c>
      <c r="O121" s="9" t="s">
        <v>23</v>
      </c>
      <c r="P121" s="3" t="s">
        <v>71</v>
      </c>
      <c r="Q121" s="3"/>
      <c r="R121" s="3" t="str">
        <f>HYPERLINK("https://docs.wto.org/imrd/directdoc.asp?DDFDocuments/t/G/TBTN23/BDI343A2.docx", "https://docs.wto.org/imrd/directdoc.asp?DDFDocuments/t/G/TBTN23/BDI343A2.docx")</f>
        <v>https://docs.wto.org/imrd/directdoc.asp?DDFDocuments/t/G/TBTN23/BDI343A2.docx</v>
      </c>
      <c r="S121" s="3" t="str">
        <f>HYPERLINK("https://docs.wto.org/imrd/directdoc.asp?DDFDocuments/u/G/TBTN23/BDI343A2.docx", "https://docs.wto.org/imrd/directdoc.asp?DDFDocuments/u/G/TBTN23/BDI343A2.docx")</f>
        <v>https://docs.wto.org/imrd/directdoc.asp?DDFDocuments/u/G/TBTN23/BDI343A2.docx</v>
      </c>
      <c r="T121" s="3" t="str">
        <f>HYPERLINK("https://docs.wto.org/imrd/directdoc.asp?DDFDocuments/v/G/TBTN23/BDI343A2.docx", "https://docs.wto.org/imrd/directdoc.asp?DDFDocuments/v/G/TBTN23/BDI343A2.docx")</f>
        <v>https://docs.wto.org/imrd/directdoc.asp?DDFDocuments/v/G/TBTN23/BDI343A2.docx</v>
      </c>
      <c r="U121" s="3" t="s">
        <v>421</v>
      </c>
      <c r="V121" s="3" t="s">
        <v>422</v>
      </c>
      <c r="W121" s="3" t="s">
        <v>421</v>
      </c>
      <c r="X121" s="3" t="s">
        <v>422</v>
      </c>
      <c r="Y121" s="3" t="s">
        <v>422</v>
      </c>
      <c r="Z121" s="3" t="s">
        <v>422</v>
      </c>
      <c r="AA121" s="3" t="s">
        <v>422</v>
      </c>
      <c r="AB121" s="1" t="s">
        <v>23</v>
      </c>
    </row>
    <row r="122" spans="1:28" ht="225" x14ac:dyDescent="0.25">
      <c r="A122" s="3" t="s">
        <v>47</v>
      </c>
      <c r="B122" s="9">
        <v>45994</v>
      </c>
      <c r="C122" s="13" t="str">
        <f>HYPERLINK("https://eping.wto.org/en/Search?viewData= G/TBT/N/BDI/365/Add.3, G/TBT/N/KEN/1445/Add.3, G/TBT/N/RWA/876/Add.3, G/TBT/N/TZA/979/Add.3, G/TBT/N/UGA/1782/Add.3"," G/TBT/N/BDI/365/Add.3, G/TBT/N/KEN/1445/Add.3, G/TBT/N/RWA/876/Add.3, G/TBT/N/TZA/979/Add.3, G/TBT/N/UGA/1782/Add.3")</f>
        <v xml:space="preserve"> G/TBT/N/BDI/365/Add.3, G/TBT/N/KEN/1445/Add.3, G/TBT/N/RWA/876/Add.3, G/TBT/N/TZA/979/Add.3, G/TBT/N/UGA/1782/Add.3</v>
      </c>
      <c r="D122" s="1" t="s">
        <v>739</v>
      </c>
      <c r="E122" s="1" t="s">
        <v>740</v>
      </c>
      <c r="F122" s="1" t="s">
        <v>741</v>
      </c>
      <c r="G122" s="1" t="s">
        <v>742</v>
      </c>
      <c r="H122" s="1" t="s">
        <v>612</v>
      </c>
      <c r="I122" s="1" t="s">
        <v>578</v>
      </c>
      <c r="J122" s="1" t="s">
        <v>23</v>
      </c>
      <c r="K122" s="1" t="s">
        <v>23</v>
      </c>
      <c r="L122" s="3"/>
      <c r="M122" s="9" t="s">
        <v>23</v>
      </c>
      <c r="N122" s="9" t="s">
        <v>23</v>
      </c>
      <c r="O122" s="9" t="s">
        <v>23</v>
      </c>
      <c r="P122" s="3" t="s">
        <v>71</v>
      </c>
      <c r="Q122" s="3"/>
      <c r="R122" s="3" t="str">
        <f>HYPERLINK("https://docs.wto.org/imrd/directdoc.asp?DDFDocuments/t/G/TBTN23/BDI365A3.docx", "https://docs.wto.org/imrd/directdoc.asp?DDFDocuments/t/G/TBTN23/BDI365A3.docx")</f>
        <v>https://docs.wto.org/imrd/directdoc.asp?DDFDocuments/t/G/TBTN23/BDI365A3.docx</v>
      </c>
      <c r="S122" s="3" t="str">
        <f>HYPERLINK("https://docs.wto.org/imrd/directdoc.asp?DDFDocuments/u/G/TBTN23/BDI365A3.docx", "https://docs.wto.org/imrd/directdoc.asp?DDFDocuments/u/G/TBTN23/BDI365A3.docx")</f>
        <v>https://docs.wto.org/imrd/directdoc.asp?DDFDocuments/u/G/TBTN23/BDI365A3.docx</v>
      </c>
      <c r="T122" s="3" t="str">
        <f>HYPERLINK("https://docs.wto.org/imrd/directdoc.asp?DDFDocuments/v/G/TBTN23/BDI365A3.docx", "https://docs.wto.org/imrd/directdoc.asp?DDFDocuments/v/G/TBTN23/BDI365A3.docx")</f>
        <v>https://docs.wto.org/imrd/directdoc.asp?DDFDocuments/v/G/TBTN23/BDI365A3.docx</v>
      </c>
      <c r="U122" s="3" t="s">
        <v>421</v>
      </c>
      <c r="V122" s="3" t="s">
        <v>422</v>
      </c>
      <c r="W122" s="3" t="s">
        <v>421</v>
      </c>
      <c r="X122" s="3" t="s">
        <v>422</v>
      </c>
      <c r="Y122" s="3" t="s">
        <v>422</v>
      </c>
      <c r="Z122" s="3" t="s">
        <v>422</v>
      </c>
      <c r="AA122" s="3" t="s">
        <v>422</v>
      </c>
      <c r="AB122" s="1" t="s">
        <v>23</v>
      </c>
    </row>
    <row r="123" spans="1:28" ht="195" x14ac:dyDescent="0.25">
      <c r="A123" s="3" t="s">
        <v>43</v>
      </c>
      <c r="B123" s="9">
        <v>45994</v>
      </c>
      <c r="C123" s="13" t="str">
        <f>HYPERLINK("https://eping.wto.org/en/Search?viewData= G/TBT/N/BDI/481/Add.1, G/TBT/N/KEN/1629/Add.1, G/TBT/N/RWA/1028/Add.1, G/TBT/N/TZA/1138/Add.1, G/TBT/N/UGA/1939/Add.1"," G/TBT/N/BDI/481/Add.1, G/TBT/N/KEN/1629/Add.1, G/TBT/N/RWA/1028/Add.1, G/TBT/N/TZA/1138/Add.1, G/TBT/N/UGA/1939/Add.1")</f>
        <v xml:space="preserve"> G/TBT/N/BDI/481/Add.1, G/TBT/N/KEN/1629/Add.1, G/TBT/N/RWA/1028/Add.1, G/TBT/N/TZA/1138/Add.1, G/TBT/N/UGA/1939/Add.1</v>
      </c>
      <c r="D123" s="1" t="s">
        <v>743</v>
      </c>
      <c r="E123" s="1" t="s">
        <v>744</v>
      </c>
      <c r="F123" s="1" t="s">
        <v>568</v>
      </c>
      <c r="G123" s="1" t="s">
        <v>23</v>
      </c>
      <c r="H123" s="1" t="s">
        <v>569</v>
      </c>
      <c r="I123" s="1" t="s">
        <v>570</v>
      </c>
      <c r="J123" s="1" t="s">
        <v>23</v>
      </c>
      <c r="K123" s="1" t="s">
        <v>23</v>
      </c>
      <c r="L123" s="3"/>
      <c r="M123" s="9" t="s">
        <v>23</v>
      </c>
      <c r="N123" s="9" t="s">
        <v>23</v>
      </c>
      <c r="O123" s="9" t="s">
        <v>23</v>
      </c>
      <c r="P123" s="3" t="s">
        <v>71</v>
      </c>
      <c r="Q123" s="3"/>
      <c r="R123" s="3" t="str">
        <f>HYPERLINK("https://docs.wto.org/imrd/directdoc.asp?DDFDocuments/t/G/TBTN24/BDI481A1.docx", "https://docs.wto.org/imrd/directdoc.asp?DDFDocuments/t/G/TBTN24/BDI481A1.docx")</f>
        <v>https://docs.wto.org/imrd/directdoc.asp?DDFDocuments/t/G/TBTN24/BDI481A1.docx</v>
      </c>
      <c r="S123" s="3" t="str">
        <f>HYPERLINK("https://docs.wto.org/imrd/directdoc.asp?DDFDocuments/u/G/TBTN24/BDI481A1.docx", "https://docs.wto.org/imrd/directdoc.asp?DDFDocuments/u/G/TBTN24/BDI481A1.docx")</f>
        <v>https://docs.wto.org/imrd/directdoc.asp?DDFDocuments/u/G/TBTN24/BDI481A1.docx</v>
      </c>
      <c r="T123" s="3" t="str">
        <f>HYPERLINK("https://docs.wto.org/imrd/directdoc.asp?DDFDocuments/v/G/TBTN24/BDI481A1.docx", "https://docs.wto.org/imrd/directdoc.asp?DDFDocuments/v/G/TBTN24/BDI481A1.docx")</f>
        <v>https://docs.wto.org/imrd/directdoc.asp?DDFDocuments/v/G/TBTN24/BDI481A1.docx</v>
      </c>
      <c r="U123" s="3" t="s">
        <v>421</v>
      </c>
      <c r="V123" s="3" t="s">
        <v>422</v>
      </c>
      <c r="W123" s="3" t="s">
        <v>422</v>
      </c>
      <c r="X123" s="3" t="s">
        <v>422</v>
      </c>
      <c r="Y123" s="3" t="s">
        <v>422</v>
      </c>
      <c r="Z123" s="3" t="s">
        <v>422</v>
      </c>
      <c r="AA123" s="3" t="s">
        <v>422</v>
      </c>
      <c r="AB123" s="1" t="s">
        <v>23</v>
      </c>
    </row>
    <row r="124" spans="1:28" ht="150" x14ac:dyDescent="0.25">
      <c r="A124" s="3" t="s">
        <v>43</v>
      </c>
      <c r="B124" s="9">
        <v>45994</v>
      </c>
      <c r="C124" s="13" t="str">
        <f>HYPERLINK("https://eping.wto.org/en/Search?viewData= G/TBT/N/BDI/479/Add.1, G/TBT/N/KEN/1627/Add.1, G/TBT/N/RWA/1026/Add.1, G/TBT/N/TZA/1136/Add.1, G/TBT/N/UGA/1937/Add.1"," G/TBT/N/BDI/479/Add.1, G/TBT/N/KEN/1627/Add.1, G/TBT/N/RWA/1026/Add.1, G/TBT/N/TZA/1136/Add.1, G/TBT/N/UGA/1937/Add.1")</f>
        <v xml:space="preserve"> G/TBT/N/BDI/479/Add.1, G/TBT/N/KEN/1627/Add.1, G/TBT/N/RWA/1026/Add.1, G/TBT/N/TZA/1136/Add.1, G/TBT/N/UGA/1937/Add.1</v>
      </c>
      <c r="D124" s="1" t="s">
        <v>637</v>
      </c>
      <c r="E124" s="1" t="s">
        <v>638</v>
      </c>
      <c r="F124" s="1" t="s">
        <v>568</v>
      </c>
      <c r="G124" s="1" t="s">
        <v>23</v>
      </c>
      <c r="H124" s="1" t="s">
        <v>569</v>
      </c>
      <c r="I124" s="1" t="s">
        <v>639</v>
      </c>
      <c r="J124" s="1" t="s">
        <v>23</v>
      </c>
      <c r="K124" s="1" t="s">
        <v>23</v>
      </c>
      <c r="L124" s="3"/>
      <c r="M124" s="9" t="s">
        <v>23</v>
      </c>
      <c r="N124" s="9" t="s">
        <v>23</v>
      </c>
      <c r="O124" s="9" t="s">
        <v>23</v>
      </c>
      <c r="P124" s="3" t="s">
        <v>71</v>
      </c>
      <c r="Q124" s="3"/>
      <c r="R124" s="3" t="str">
        <f>HYPERLINK("https://docs.wto.org/imrd/directdoc.asp?DDFDocuments/t/G/TBTN24/BDI479A1.docx", "https://docs.wto.org/imrd/directdoc.asp?DDFDocuments/t/G/TBTN24/BDI479A1.docx")</f>
        <v>https://docs.wto.org/imrd/directdoc.asp?DDFDocuments/t/G/TBTN24/BDI479A1.docx</v>
      </c>
      <c r="S124" s="3" t="str">
        <f>HYPERLINK("https://docs.wto.org/imrd/directdoc.asp?DDFDocuments/u/G/TBTN24/BDI479A1.docx", "https://docs.wto.org/imrd/directdoc.asp?DDFDocuments/u/G/TBTN24/BDI479A1.docx")</f>
        <v>https://docs.wto.org/imrd/directdoc.asp?DDFDocuments/u/G/TBTN24/BDI479A1.docx</v>
      </c>
      <c r="T124" s="3" t="str">
        <f>HYPERLINK("https://docs.wto.org/imrd/directdoc.asp?DDFDocuments/v/G/TBTN24/BDI479A1.docx", "https://docs.wto.org/imrd/directdoc.asp?DDFDocuments/v/G/TBTN24/BDI479A1.docx")</f>
        <v>https://docs.wto.org/imrd/directdoc.asp?DDFDocuments/v/G/TBTN24/BDI479A1.docx</v>
      </c>
      <c r="U124" s="3" t="s">
        <v>421</v>
      </c>
      <c r="V124" s="3" t="s">
        <v>422</v>
      </c>
      <c r="W124" s="3" t="s">
        <v>422</v>
      </c>
      <c r="X124" s="3" t="s">
        <v>422</v>
      </c>
      <c r="Y124" s="3" t="s">
        <v>422</v>
      </c>
      <c r="Z124" s="3" t="s">
        <v>422</v>
      </c>
      <c r="AA124" s="3" t="s">
        <v>422</v>
      </c>
      <c r="AB124" s="1" t="s">
        <v>23</v>
      </c>
    </row>
    <row r="125" spans="1:28" ht="120" x14ac:dyDescent="0.25">
      <c r="A125" s="3" t="s">
        <v>22</v>
      </c>
      <c r="B125" s="9">
        <v>45994</v>
      </c>
      <c r="C125" s="13" t="str">
        <f>HYPERLINK("https://eping.wto.org/en/Search?viewData= G/TBT/N/BDI/304/Add.2, G/TBT/N/KEN/1346/Add.3, G/TBT/N/RWA/745/Add.2, G/TBT/N/TZA/868/Add.2, G/TBT/N/UGA/1713/Add.2"," G/TBT/N/BDI/304/Add.2, G/TBT/N/KEN/1346/Add.3, G/TBT/N/RWA/745/Add.2, G/TBT/N/TZA/868/Add.2, G/TBT/N/UGA/1713/Add.2")</f>
        <v xml:space="preserve"> G/TBT/N/BDI/304/Add.2, G/TBT/N/KEN/1346/Add.3, G/TBT/N/RWA/745/Add.2, G/TBT/N/TZA/868/Add.2, G/TBT/N/UGA/1713/Add.2</v>
      </c>
      <c r="D125" s="1" t="s">
        <v>579</v>
      </c>
      <c r="E125" s="1" t="s">
        <v>580</v>
      </c>
      <c r="F125" s="1" t="s">
        <v>575</v>
      </c>
      <c r="G125" s="1" t="s">
        <v>576</v>
      </c>
      <c r="H125" s="1" t="s">
        <v>577</v>
      </c>
      <c r="I125" s="1" t="s">
        <v>581</v>
      </c>
      <c r="J125" s="1" t="s">
        <v>23</v>
      </c>
      <c r="K125" s="1" t="s">
        <v>23</v>
      </c>
      <c r="L125" s="3"/>
      <c r="M125" s="9" t="s">
        <v>23</v>
      </c>
      <c r="N125" s="9" t="s">
        <v>23</v>
      </c>
      <c r="O125" s="9" t="s">
        <v>23</v>
      </c>
      <c r="P125" s="3" t="s">
        <v>71</v>
      </c>
      <c r="Q125" s="3"/>
      <c r="R125" s="3" t="str">
        <f>HYPERLINK("https://docs.wto.org/imrd/directdoc.asp?DDFDocuments/t/G/TBTN22/BDI304A2.docx", "https://docs.wto.org/imrd/directdoc.asp?DDFDocuments/t/G/TBTN22/BDI304A2.docx")</f>
        <v>https://docs.wto.org/imrd/directdoc.asp?DDFDocuments/t/G/TBTN22/BDI304A2.docx</v>
      </c>
      <c r="S125" s="3" t="str">
        <f>HYPERLINK("https://docs.wto.org/imrd/directdoc.asp?DDFDocuments/u/G/TBTN22/BDI304A2.docx", "https://docs.wto.org/imrd/directdoc.asp?DDFDocuments/u/G/TBTN22/BDI304A2.docx")</f>
        <v>https://docs.wto.org/imrd/directdoc.asp?DDFDocuments/u/G/TBTN22/BDI304A2.docx</v>
      </c>
      <c r="T125" s="3" t="str">
        <f>HYPERLINK("https://docs.wto.org/imrd/directdoc.asp?DDFDocuments/v/G/TBTN22/BDI304A2.docx", "https://docs.wto.org/imrd/directdoc.asp?DDFDocuments/v/G/TBTN22/BDI304A2.docx")</f>
        <v>https://docs.wto.org/imrd/directdoc.asp?DDFDocuments/v/G/TBTN22/BDI304A2.docx</v>
      </c>
      <c r="U125" s="3" t="s">
        <v>422</v>
      </c>
      <c r="V125" s="3" t="s">
        <v>422</v>
      </c>
      <c r="W125" s="3" t="s">
        <v>421</v>
      </c>
      <c r="X125" s="3" t="s">
        <v>422</v>
      </c>
      <c r="Y125" s="3" t="s">
        <v>422</v>
      </c>
      <c r="Z125" s="3" t="s">
        <v>422</v>
      </c>
      <c r="AA125" s="3" t="s">
        <v>422</v>
      </c>
      <c r="AB125" s="1" t="s">
        <v>23</v>
      </c>
    </row>
    <row r="126" spans="1:28" ht="225" x14ac:dyDescent="0.25">
      <c r="A126" s="3" t="s">
        <v>43</v>
      </c>
      <c r="B126" s="9">
        <v>45994</v>
      </c>
      <c r="C126" s="13" t="str">
        <f>HYPERLINK("https://eping.wto.org/en/Search?viewData= G/TBT/N/BDI/354/Add.3, G/TBT/N/KEN/1426/Add.3, G/TBT/N/RWA/862/Add.3, G/TBT/N/TZA/968/Add.3, G/TBT/N/UGA/1770/Add.3"," G/TBT/N/BDI/354/Add.3, G/TBT/N/KEN/1426/Add.3, G/TBT/N/RWA/862/Add.3, G/TBT/N/TZA/968/Add.3, G/TBT/N/UGA/1770/Add.3")</f>
        <v xml:space="preserve"> G/TBT/N/BDI/354/Add.3, G/TBT/N/KEN/1426/Add.3, G/TBT/N/RWA/862/Add.3, G/TBT/N/TZA/968/Add.3, G/TBT/N/UGA/1770/Add.3</v>
      </c>
      <c r="D126" s="1" t="s">
        <v>731</v>
      </c>
      <c r="E126" s="1" t="s">
        <v>732</v>
      </c>
      <c r="F126" s="1" t="s">
        <v>713</v>
      </c>
      <c r="G126" s="1" t="s">
        <v>714</v>
      </c>
      <c r="H126" s="1" t="s">
        <v>654</v>
      </c>
      <c r="I126" s="1" t="s">
        <v>635</v>
      </c>
      <c r="J126" s="1" t="s">
        <v>23</v>
      </c>
      <c r="K126" s="1" t="s">
        <v>23</v>
      </c>
      <c r="L126" s="3"/>
      <c r="M126" s="9" t="s">
        <v>23</v>
      </c>
      <c r="N126" s="9" t="s">
        <v>23</v>
      </c>
      <c r="O126" s="9" t="s">
        <v>23</v>
      </c>
      <c r="P126" s="3" t="s">
        <v>71</v>
      </c>
      <c r="Q126" s="3"/>
      <c r="R126" s="3" t="str">
        <f>HYPERLINK("https://docs.wto.org/imrd/directdoc.asp?DDFDocuments/t/G/TBTN23/BDI354A3.docx", "https://docs.wto.org/imrd/directdoc.asp?DDFDocuments/t/G/TBTN23/BDI354A3.docx")</f>
        <v>https://docs.wto.org/imrd/directdoc.asp?DDFDocuments/t/G/TBTN23/BDI354A3.docx</v>
      </c>
      <c r="S126" s="3" t="str">
        <f>HYPERLINK("https://docs.wto.org/imrd/directdoc.asp?DDFDocuments/u/G/TBTN23/BDI354A3.docx", "https://docs.wto.org/imrd/directdoc.asp?DDFDocuments/u/G/TBTN23/BDI354A3.docx")</f>
        <v>https://docs.wto.org/imrd/directdoc.asp?DDFDocuments/u/G/TBTN23/BDI354A3.docx</v>
      </c>
      <c r="T126" s="3" t="str">
        <f>HYPERLINK("https://docs.wto.org/imrd/directdoc.asp?DDFDocuments/v/G/TBTN23/BDI354A3.docx", "https://docs.wto.org/imrd/directdoc.asp?DDFDocuments/v/G/TBTN23/BDI354A3.docx")</f>
        <v>https://docs.wto.org/imrd/directdoc.asp?DDFDocuments/v/G/TBTN23/BDI354A3.docx</v>
      </c>
      <c r="U126" s="3" t="s">
        <v>421</v>
      </c>
      <c r="V126" s="3" t="s">
        <v>422</v>
      </c>
      <c r="W126" s="3" t="s">
        <v>422</v>
      </c>
      <c r="X126" s="3" t="s">
        <v>422</v>
      </c>
      <c r="Y126" s="3" t="s">
        <v>422</v>
      </c>
      <c r="Z126" s="3" t="s">
        <v>422</v>
      </c>
      <c r="AA126" s="3" t="s">
        <v>422</v>
      </c>
      <c r="AB126" s="1" t="s">
        <v>23</v>
      </c>
    </row>
    <row r="127" spans="1:28" ht="225" x14ac:dyDescent="0.25">
      <c r="A127" s="3" t="s">
        <v>47</v>
      </c>
      <c r="B127" s="9">
        <v>45994</v>
      </c>
      <c r="C127" s="13" t="str">
        <f>HYPERLINK("https://eping.wto.org/en/Search?viewData= G/TBT/N/BDI/353/Add.3, G/TBT/N/KEN/1425/Add.3, G/TBT/N/RWA/861/Add.3, G/TBT/N/TZA/967/Add.3, G/TBT/N/UGA/1769/Add.3"," G/TBT/N/BDI/353/Add.3, G/TBT/N/KEN/1425/Add.3, G/TBT/N/RWA/861/Add.3, G/TBT/N/TZA/967/Add.3, G/TBT/N/UGA/1769/Add.3")</f>
        <v xml:space="preserve"> G/TBT/N/BDI/353/Add.3, G/TBT/N/KEN/1425/Add.3, G/TBT/N/RWA/861/Add.3, G/TBT/N/TZA/967/Add.3, G/TBT/N/UGA/1769/Add.3</v>
      </c>
      <c r="D127" s="1" t="s">
        <v>711</v>
      </c>
      <c r="E127" s="1" t="s">
        <v>712</v>
      </c>
      <c r="F127" s="1" t="s">
        <v>713</v>
      </c>
      <c r="G127" s="1" t="s">
        <v>714</v>
      </c>
      <c r="H127" s="1" t="s">
        <v>654</v>
      </c>
      <c r="I127" s="1" t="s">
        <v>635</v>
      </c>
      <c r="J127" s="1" t="s">
        <v>23</v>
      </c>
      <c r="K127" s="1" t="s">
        <v>23</v>
      </c>
      <c r="L127" s="3"/>
      <c r="M127" s="9" t="s">
        <v>23</v>
      </c>
      <c r="N127" s="9" t="s">
        <v>23</v>
      </c>
      <c r="O127" s="9" t="s">
        <v>23</v>
      </c>
      <c r="P127" s="3" t="s">
        <v>71</v>
      </c>
      <c r="Q127" s="3"/>
      <c r="R127" s="3" t="str">
        <f>HYPERLINK("https://docs.wto.org/imrd/directdoc.asp?DDFDocuments/t/G/TBTN23/BDI353A3.docx", "https://docs.wto.org/imrd/directdoc.asp?DDFDocuments/t/G/TBTN23/BDI353A3.docx")</f>
        <v>https://docs.wto.org/imrd/directdoc.asp?DDFDocuments/t/G/TBTN23/BDI353A3.docx</v>
      </c>
      <c r="S127" s="3" t="str">
        <f>HYPERLINK("https://docs.wto.org/imrd/directdoc.asp?DDFDocuments/u/G/TBTN23/BDI353A3.docx", "https://docs.wto.org/imrd/directdoc.asp?DDFDocuments/u/G/TBTN23/BDI353A3.docx")</f>
        <v>https://docs.wto.org/imrd/directdoc.asp?DDFDocuments/u/G/TBTN23/BDI353A3.docx</v>
      </c>
      <c r="T127" s="3" t="str">
        <f>HYPERLINK("https://docs.wto.org/imrd/directdoc.asp?DDFDocuments/v/G/TBTN23/BDI353A3.docx", "https://docs.wto.org/imrd/directdoc.asp?DDFDocuments/v/G/TBTN23/BDI353A3.docx")</f>
        <v>https://docs.wto.org/imrd/directdoc.asp?DDFDocuments/v/G/TBTN23/BDI353A3.docx</v>
      </c>
      <c r="U127" s="3" t="s">
        <v>421</v>
      </c>
      <c r="V127" s="3" t="s">
        <v>422</v>
      </c>
      <c r="W127" s="3" t="s">
        <v>422</v>
      </c>
      <c r="X127" s="3" t="s">
        <v>422</v>
      </c>
      <c r="Y127" s="3" t="s">
        <v>422</v>
      </c>
      <c r="Z127" s="3" t="s">
        <v>422</v>
      </c>
      <c r="AA127" s="3" t="s">
        <v>422</v>
      </c>
      <c r="AB127" s="1" t="s">
        <v>23</v>
      </c>
    </row>
    <row r="128" spans="1:28" ht="195" x14ac:dyDescent="0.25">
      <c r="A128" s="3" t="s">
        <v>43</v>
      </c>
      <c r="B128" s="9">
        <v>45994</v>
      </c>
      <c r="C128" s="13" t="str">
        <f>HYPERLINK("https://eping.wto.org/en/Search?viewData= G/TBT/N/BDI/325/Add.3, G/TBT/N/KEN/1387/Add.3, G/TBT/N/RWA/832/Add.3, G/TBT/N/TZA/911/Add.3, G/TBT/N/UGA/1740/Add.3"," G/TBT/N/BDI/325/Add.3, G/TBT/N/KEN/1387/Add.3, G/TBT/N/RWA/832/Add.3, G/TBT/N/TZA/911/Add.3, G/TBT/N/UGA/1740/Add.3")</f>
        <v xml:space="preserve"> G/TBT/N/BDI/325/Add.3, G/TBT/N/KEN/1387/Add.3, G/TBT/N/RWA/832/Add.3, G/TBT/N/TZA/911/Add.3, G/TBT/N/UGA/1740/Add.3</v>
      </c>
      <c r="D128" s="1" t="s">
        <v>600</v>
      </c>
      <c r="E128" s="1" t="s">
        <v>601</v>
      </c>
      <c r="F128" s="1" t="s">
        <v>602</v>
      </c>
      <c r="G128" s="1" t="s">
        <v>23</v>
      </c>
      <c r="H128" s="1" t="s">
        <v>603</v>
      </c>
      <c r="I128" s="1" t="s">
        <v>570</v>
      </c>
      <c r="J128" s="1" t="s">
        <v>23</v>
      </c>
      <c r="K128" s="1" t="s">
        <v>23</v>
      </c>
      <c r="L128" s="3"/>
      <c r="M128" s="9" t="s">
        <v>23</v>
      </c>
      <c r="N128" s="9" t="s">
        <v>23</v>
      </c>
      <c r="O128" s="9" t="s">
        <v>23</v>
      </c>
      <c r="P128" s="3" t="s">
        <v>71</v>
      </c>
      <c r="Q128" s="3"/>
      <c r="R128" s="3" t="str">
        <f>HYPERLINK("https://docs.wto.org/imrd/directdoc.asp?DDFDocuments/t/G/TBTN23/BDI325A3.docx", "https://docs.wto.org/imrd/directdoc.asp?DDFDocuments/t/G/TBTN23/BDI325A3.docx")</f>
        <v>https://docs.wto.org/imrd/directdoc.asp?DDFDocuments/t/G/TBTN23/BDI325A3.docx</v>
      </c>
      <c r="S128" s="3" t="str">
        <f>HYPERLINK("https://docs.wto.org/imrd/directdoc.asp?DDFDocuments/u/G/TBTN23/BDI325A3.docx", "https://docs.wto.org/imrd/directdoc.asp?DDFDocuments/u/G/TBTN23/BDI325A3.docx")</f>
        <v>https://docs.wto.org/imrd/directdoc.asp?DDFDocuments/u/G/TBTN23/BDI325A3.docx</v>
      </c>
      <c r="T128" s="3" t="str">
        <f>HYPERLINK("https://docs.wto.org/imrd/directdoc.asp?DDFDocuments/v/G/TBTN23/BDI325A3.docx", "https://docs.wto.org/imrd/directdoc.asp?DDFDocuments/v/G/TBTN23/BDI325A3.docx")</f>
        <v>https://docs.wto.org/imrd/directdoc.asp?DDFDocuments/v/G/TBTN23/BDI325A3.docx</v>
      </c>
      <c r="U128" s="3" t="s">
        <v>421</v>
      </c>
      <c r="V128" s="3" t="s">
        <v>422</v>
      </c>
      <c r="W128" s="3" t="s">
        <v>421</v>
      </c>
      <c r="X128" s="3" t="s">
        <v>422</v>
      </c>
      <c r="Y128" s="3" t="s">
        <v>422</v>
      </c>
      <c r="Z128" s="3" t="s">
        <v>422</v>
      </c>
      <c r="AA128" s="3" t="s">
        <v>422</v>
      </c>
      <c r="AB128" s="1" t="s">
        <v>23</v>
      </c>
    </row>
    <row r="129" spans="1:28" ht="345" x14ac:dyDescent="0.25">
      <c r="A129" s="3" t="s">
        <v>126</v>
      </c>
      <c r="B129" s="9">
        <v>45994</v>
      </c>
      <c r="C129" s="13" t="str">
        <f>HYPERLINK("https://eping.wto.org/en/Search?viewData= G/TBT/N/BDI/340/Add.3, G/TBT/N/KEN/1403/Add.3, G/TBT/N/RWA/847/Add.3, G/TBT/N/TZA/926/Add.3, G/TBT/N/UGA/1755/Add.3"," G/TBT/N/BDI/340/Add.3, G/TBT/N/KEN/1403/Add.3, G/TBT/N/RWA/847/Add.3, G/TBT/N/TZA/926/Add.3, G/TBT/N/UGA/1755/Add.3")</f>
        <v xml:space="preserve"> G/TBT/N/BDI/340/Add.3, G/TBT/N/KEN/1403/Add.3, G/TBT/N/RWA/847/Add.3, G/TBT/N/TZA/926/Add.3, G/TBT/N/UGA/1755/Add.3</v>
      </c>
      <c r="D129" s="1" t="s">
        <v>655</v>
      </c>
      <c r="E129" s="1" t="s">
        <v>656</v>
      </c>
      <c r="F129" s="1" t="s">
        <v>657</v>
      </c>
      <c r="G129" s="1" t="s">
        <v>658</v>
      </c>
      <c r="H129" s="1" t="s">
        <v>659</v>
      </c>
      <c r="I129" s="1" t="s">
        <v>660</v>
      </c>
      <c r="J129" s="1" t="s">
        <v>23</v>
      </c>
      <c r="K129" s="1" t="s">
        <v>23</v>
      </c>
      <c r="L129" s="3"/>
      <c r="M129" s="9" t="s">
        <v>23</v>
      </c>
      <c r="N129" s="9" t="s">
        <v>23</v>
      </c>
      <c r="O129" s="9" t="s">
        <v>23</v>
      </c>
      <c r="P129" s="3" t="s">
        <v>71</v>
      </c>
      <c r="Q129" s="3"/>
      <c r="R129" s="3" t="str">
        <f>HYPERLINK("https://docs.wto.org/imrd/directdoc.asp?DDFDocuments/t/G/TBTN23/BDI340A3.docx", "https://docs.wto.org/imrd/directdoc.asp?DDFDocuments/t/G/TBTN23/BDI340A3.docx")</f>
        <v>https://docs.wto.org/imrd/directdoc.asp?DDFDocuments/t/G/TBTN23/BDI340A3.docx</v>
      </c>
      <c r="S129" s="3" t="str">
        <f>HYPERLINK("https://docs.wto.org/imrd/directdoc.asp?DDFDocuments/u/G/TBTN23/BDI340A3.docx", "https://docs.wto.org/imrd/directdoc.asp?DDFDocuments/u/G/TBTN23/BDI340A3.docx")</f>
        <v>https://docs.wto.org/imrd/directdoc.asp?DDFDocuments/u/G/TBTN23/BDI340A3.docx</v>
      </c>
      <c r="T129" s="3" t="str">
        <f>HYPERLINK("https://docs.wto.org/imrd/directdoc.asp?DDFDocuments/v/G/TBTN23/BDI340A3.docx", "https://docs.wto.org/imrd/directdoc.asp?DDFDocuments/v/G/TBTN23/BDI340A3.docx")</f>
        <v>https://docs.wto.org/imrd/directdoc.asp?DDFDocuments/v/G/TBTN23/BDI340A3.docx</v>
      </c>
      <c r="U129" s="3" t="s">
        <v>421</v>
      </c>
      <c r="V129" s="3" t="s">
        <v>422</v>
      </c>
      <c r="W129" s="3" t="s">
        <v>422</v>
      </c>
      <c r="X129" s="3" t="s">
        <v>422</v>
      </c>
      <c r="Y129" s="3" t="s">
        <v>422</v>
      </c>
      <c r="Z129" s="3" t="s">
        <v>422</v>
      </c>
      <c r="AA129" s="3" t="s">
        <v>422</v>
      </c>
      <c r="AB129" s="1" t="s">
        <v>23</v>
      </c>
    </row>
    <row r="130" spans="1:28" ht="105" x14ac:dyDescent="0.25">
      <c r="A130" s="3" t="s">
        <v>28</v>
      </c>
      <c r="B130" s="9">
        <v>45994</v>
      </c>
      <c r="C130" s="13" t="str">
        <f>HYPERLINK("https://eping.wto.org/en/Search?viewData= G/TBT/N/BDI/481/Add.1, G/TBT/N/KEN/1629/Add.1, G/TBT/N/RWA/1028/Add.1, G/TBT/N/TZA/1138/Add.1, G/TBT/N/UGA/1939/Add.1"," G/TBT/N/BDI/481/Add.1, G/TBT/N/KEN/1629/Add.1, G/TBT/N/RWA/1028/Add.1, G/TBT/N/TZA/1138/Add.1, G/TBT/N/UGA/1939/Add.1")</f>
        <v xml:space="preserve"> G/TBT/N/BDI/481/Add.1, G/TBT/N/KEN/1629/Add.1, G/TBT/N/RWA/1028/Add.1, G/TBT/N/TZA/1138/Add.1, G/TBT/N/UGA/1939/Add.1</v>
      </c>
      <c r="D130" s="1" t="s">
        <v>743</v>
      </c>
      <c r="E130" s="1" t="s">
        <v>744</v>
      </c>
      <c r="F130" s="1" t="s">
        <v>568</v>
      </c>
      <c r="G130" s="1" t="s">
        <v>23</v>
      </c>
      <c r="H130" s="1" t="s">
        <v>569</v>
      </c>
      <c r="I130" s="1" t="s">
        <v>604</v>
      </c>
      <c r="J130" s="1" t="s">
        <v>23</v>
      </c>
      <c r="K130" s="1" t="s">
        <v>23</v>
      </c>
      <c r="L130" s="3"/>
      <c r="M130" s="9" t="s">
        <v>23</v>
      </c>
      <c r="N130" s="9" t="s">
        <v>23</v>
      </c>
      <c r="O130" s="9" t="s">
        <v>23</v>
      </c>
      <c r="P130" s="3" t="s">
        <v>71</v>
      </c>
      <c r="Q130" s="3"/>
      <c r="R130" s="3" t="str">
        <f>HYPERLINK("https://docs.wto.org/imrd/directdoc.asp?DDFDocuments/t/G/TBTN24/BDI481A1.docx", "https://docs.wto.org/imrd/directdoc.asp?DDFDocuments/t/G/TBTN24/BDI481A1.docx")</f>
        <v>https://docs.wto.org/imrd/directdoc.asp?DDFDocuments/t/G/TBTN24/BDI481A1.docx</v>
      </c>
      <c r="S130" s="3" t="str">
        <f>HYPERLINK("https://docs.wto.org/imrd/directdoc.asp?DDFDocuments/u/G/TBTN24/BDI481A1.docx", "https://docs.wto.org/imrd/directdoc.asp?DDFDocuments/u/G/TBTN24/BDI481A1.docx")</f>
        <v>https://docs.wto.org/imrd/directdoc.asp?DDFDocuments/u/G/TBTN24/BDI481A1.docx</v>
      </c>
      <c r="T130" s="3" t="str">
        <f>HYPERLINK("https://docs.wto.org/imrd/directdoc.asp?DDFDocuments/v/G/TBTN24/BDI481A1.docx", "https://docs.wto.org/imrd/directdoc.asp?DDFDocuments/v/G/TBTN24/BDI481A1.docx")</f>
        <v>https://docs.wto.org/imrd/directdoc.asp?DDFDocuments/v/G/TBTN24/BDI481A1.docx</v>
      </c>
      <c r="U130" s="3" t="s">
        <v>421</v>
      </c>
      <c r="V130" s="3" t="s">
        <v>422</v>
      </c>
      <c r="W130" s="3" t="s">
        <v>422</v>
      </c>
      <c r="X130" s="3" t="s">
        <v>422</v>
      </c>
      <c r="Y130" s="3" t="s">
        <v>422</v>
      </c>
      <c r="Z130" s="3" t="s">
        <v>422</v>
      </c>
      <c r="AA130" s="3" t="s">
        <v>422</v>
      </c>
      <c r="AB130" s="1" t="s">
        <v>23</v>
      </c>
    </row>
    <row r="131" spans="1:28" ht="120" x14ac:dyDescent="0.25">
      <c r="A131" s="3" t="s">
        <v>28</v>
      </c>
      <c r="B131" s="9">
        <v>45994</v>
      </c>
      <c r="C131" s="13" t="str">
        <f>HYPERLINK("https://eping.wto.org/en/Search?viewData= G/TBT/N/BDI/365/Add.3, G/TBT/N/KEN/1445/Add.3, G/TBT/N/RWA/876/Add.3, G/TBT/N/TZA/979/Add.3, G/TBT/N/UGA/1782/Add.3"," G/TBT/N/BDI/365/Add.3, G/TBT/N/KEN/1445/Add.3, G/TBT/N/RWA/876/Add.3, G/TBT/N/TZA/979/Add.3, G/TBT/N/UGA/1782/Add.3")</f>
        <v xml:space="preserve"> G/TBT/N/BDI/365/Add.3, G/TBT/N/KEN/1445/Add.3, G/TBT/N/RWA/876/Add.3, G/TBT/N/TZA/979/Add.3, G/TBT/N/UGA/1782/Add.3</v>
      </c>
      <c r="D131" s="1" t="s">
        <v>739</v>
      </c>
      <c r="E131" s="1" t="s">
        <v>740</v>
      </c>
      <c r="F131" s="1" t="s">
        <v>741</v>
      </c>
      <c r="G131" s="1" t="s">
        <v>742</v>
      </c>
      <c r="H131" s="1" t="s">
        <v>612</v>
      </c>
      <c r="I131" s="1" t="s">
        <v>607</v>
      </c>
      <c r="J131" s="1" t="s">
        <v>23</v>
      </c>
      <c r="K131" s="1" t="s">
        <v>23</v>
      </c>
      <c r="L131" s="3"/>
      <c r="M131" s="9" t="s">
        <v>23</v>
      </c>
      <c r="N131" s="9" t="s">
        <v>23</v>
      </c>
      <c r="O131" s="9" t="s">
        <v>23</v>
      </c>
      <c r="P131" s="3" t="s">
        <v>71</v>
      </c>
      <c r="Q131" s="3"/>
      <c r="R131" s="3" t="str">
        <f>HYPERLINK("https://docs.wto.org/imrd/directdoc.asp?DDFDocuments/t/G/TBTN23/BDI365A3.docx", "https://docs.wto.org/imrd/directdoc.asp?DDFDocuments/t/G/TBTN23/BDI365A3.docx")</f>
        <v>https://docs.wto.org/imrd/directdoc.asp?DDFDocuments/t/G/TBTN23/BDI365A3.docx</v>
      </c>
      <c r="S131" s="3" t="str">
        <f>HYPERLINK("https://docs.wto.org/imrd/directdoc.asp?DDFDocuments/u/G/TBTN23/BDI365A3.docx", "https://docs.wto.org/imrd/directdoc.asp?DDFDocuments/u/G/TBTN23/BDI365A3.docx")</f>
        <v>https://docs.wto.org/imrd/directdoc.asp?DDFDocuments/u/G/TBTN23/BDI365A3.docx</v>
      </c>
      <c r="T131" s="3" t="str">
        <f>HYPERLINK("https://docs.wto.org/imrd/directdoc.asp?DDFDocuments/v/G/TBTN23/BDI365A3.docx", "https://docs.wto.org/imrd/directdoc.asp?DDFDocuments/v/G/TBTN23/BDI365A3.docx")</f>
        <v>https://docs.wto.org/imrd/directdoc.asp?DDFDocuments/v/G/TBTN23/BDI365A3.docx</v>
      </c>
      <c r="U131" s="3" t="s">
        <v>421</v>
      </c>
      <c r="V131" s="3" t="s">
        <v>422</v>
      </c>
      <c r="W131" s="3" t="s">
        <v>421</v>
      </c>
      <c r="X131" s="3" t="s">
        <v>422</v>
      </c>
      <c r="Y131" s="3" t="s">
        <v>422</v>
      </c>
      <c r="Z131" s="3" t="s">
        <v>422</v>
      </c>
      <c r="AA131" s="3" t="s">
        <v>422</v>
      </c>
      <c r="AB131" s="1" t="s">
        <v>23</v>
      </c>
    </row>
    <row r="132" spans="1:28" ht="409.5" x14ac:dyDescent="0.25">
      <c r="A132" s="3" t="s">
        <v>47</v>
      </c>
      <c r="B132" s="9">
        <v>45994</v>
      </c>
      <c r="C132" s="13" t="str">
        <f>HYPERLINK("https://eping.wto.org/en/Search?viewData= G/TBT/N/BDI/687, G/TBT/N/KEN/1945, G/TBT/N/RWA/1310, G/TBT/N/TZA/1456, G/TBT/N/UGA/2277"," G/TBT/N/BDI/687, G/TBT/N/KEN/1945, G/TBT/N/RWA/1310, G/TBT/N/TZA/1456, G/TBT/N/UGA/2277")</f>
        <v xml:space="preserve"> G/TBT/N/BDI/687, G/TBT/N/KEN/1945, G/TBT/N/RWA/1310, G/TBT/N/TZA/1456, G/TBT/N/UGA/2277</v>
      </c>
      <c r="D132" s="1" t="s">
        <v>697</v>
      </c>
      <c r="E132" s="1" t="s">
        <v>698</v>
      </c>
      <c r="F132" s="1" t="s">
        <v>699</v>
      </c>
      <c r="G132" s="1" t="s">
        <v>700</v>
      </c>
      <c r="H132" s="1" t="s">
        <v>557</v>
      </c>
      <c r="I132" s="1" t="s">
        <v>85</v>
      </c>
      <c r="J132" s="1" t="s">
        <v>23</v>
      </c>
      <c r="K132" s="1" t="s">
        <v>23</v>
      </c>
      <c r="L132" s="3"/>
      <c r="M132" s="9">
        <v>46054</v>
      </c>
      <c r="N132" s="9" t="s">
        <v>23</v>
      </c>
      <c r="O132" s="9" t="s">
        <v>23</v>
      </c>
      <c r="P132" s="3" t="s">
        <v>24</v>
      </c>
      <c r="Q132" s="1" t="s">
        <v>701</v>
      </c>
      <c r="R132" s="3" t="str">
        <f>HYPERLINK("https://docs.wto.org/imrd/directdoc.asp?DDFDocuments/t/G/TBTN25/BDI687.docx", "https://docs.wto.org/imrd/directdoc.asp?DDFDocuments/t/G/TBTN25/BDI687.docx")</f>
        <v>https://docs.wto.org/imrd/directdoc.asp?DDFDocuments/t/G/TBTN25/BDI687.docx</v>
      </c>
      <c r="S132" s="3" t="str">
        <f>HYPERLINK("https://docs.wto.org/imrd/directdoc.asp?DDFDocuments/u/G/TBTN25/BDI687.docx", "https://docs.wto.org/imrd/directdoc.asp?DDFDocuments/u/G/TBTN25/BDI687.docx")</f>
        <v>https://docs.wto.org/imrd/directdoc.asp?DDFDocuments/u/G/TBTN25/BDI687.docx</v>
      </c>
      <c r="T132" s="3" t="str">
        <f>HYPERLINK("https://docs.wto.org/imrd/directdoc.asp?DDFDocuments/v/G/TBTN25/BDI687.docx", "https://docs.wto.org/imrd/directdoc.asp?DDFDocuments/v/G/TBTN25/BDI687.docx")</f>
        <v>https://docs.wto.org/imrd/directdoc.asp?DDFDocuments/v/G/TBTN25/BDI687.docx</v>
      </c>
      <c r="U132" s="3" t="s">
        <v>421</v>
      </c>
      <c r="V132" s="3" t="s">
        <v>422</v>
      </c>
      <c r="W132" s="3" t="s">
        <v>421</v>
      </c>
      <c r="X132" s="3" t="s">
        <v>422</v>
      </c>
      <c r="Y132" s="3" t="s">
        <v>422</v>
      </c>
      <c r="Z132" s="3" t="s">
        <v>422</v>
      </c>
      <c r="AA132" s="3" t="s">
        <v>422</v>
      </c>
      <c r="AB132" s="1" t="s">
        <v>702</v>
      </c>
    </row>
    <row r="133" spans="1:28" ht="165" x14ac:dyDescent="0.25">
      <c r="A133" s="3" t="s">
        <v>43</v>
      </c>
      <c r="B133" s="9">
        <v>45994</v>
      </c>
      <c r="C133" s="13" t="str">
        <f>HYPERLINK("https://eping.wto.org/en/Search?viewData= G/TBT/N/BDI/346/Add.2, G/TBT/N/KEN/1414/Add.2, G/TBT/N/RWA/853/Add.2, G/TBT/N/TZA/936/Add.2, G/TBT/N/UGA/1762/Add.2"," G/TBT/N/BDI/346/Add.2, G/TBT/N/KEN/1414/Add.2, G/TBT/N/RWA/853/Add.2, G/TBT/N/TZA/936/Add.2, G/TBT/N/UGA/1762/Add.2")</f>
        <v xml:space="preserve"> G/TBT/N/BDI/346/Add.2, G/TBT/N/KEN/1414/Add.2, G/TBT/N/RWA/853/Add.2, G/TBT/N/TZA/936/Add.2, G/TBT/N/UGA/1762/Add.2</v>
      </c>
      <c r="D133" s="1" t="s">
        <v>560</v>
      </c>
      <c r="E133" s="1" t="s">
        <v>561</v>
      </c>
      <c r="F133" s="1" t="s">
        <v>562</v>
      </c>
      <c r="G133" s="1" t="s">
        <v>563</v>
      </c>
      <c r="H133" s="1" t="s">
        <v>564</v>
      </c>
      <c r="I133" s="1" t="s">
        <v>565</v>
      </c>
      <c r="J133" s="1" t="s">
        <v>23</v>
      </c>
      <c r="K133" s="1" t="s">
        <v>23</v>
      </c>
      <c r="L133" s="3"/>
      <c r="M133" s="9" t="s">
        <v>23</v>
      </c>
      <c r="N133" s="9" t="s">
        <v>23</v>
      </c>
      <c r="O133" s="9" t="s">
        <v>23</v>
      </c>
      <c r="P133" s="3" t="s">
        <v>71</v>
      </c>
      <c r="Q133" s="3"/>
      <c r="R133" s="3" t="str">
        <f>HYPERLINK("https://docs.wto.org/imrd/directdoc.asp?DDFDocuments/t/G/TBTN23/BDI346A2.docx", "https://docs.wto.org/imrd/directdoc.asp?DDFDocuments/t/G/TBTN23/BDI346A2.docx")</f>
        <v>https://docs.wto.org/imrd/directdoc.asp?DDFDocuments/t/G/TBTN23/BDI346A2.docx</v>
      </c>
      <c r="S133" s="3" t="str">
        <f>HYPERLINK("https://docs.wto.org/imrd/directdoc.asp?DDFDocuments/u/G/TBTN23/BDI346A2.docx", "https://docs.wto.org/imrd/directdoc.asp?DDFDocuments/u/G/TBTN23/BDI346A2.docx")</f>
        <v>https://docs.wto.org/imrd/directdoc.asp?DDFDocuments/u/G/TBTN23/BDI346A2.docx</v>
      </c>
      <c r="T133" s="3" t="str">
        <f>HYPERLINK("https://docs.wto.org/imrd/directdoc.asp?DDFDocuments/v/G/TBTN23/BDI346A2.docx", "https://docs.wto.org/imrd/directdoc.asp?DDFDocuments/v/G/TBTN23/BDI346A2.docx")</f>
        <v>https://docs.wto.org/imrd/directdoc.asp?DDFDocuments/v/G/TBTN23/BDI346A2.docx</v>
      </c>
      <c r="U133" s="3" t="s">
        <v>421</v>
      </c>
      <c r="V133" s="3" t="s">
        <v>422</v>
      </c>
      <c r="W133" s="3" t="s">
        <v>421</v>
      </c>
      <c r="X133" s="3" t="s">
        <v>422</v>
      </c>
      <c r="Y133" s="3" t="s">
        <v>422</v>
      </c>
      <c r="Z133" s="3" t="s">
        <v>422</v>
      </c>
      <c r="AA133" s="3" t="s">
        <v>422</v>
      </c>
      <c r="AB133" s="1" t="s">
        <v>23</v>
      </c>
    </row>
    <row r="134" spans="1:28" ht="195" x14ac:dyDescent="0.25">
      <c r="A134" s="3" t="s">
        <v>43</v>
      </c>
      <c r="B134" s="9">
        <v>45994</v>
      </c>
      <c r="C134" s="13" t="str">
        <f>HYPERLINK("https://eping.wto.org/en/Search?viewData= G/TBT/N/BDI/482/Add.1, G/TBT/N/KEN/1630/Add.1, G/TBT/N/RWA/1029/Add.1, G/TBT/N/TZA/1139/Add.1, G/TBT/N/UGA/1940/Add.1"," G/TBT/N/BDI/482/Add.1, G/TBT/N/KEN/1630/Add.1, G/TBT/N/RWA/1029/Add.1, G/TBT/N/TZA/1139/Add.1, G/TBT/N/UGA/1940/Add.1")</f>
        <v xml:space="preserve"> G/TBT/N/BDI/482/Add.1, G/TBT/N/KEN/1630/Add.1, G/TBT/N/RWA/1029/Add.1, G/TBT/N/TZA/1139/Add.1, G/TBT/N/UGA/1940/Add.1</v>
      </c>
      <c r="D134" s="1" t="s">
        <v>566</v>
      </c>
      <c r="E134" s="1" t="s">
        <v>567</v>
      </c>
      <c r="F134" s="1" t="s">
        <v>568</v>
      </c>
      <c r="G134" s="1" t="s">
        <v>23</v>
      </c>
      <c r="H134" s="1" t="s">
        <v>569</v>
      </c>
      <c r="I134" s="1" t="s">
        <v>570</v>
      </c>
      <c r="J134" s="1" t="s">
        <v>23</v>
      </c>
      <c r="K134" s="1" t="s">
        <v>23</v>
      </c>
      <c r="L134" s="3"/>
      <c r="M134" s="9" t="s">
        <v>23</v>
      </c>
      <c r="N134" s="9" t="s">
        <v>23</v>
      </c>
      <c r="O134" s="9" t="s">
        <v>23</v>
      </c>
      <c r="P134" s="3" t="s">
        <v>71</v>
      </c>
      <c r="Q134" s="3"/>
      <c r="R134" s="3" t="str">
        <f>HYPERLINK("https://docs.wto.org/imrd/directdoc.asp?DDFDocuments/t/G/TBTN24/BDI482A1.docx", "https://docs.wto.org/imrd/directdoc.asp?DDFDocuments/t/G/TBTN24/BDI482A1.docx")</f>
        <v>https://docs.wto.org/imrd/directdoc.asp?DDFDocuments/t/G/TBTN24/BDI482A1.docx</v>
      </c>
      <c r="S134" s="3" t="str">
        <f>HYPERLINK("https://docs.wto.org/imrd/directdoc.asp?DDFDocuments/u/G/TBTN24/BDI482A1.docx", "https://docs.wto.org/imrd/directdoc.asp?DDFDocuments/u/G/TBTN24/BDI482A1.docx")</f>
        <v>https://docs.wto.org/imrd/directdoc.asp?DDFDocuments/u/G/TBTN24/BDI482A1.docx</v>
      </c>
      <c r="T134" s="3" t="str">
        <f>HYPERLINK("https://docs.wto.org/imrd/directdoc.asp?DDFDocuments/v/G/TBTN24/BDI482A1.docx", "https://docs.wto.org/imrd/directdoc.asp?DDFDocuments/v/G/TBTN24/BDI482A1.docx")</f>
        <v>https://docs.wto.org/imrd/directdoc.asp?DDFDocuments/v/G/TBTN24/BDI482A1.docx</v>
      </c>
      <c r="U134" s="3" t="s">
        <v>421</v>
      </c>
      <c r="V134" s="3" t="s">
        <v>422</v>
      </c>
      <c r="W134" s="3" t="s">
        <v>422</v>
      </c>
      <c r="X134" s="3" t="s">
        <v>422</v>
      </c>
      <c r="Y134" s="3" t="s">
        <v>422</v>
      </c>
      <c r="Z134" s="3" t="s">
        <v>422</v>
      </c>
      <c r="AA134" s="3" t="s">
        <v>422</v>
      </c>
      <c r="AB134" s="1" t="s">
        <v>23</v>
      </c>
    </row>
    <row r="135" spans="1:28" ht="315" x14ac:dyDescent="0.25">
      <c r="A135" s="3" t="s">
        <v>47</v>
      </c>
      <c r="B135" s="9">
        <v>45994</v>
      </c>
      <c r="C135" s="13" t="str">
        <f>HYPERLINK("https://eping.wto.org/en/Search?viewData= G/TBT/N/BDI/358/Add.3, G/TBT/N/KEN/1438/Add.3, G/TBT/N/RWA/869/Add.3, G/TBT/N/TZA/972/Add.3, G/TBT/N/UGA/1774/Add.3"," G/TBT/N/BDI/358/Add.3, G/TBT/N/KEN/1438/Add.3, G/TBT/N/RWA/869/Add.3, G/TBT/N/TZA/972/Add.3, G/TBT/N/UGA/1774/Add.3")</f>
        <v xml:space="preserve"> G/TBT/N/BDI/358/Add.3, G/TBT/N/KEN/1438/Add.3, G/TBT/N/RWA/869/Add.3, G/TBT/N/TZA/972/Add.3, G/TBT/N/UGA/1774/Add.3</v>
      </c>
      <c r="D135" s="1" t="s">
        <v>640</v>
      </c>
      <c r="E135" s="1" t="s">
        <v>641</v>
      </c>
      <c r="F135" s="1" t="s">
        <v>642</v>
      </c>
      <c r="G135" s="1" t="s">
        <v>643</v>
      </c>
      <c r="H135" s="1" t="s">
        <v>644</v>
      </c>
      <c r="I135" s="1" t="s">
        <v>570</v>
      </c>
      <c r="J135" s="1" t="s">
        <v>23</v>
      </c>
      <c r="K135" s="1" t="s">
        <v>23</v>
      </c>
      <c r="L135" s="3"/>
      <c r="M135" s="9" t="s">
        <v>23</v>
      </c>
      <c r="N135" s="9" t="s">
        <v>23</v>
      </c>
      <c r="O135" s="9" t="s">
        <v>23</v>
      </c>
      <c r="P135" s="3" t="s">
        <v>71</v>
      </c>
      <c r="Q135" s="3"/>
      <c r="R135" s="3" t="str">
        <f>HYPERLINK("https://docs.wto.org/imrd/directdoc.asp?DDFDocuments/t/G/TBTN23/BDI358A3.docx", "https://docs.wto.org/imrd/directdoc.asp?DDFDocuments/t/G/TBTN23/BDI358A3.docx")</f>
        <v>https://docs.wto.org/imrd/directdoc.asp?DDFDocuments/t/G/TBTN23/BDI358A3.docx</v>
      </c>
      <c r="S135" s="3" t="str">
        <f>HYPERLINK("https://docs.wto.org/imrd/directdoc.asp?DDFDocuments/u/G/TBTN23/BDI358A3.docx", "https://docs.wto.org/imrd/directdoc.asp?DDFDocuments/u/G/TBTN23/BDI358A3.docx")</f>
        <v>https://docs.wto.org/imrd/directdoc.asp?DDFDocuments/u/G/TBTN23/BDI358A3.docx</v>
      </c>
      <c r="T135" s="3" t="str">
        <f>HYPERLINK("https://docs.wto.org/imrd/directdoc.asp?DDFDocuments/v/G/TBTN23/BDI358A3.docx", "https://docs.wto.org/imrd/directdoc.asp?DDFDocuments/v/G/TBTN23/BDI358A3.docx")</f>
        <v>https://docs.wto.org/imrd/directdoc.asp?DDFDocuments/v/G/TBTN23/BDI358A3.docx</v>
      </c>
      <c r="U135" s="3" t="s">
        <v>421</v>
      </c>
      <c r="V135" s="3" t="s">
        <v>422</v>
      </c>
      <c r="W135" s="3" t="s">
        <v>422</v>
      </c>
      <c r="X135" s="3" t="s">
        <v>422</v>
      </c>
      <c r="Y135" s="3" t="s">
        <v>422</v>
      </c>
      <c r="Z135" s="3" t="s">
        <v>422</v>
      </c>
      <c r="AA135" s="3" t="s">
        <v>422</v>
      </c>
      <c r="AB135" s="1" t="s">
        <v>23</v>
      </c>
    </row>
    <row r="136" spans="1:28" ht="315" x14ac:dyDescent="0.25">
      <c r="A136" s="3" t="s">
        <v>43</v>
      </c>
      <c r="B136" s="9">
        <v>45994</v>
      </c>
      <c r="C136" s="13" t="str">
        <f>HYPERLINK("https://eping.wto.org/en/Search?viewData= G/TBT/N/BDI/358/Add.3, G/TBT/N/KEN/1438/Add.3, G/TBT/N/RWA/869/Add.3, G/TBT/N/TZA/972/Add.3, G/TBT/N/UGA/1774/Add.3"," G/TBT/N/BDI/358/Add.3, G/TBT/N/KEN/1438/Add.3, G/TBT/N/RWA/869/Add.3, G/TBT/N/TZA/972/Add.3, G/TBT/N/UGA/1774/Add.3")</f>
        <v xml:space="preserve"> G/TBT/N/BDI/358/Add.3, G/TBT/N/KEN/1438/Add.3, G/TBT/N/RWA/869/Add.3, G/TBT/N/TZA/972/Add.3, G/TBT/N/UGA/1774/Add.3</v>
      </c>
      <c r="D136" s="1" t="s">
        <v>640</v>
      </c>
      <c r="E136" s="1" t="s">
        <v>641</v>
      </c>
      <c r="F136" s="1" t="s">
        <v>642</v>
      </c>
      <c r="G136" s="1" t="s">
        <v>643</v>
      </c>
      <c r="H136" s="1" t="s">
        <v>644</v>
      </c>
      <c r="I136" s="1" t="s">
        <v>570</v>
      </c>
      <c r="J136" s="1" t="s">
        <v>23</v>
      </c>
      <c r="K136" s="1" t="s">
        <v>23</v>
      </c>
      <c r="L136" s="3"/>
      <c r="M136" s="9" t="s">
        <v>23</v>
      </c>
      <c r="N136" s="9" t="s">
        <v>23</v>
      </c>
      <c r="O136" s="9" t="s">
        <v>23</v>
      </c>
      <c r="P136" s="3" t="s">
        <v>71</v>
      </c>
      <c r="Q136" s="3"/>
      <c r="R136" s="3" t="str">
        <f>HYPERLINK("https://docs.wto.org/imrd/directdoc.asp?DDFDocuments/t/G/TBTN23/BDI358A3.docx", "https://docs.wto.org/imrd/directdoc.asp?DDFDocuments/t/G/TBTN23/BDI358A3.docx")</f>
        <v>https://docs.wto.org/imrd/directdoc.asp?DDFDocuments/t/G/TBTN23/BDI358A3.docx</v>
      </c>
      <c r="S136" s="3" t="str">
        <f>HYPERLINK("https://docs.wto.org/imrd/directdoc.asp?DDFDocuments/u/G/TBTN23/BDI358A3.docx", "https://docs.wto.org/imrd/directdoc.asp?DDFDocuments/u/G/TBTN23/BDI358A3.docx")</f>
        <v>https://docs.wto.org/imrd/directdoc.asp?DDFDocuments/u/G/TBTN23/BDI358A3.docx</v>
      </c>
      <c r="T136" s="3" t="str">
        <f>HYPERLINK("https://docs.wto.org/imrd/directdoc.asp?DDFDocuments/v/G/TBTN23/BDI358A3.docx", "https://docs.wto.org/imrd/directdoc.asp?DDFDocuments/v/G/TBTN23/BDI358A3.docx")</f>
        <v>https://docs.wto.org/imrd/directdoc.asp?DDFDocuments/v/G/TBTN23/BDI358A3.docx</v>
      </c>
      <c r="U136" s="3" t="s">
        <v>421</v>
      </c>
      <c r="V136" s="3" t="s">
        <v>422</v>
      </c>
      <c r="W136" s="3" t="s">
        <v>422</v>
      </c>
      <c r="X136" s="3" t="s">
        <v>422</v>
      </c>
      <c r="Y136" s="3" t="s">
        <v>422</v>
      </c>
      <c r="Z136" s="3" t="s">
        <v>422</v>
      </c>
      <c r="AA136" s="3" t="s">
        <v>422</v>
      </c>
      <c r="AB136" s="1" t="s">
        <v>23</v>
      </c>
    </row>
    <row r="137" spans="1:28" ht="195" x14ac:dyDescent="0.25">
      <c r="A137" s="3" t="s">
        <v>43</v>
      </c>
      <c r="B137" s="9">
        <v>45994</v>
      </c>
      <c r="C137" s="13" t="str">
        <f>HYPERLINK("https://eping.wto.org/en/Search?viewData= G/TBT/N/BDI/356/Add.3, G/TBT/N/KEN/1436/Add.3, G/TBT/N/RWA/867/Add.3, G/TBT/N/TZA/970/Add.3, G/TBT/N/UGA/1772/Add.3"," G/TBT/N/BDI/356/Add.3, G/TBT/N/KEN/1436/Add.3, G/TBT/N/RWA/867/Add.3, G/TBT/N/TZA/970/Add.3, G/TBT/N/UGA/1772/Add.3")</f>
        <v xml:space="preserve"> G/TBT/N/BDI/356/Add.3, G/TBT/N/KEN/1436/Add.3, G/TBT/N/RWA/867/Add.3, G/TBT/N/TZA/970/Add.3, G/TBT/N/UGA/1772/Add.3</v>
      </c>
      <c r="D137" s="1" t="s">
        <v>690</v>
      </c>
      <c r="E137" s="1" t="s">
        <v>691</v>
      </c>
      <c r="F137" s="1" t="s">
        <v>642</v>
      </c>
      <c r="G137" s="1" t="s">
        <v>23</v>
      </c>
      <c r="H137" s="1" t="s">
        <v>692</v>
      </c>
      <c r="I137" s="1" t="s">
        <v>570</v>
      </c>
      <c r="J137" s="1" t="s">
        <v>23</v>
      </c>
      <c r="K137" s="1" t="s">
        <v>23</v>
      </c>
      <c r="L137" s="3"/>
      <c r="M137" s="9" t="s">
        <v>23</v>
      </c>
      <c r="N137" s="9" t="s">
        <v>23</v>
      </c>
      <c r="O137" s="9" t="s">
        <v>23</v>
      </c>
      <c r="P137" s="3" t="s">
        <v>71</v>
      </c>
      <c r="Q137" s="3"/>
      <c r="R137" s="3" t="str">
        <f>HYPERLINK("https://docs.wto.org/imrd/directdoc.asp?DDFDocuments/t/G/TBTN23/BDI356A3.docx", "https://docs.wto.org/imrd/directdoc.asp?DDFDocuments/t/G/TBTN23/BDI356A3.docx")</f>
        <v>https://docs.wto.org/imrd/directdoc.asp?DDFDocuments/t/G/TBTN23/BDI356A3.docx</v>
      </c>
      <c r="S137" s="3" t="str">
        <f>HYPERLINK("https://docs.wto.org/imrd/directdoc.asp?DDFDocuments/u/G/TBTN23/BDI356A3.docx", "https://docs.wto.org/imrd/directdoc.asp?DDFDocuments/u/G/TBTN23/BDI356A3.docx")</f>
        <v>https://docs.wto.org/imrd/directdoc.asp?DDFDocuments/u/G/TBTN23/BDI356A3.docx</v>
      </c>
      <c r="T137" s="3" t="str">
        <f>HYPERLINK("https://docs.wto.org/imrd/directdoc.asp?DDFDocuments/v/G/TBTN23/BDI356A3.docx", "https://docs.wto.org/imrd/directdoc.asp?DDFDocuments/v/G/TBTN23/BDI356A3.docx")</f>
        <v>https://docs.wto.org/imrd/directdoc.asp?DDFDocuments/v/G/TBTN23/BDI356A3.docx</v>
      </c>
      <c r="U137" s="3" t="s">
        <v>421</v>
      </c>
      <c r="V137" s="3" t="s">
        <v>422</v>
      </c>
      <c r="W137" s="3" t="s">
        <v>422</v>
      </c>
      <c r="X137" s="3" t="s">
        <v>422</v>
      </c>
      <c r="Y137" s="3" t="s">
        <v>422</v>
      </c>
      <c r="Z137" s="3" t="s">
        <v>422</v>
      </c>
      <c r="AA137" s="3" t="s">
        <v>422</v>
      </c>
      <c r="AB137" s="1" t="s">
        <v>23</v>
      </c>
    </row>
    <row r="138" spans="1:28" ht="225" x14ac:dyDescent="0.25">
      <c r="A138" s="3" t="s">
        <v>47</v>
      </c>
      <c r="B138" s="9">
        <v>45994</v>
      </c>
      <c r="C138" s="13" t="str">
        <f>HYPERLINK("https://eping.wto.org/en/Search?viewData= G/TBT/N/BDI/305/Add.2, G/TBT/N/KEN/1347/Add.3, G/TBT/N/RWA/746/Add.2, G/TBT/N/TZA/869/Add.2, G/TBT/N/UGA/1714/Add.2"," G/TBT/N/BDI/305/Add.2, G/TBT/N/KEN/1347/Add.3, G/TBT/N/RWA/746/Add.2, G/TBT/N/TZA/869/Add.2, G/TBT/N/UGA/1714/Add.2")</f>
        <v xml:space="preserve"> G/TBT/N/BDI/305/Add.2, G/TBT/N/KEN/1347/Add.3, G/TBT/N/RWA/746/Add.2, G/TBT/N/TZA/869/Add.2, G/TBT/N/UGA/1714/Add.2</v>
      </c>
      <c r="D138" s="1" t="s">
        <v>573</v>
      </c>
      <c r="E138" s="1" t="s">
        <v>574</v>
      </c>
      <c r="F138" s="1" t="s">
        <v>575</v>
      </c>
      <c r="G138" s="1" t="s">
        <v>576</v>
      </c>
      <c r="H138" s="1" t="s">
        <v>577</v>
      </c>
      <c r="I138" s="1" t="s">
        <v>578</v>
      </c>
      <c r="J138" s="1" t="s">
        <v>23</v>
      </c>
      <c r="K138" s="1" t="s">
        <v>23</v>
      </c>
      <c r="L138" s="3"/>
      <c r="M138" s="9" t="s">
        <v>23</v>
      </c>
      <c r="N138" s="9" t="s">
        <v>23</v>
      </c>
      <c r="O138" s="9" t="s">
        <v>23</v>
      </c>
      <c r="P138" s="3" t="s">
        <v>71</v>
      </c>
      <c r="Q138" s="3"/>
      <c r="R138" s="3" t="str">
        <f>HYPERLINK("https://docs.wto.org/imrd/directdoc.asp?DDFDocuments/t/G/TBTN22/BDI305A2.docx", "https://docs.wto.org/imrd/directdoc.asp?DDFDocuments/t/G/TBTN22/BDI305A2.docx")</f>
        <v>https://docs.wto.org/imrd/directdoc.asp?DDFDocuments/t/G/TBTN22/BDI305A2.docx</v>
      </c>
      <c r="S138" s="3" t="str">
        <f>HYPERLINK("https://docs.wto.org/imrd/directdoc.asp?DDFDocuments/u/G/TBTN22/BDI305A2.docx", "https://docs.wto.org/imrd/directdoc.asp?DDFDocuments/u/G/TBTN22/BDI305A2.docx")</f>
        <v>https://docs.wto.org/imrd/directdoc.asp?DDFDocuments/u/G/TBTN22/BDI305A2.docx</v>
      </c>
      <c r="T138" s="3" t="str">
        <f>HYPERLINK("https://docs.wto.org/imrd/directdoc.asp?DDFDocuments/v/G/TBTN22/BDI305A2.docx", "https://docs.wto.org/imrd/directdoc.asp?DDFDocuments/v/G/TBTN22/BDI305A2.docx")</f>
        <v>https://docs.wto.org/imrd/directdoc.asp?DDFDocuments/v/G/TBTN22/BDI305A2.docx</v>
      </c>
      <c r="U138" s="3" t="s">
        <v>421</v>
      </c>
      <c r="V138" s="3" t="s">
        <v>422</v>
      </c>
      <c r="W138" s="3" t="s">
        <v>421</v>
      </c>
      <c r="X138" s="3" t="s">
        <v>422</v>
      </c>
      <c r="Y138" s="3" t="s">
        <v>422</v>
      </c>
      <c r="Z138" s="3" t="s">
        <v>422</v>
      </c>
      <c r="AA138" s="3" t="s">
        <v>422</v>
      </c>
      <c r="AB138" s="1" t="s">
        <v>23</v>
      </c>
    </row>
    <row r="139" spans="1:28" ht="225" x14ac:dyDescent="0.25">
      <c r="A139" s="3" t="s">
        <v>22</v>
      </c>
      <c r="B139" s="9">
        <v>45994</v>
      </c>
      <c r="C139" s="13" t="str">
        <f>HYPERLINK("https://eping.wto.org/en/Search?viewData= G/TBT/N/BDI/305/Add.2, G/TBT/N/KEN/1347/Add.3, G/TBT/N/RWA/746/Add.2, G/TBT/N/TZA/869/Add.2, G/TBT/N/UGA/1714/Add.2"," G/TBT/N/BDI/305/Add.2, G/TBT/N/KEN/1347/Add.3, G/TBT/N/RWA/746/Add.2, G/TBT/N/TZA/869/Add.2, G/TBT/N/UGA/1714/Add.2")</f>
        <v xml:space="preserve"> G/TBT/N/BDI/305/Add.2, G/TBT/N/KEN/1347/Add.3, G/TBT/N/RWA/746/Add.2, G/TBT/N/TZA/869/Add.2, G/TBT/N/UGA/1714/Add.2</v>
      </c>
      <c r="D139" s="1" t="s">
        <v>573</v>
      </c>
      <c r="E139" s="1" t="s">
        <v>574</v>
      </c>
      <c r="F139" s="1" t="s">
        <v>575</v>
      </c>
      <c r="G139" s="1" t="s">
        <v>576</v>
      </c>
      <c r="H139" s="1" t="s">
        <v>577</v>
      </c>
      <c r="I139" s="1" t="s">
        <v>578</v>
      </c>
      <c r="J139" s="1" t="s">
        <v>23</v>
      </c>
      <c r="K139" s="1" t="s">
        <v>23</v>
      </c>
      <c r="L139" s="3"/>
      <c r="M139" s="9" t="s">
        <v>23</v>
      </c>
      <c r="N139" s="9" t="s">
        <v>23</v>
      </c>
      <c r="O139" s="9" t="s">
        <v>23</v>
      </c>
      <c r="P139" s="3" t="s">
        <v>71</v>
      </c>
      <c r="Q139" s="3"/>
      <c r="R139" s="3" t="str">
        <f>HYPERLINK("https://docs.wto.org/imrd/directdoc.asp?DDFDocuments/t/G/TBTN22/BDI305A2.docx", "https://docs.wto.org/imrd/directdoc.asp?DDFDocuments/t/G/TBTN22/BDI305A2.docx")</f>
        <v>https://docs.wto.org/imrd/directdoc.asp?DDFDocuments/t/G/TBTN22/BDI305A2.docx</v>
      </c>
      <c r="S139" s="3" t="str">
        <f>HYPERLINK("https://docs.wto.org/imrd/directdoc.asp?DDFDocuments/u/G/TBTN22/BDI305A2.docx", "https://docs.wto.org/imrd/directdoc.asp?DDFDocuments/u/G/TBTN22/BDI305A2.docx")</f>
        <v>https://docs.wto.org/imrd/directdoc.asp?DDFDocuments/u/G/TBTN22/BDI305A2.docx</v>
      </c>
      <c r="T139" s="3" t="str">
        <f>HYPERLINK("https://docs.wto.org/imrd/directdoc.asp?DDFDocuments/v/G/TBTN22/BDI305A2.docx", "https://docs.wto.org/imrd/directdoc.asp?DDFDocuments/v/G/TBTN22/BDI305A2.docx")</f>
        <v>https://docs.wto.org/imrd/directdoc.asp?DDFDocuments/v/G/TBTN22/BDI305A2.docx</v>
      </c>
      <c r="U139" s="3" t="s">
        <v>421</v>
      </c>
      <c r="V139" s="3" t="s">
        <v>422</v>
      </c>
      <c r="W139" s="3" t="s">
        <v>421</v>
      </c>
      <c r="X139" s="3" t="s">
        <v>422</v>
      </c>
      <c r="Y139" s="3" t="s">
        <v>422</v>
      </c>
      <c r="Z139" s="3" t="s">
        <v>422</v>
      </c>
      <c r="AA139" s="3" t="s">
        <v>422</v>
      </c>
      <c r="AB139" s="1" t="s">
        <v>23</v>
      </c>
    </row>
    <row r="140" spans="1:28" ht="195" x14ac:dyDescent="0.25">
      <c r="A140" s="3" t="s">
        <v>22</v>
      </c>
      <c r="B140" s="9">
        <v>45994</v>
      </c>
      <c r="C140" s="13" t="str">
        <f>HYPERLINK("https://eping.wto.org/en/Search?viewData= G/TBT/N/BDI/357/Add.2, G/TBT/N/KEN/1437/Add.2, G/TBT/N/RWA/868/Add.2, G/TBT/N/TZA/971/Add.2, G/TBT/N/UGA/1773/Add.2"," G/TBT/N/BDI/357/Add.2, G/TBT/N/KEN/1437/Add.2, G/TBT/N/RWA/868/Add.2, G/TBT/N/TZA/971/Add.2, G/TBT/N/UGA/1773/Add.2")</f>
        <v xml:space="preserve"> G/TBT/N/BDI/357/Add.2, G/TBT/N/KEN/1437/Add.2, G/TBT/N/RWA/868/Add.2, G/TBT/N/TZA/971/Add.2, G/TBT/N/UGA/1773/Add.2</v>
      </c>
      <c r="D140" s="1" t="s">
        <v>716</v>
      </c>
      <c r="E140" s="1" t="s">
        <v>717</v>
      </c>
      <c r="F140" s="1" t="s">
        <v>642</v>
      </c>
      <c r="G140" s="1" t="s">
        <v>23</v>
      </c>
      <c r="H140" s="1" t="s">
        <v>692</v>
      </c>
      <c r="I140" s="1" t="s">
        <v>570</v>
      </c>
      <c r="J140" s="1" t="s">
        <v>23</v>
      </c>
      <c r="K140" s="1" t="s">
        <v>23</v>
      </c>
      <c r="L140" s="3"/>
      <c r="M140" s="9" t="s">
        <v>23</v>
      </c>
      <c r="N140" s="9" t="s">
        <v>23</v>
      </c>
      <c r="O140" s="9" t="s">
        <v>23</v>
      </c>
      <c r="P140" s="3" t="s">
        <v>71</v>
      </c>
      <c r="Q140" s="3"/>
      <c r="R140" s="3" t="str">
        <f>HYPERLINK("https://docs.wto.org/imrd/directdoc.asp?DDFDocuments/t/G/TBTN23/BDI357A2.docx", "https://docs.wto.org/imrd/directdoc.asp?DDFDocuments/t/G/TBTN23/BDI357A2.docx")</f>
        <v>https://docs.wto.org/imrd/directdoc.asp?DDFDocuments/t/G/TBTN23/BDI357A2.docx</v>
      </c>
      <c r="S140" s="3" t="str">
        <f>HYPERLINK("https://docs.wto.org/imrd/directdoc.asp?DDFDocuments/u/G/TBTN23/BDI357A2.docx", "https://docs.wto.org/imrd/directdoc.asp?DDFDocuments/u/G/TBTN23/BDI357A2.docx")</f>
        <v>https://docs.wto.org/imrd/directdoc.asp?DDFDocuments/u/G/TBTN23/BDI357A2.docx</v>
      </c>
      <c r="T140" s="3" t="str">
        <f>HYPERLINK("https://docs.wto.org/imrd/directdoc.asp?DDFDocuments/v/G/TBTN23/BDI357A2.docx", "https://docs.wto.org/imrd/directdoc.asp?DDFDocuments/v/G/TBTN23/BDI357A2.docx")</f>
        <v>https://docs.wto.org/imrd/directdoc.asp?DDFDocuments/v/G/TBTN23/BDI357A2.docx</v>
      </c>
      <c r="U140" s="3" t="s">
        <v>421</v>
      </c>
      <c r="V140" s="3" t="s">
        <v>422</v>
      </c>
      <c r="W140" s="3" t="s">
        <v>422</v>
      </c>
      <c r="X140" s="3" t="s">
        <v>422</v>
      </c>
      <c r="Y140" s="3" t="s">
        <v>422</v>
      </c>
      <c r="Z140" s="3" t="s">
        <v>422</v>
      </c>
      <c r="AA140" s="3" t="s">
        <v>422</v>
      </c>
      <c r="AB140" s="1" t="s">
        <v>23</v>
      </c>
    </row>
    <row r="141" spans="1:28" ht="195" x14ac:dyDescent="0.25">
      <c r="A141" s="3" t="s">
        <v>43</v>
      </c>
      <c r="B141" s="9">
        <v>45994</v>
      </c>
      <c r="C141" s="13" t="str">
        <f>HYPERLINK("https://eping.wto.org/en/Search?viewData= G/TBT/N/BDI/357/Add.2, G/TBT/N/KEN/1437/Add.2, G/TBT/N/RWA/868/Add.2, G/TBT/N/TZA/971/Add.2, G/TBT/N/UGA/1773/Add.2"," G/TBT/N/BDI/357/Add.2, G/TBT/N/KEN/1437/Add.2, G/TBT/N/RWA/868/Add.2, G/TBT/N/TZA/971/Add.2, G/TBT/N/UGA/1773/Add.2")</f>
        <v xml:space="preserve"> G/TBT/N/BDI/357/Add.2, G/TBT/N/KEN/1437/Add.2, G/TBT/N/RWA/868/Add.2, G/TBT/N/TZA/971/Add.2, G/TBT/N/UGA/1773/Add.2</v>
      </c>
      <c r="D141" s="1" t="s">
        <v>716</v>
      </c>
      <c r="E141" s="1" t="s">
        <v>717</v>
      </c>
      <c r="F141" s="1" t="s">
        <v>642</v>
      </c>
      <c r="G141" s="1" t="s">
        <v>23</v>
      </c>
      <c r="H141" s="1" t="s">
        <v>692</v>
      </c>
      <c r="I141" s="1" t="s">
        <v>570</v>
      </c>
      <c r="J141" s="1" t="s">
        <v>23</v>
      </c>
      <c r="K141" s="1" t="s">
        <v>23</v>
      </c>
      <c r="L141" s="3"/>
      <c r="M141" s="9" t="s">
        <v>23</v>
      </c>
      <c r="N141" s="9" t="s">
        <v>23</v>
      </c>
      <c r="O141" s="9" t="s">
        <v>23</v>
      </c>
      <c r="P141" s="3" t="s">
        <v>71</v>
      </c>
      <c r="Q141" s="3"/>
      <c r="R141" s="3" t="str">
        <f>HYPERLINK("https://docs.wto.org/imrd/directdoc.asp?DDFDocuments/t/G/TBTN23/BDI357A2.docx", "https://docs.wto.org/imrd/directdoc.asp?DDFDocuments/t/G/TBTN23/BDI357A2.docx")</f>
        <v>https://docs.wto.org/imrd/directdoc.asp?DDFDocuments/t/G/TBTN23/BDI357A2.docx</v>
      </c>
      <c r="S141" s="3" t="str">
        <f>HYPERLINK("https://docs.wto.org/imrd/directdoc.asp?DDFDocuments/u/G/TBTN23/BDI357A2.docx", "https://docs.wto.org/imrd/directdoc.asp?DDFDocuments/u/G/TBTN23/BDI357A2.docx")</f>
        <v>https://docs.wto.org/imrd/directdoc.asp?DDFDocuments/u/G/TBTN23/BDI357A2.docx</v>
      </c>
      <c r="T141" s="3" t="str">
        <f>HYPERLINK("https://docs.wto.org/imrd/directdoc.asp?DDFDocuments/v/G/TBTN23/BDI357A2.docx", "https://docs.wto.org/imrd/directdoc.asp?DDFDocuments/v/G/TBTN23/BDI357A2.docx")</f>
        <v>https://docs.wto.org/imrd/directdoc.asp?DDFDocuments/v/G/TBTN23/BDI357A2.docx</v>
      </c>
      <c r="U141" s="3" t="s">
        <v>421</v>
      </c>
      <c r="V141" s="3" t="s">
        <v>422</v>
      </c>
      <c r="W141" s="3" t="s">
        <v>422</v>
      </c>
      <c r="X141" s="3" t="s">
        <v>422</v>
      </c>
      <c r="Y141" s="3" t="s">
        <v>422</v>
      </c>
      <c r="Z141" s="3" t="s">
        <v>422</v>
      </c>
      <c r="AA141" s="3" t="s">
        <v>422</v>
      </c>
      <c r="AB141" s="1" t="s">
        <v>23</v>
      </c>
    </row>
    <row r="142" spans="1:28" ht="225" x14ac:dyDescent="0.25">
      <c r="A142" s="3" t="s">
        <v>43</v>
      </c>
      <c r="B142" s="9">
        <v>45994</v>
      </c>
      <c r="C142" s="13" t="str">
        <f>HYPERLINK("https://eping.wto.org/en/Search?viewData= G/TBT/N/BDI/306/Add.2, G/TBT/N/KEN/1348/Add.3, G/TBT/N/RWA/747/Add.2, G/TBT/N/TZA/870/Add.2, G/TBT/N/UGA/1715/Add.2"," G/TBT/N/BDI/306/Add.2, G/TBT/N/KEN/1348/Add.3, G/TBT/N/RWA/747/Add.2, G/TBT/N/TZA/870/Add.2, G/TBT/N/UGA/1715/Add.2")</f>
        <v xml:space="preserve"> G/TBT/N/BDI/306/Add.2, G/TBT/N/KEN/1348/Add.3, G/TBT/N/RWA/747/Add.2, G/TBT/N/TZA/870/Add.2, G/TBT/N/UGA/1715/Add.2</v>
      </c>
      <c r="D142" s="1" t="s">
        <v>605</v>
      </c>
      <c r="E142" s="1" t="s">
        <v>606</v>
      </c>
      <c r="F142" s="1" t="s">
        <v>575</v>
      </c>
      <c r="G142" s="1" t="s">
        <v>576</v>
      </c>
      <c r="H142" s="1" t="s">
        <v>577</v>
      </c>
      <c r="I142" s="1" t="s">
        <v>578</v>
      </c>
      <c r="J142" s="1" t="s">
        <v>23</v>
      </c>
      <c r="K142" s="1" t="s">
        <v>23</v>
      </c>
      <c r="L142" s="3"/>
      <c r="M142" s="9" t="s">
        <v>23</v>
      </c>
      <c r="N142" s="9" t="s">
        <v>23</v>
      </c>
      <c r="O142" s="9" t="s">
        <v>23</v>
      </c>
      <c r="P142" s="3" t="s">
        <v>71</v>
      </c>
      <c r="Q142" s="3"/>
      <c r="R142" s="3" t="str">
        <f>HYPERLINK("https://docs.wto.org/imrd/directdoc.asp?DDFDocuments/t/G/TBTN22/BDI306A2.docx", "https://docs.wto.org/imrd/directdoc.asp?DDFDocuments/t/G/TBTN22/BDI306A2.docx")</f>
        <v>https://docs.wto.org/imrd/directdoc.asp?DDFDocuments/t/G/TBTN22/BDI306A2.docx</v>
      </c>
      <c r="S142" s="3" t="str">
        <f>HYPERLINK("https://docs.wto.org/imrd/directdoc.asp?DDFDocuments/u/G/TBTN22/BDI306A2.docx", "https://docs.wto.org/imrd/directdoc.asp?DDFDocuments/u/G/TBTN22/BDI306A2.docx")</f>
        <v>https://docs.wto.org/imrd/directdoc.asp?DDFDocuments/u/G/TBTN22/BDI306A2.docx</v>
      </c>
      <c r="T142" s="3" t="str">
        <f>HYPERLINK("https://docs.wto.org/imrd/directdoc.asp?DDFDocuments/v/G/TBTN22/BDI306A2.docx", "https://docs.wto.org/imrd/directdoc.asp?DDFDocuments/v/G/TBTN22/BDI306A2.docx")</f>
        <v>https://docs.wto.org/imrd/directdoc.asp?DDFDocuments/v/G/TBTN22/BDI306A2.docx</v>
      </c>
      <c r="U142" s="3" t="s">
        <v>421</v>
      </c>
      <c r="V142" s="3" t="s">
        <v>422</v>
      </c>
      <c r="W142" s="3" t="s">
        <v>421</v>
      </c>
      <c r="X142" s="3" t="s">
        <v>422</v>
      </c>
      <c r="Y142" s="3" t="s">
        <v>422</v>
      </c>
      <c r="Z142" s="3" t="s">
        <v>422</v>
      </c>
      <c r="AA142" s="3" t="s">
        <v>422</v>
      </c>
      <c r="AB142" s="1" t="s">
        <v>23</v>
      </c>
    </row>
    <row r="143" spans="1:28" ht="225" x14ac:dyDescent="0.25">
      <c r="A143" s="3" t="s">
        <v>126</v>
      </c>
      <c r="B143" s="9">
        <v>45994</v>
      </c>
      <c r="C143" s="13" t="str">
        <f>HYPERLINK("https://eping.wto.org/en/Search?viewData= G/TBT/N/BDI/354/Add.3, G/TBT/N/KEN/1426/Add.3, G/TBT/N/RWA/862/Add.3, G/TBT/N/TZA/968/Add.3, G/TBT/N/UGA/1770/Add.3"," G/TBT/N/BDI/354/Add.3, G/TBT/N/KEN/1426/Add.3, G/TBT/N/RWA/862/Add.3, G/TBT/N/TZA/968/Add.3, G/TBT/N/UGA/1770/Add.3")</f>
        <v xml:space="preserve"> G/TBT/N/BDI/354/Add.3, G/TBT/N/KEN/1426/Add.3, G/TBT/N/RWA/862/Add.3, G/TBT/N/TZA/968/Add.3, G/TBT/N/UGA/1770/Add.3</v>
      </c>
      <c r="D143" s="1" t="s">
        <v>731</v>
      </c>
      <c r="E143" s="1" t="s">
        <v>732</v>
      </c>
      <c r="F143" s="1" t="s">
        <v>713</v>
      </c>
      <c r="G143" s="1" t="s">
        <v>714</v>
      </c>
      <c r="H143" s="1" t="s">
        <v>654</v>
      </c>
      <c r="I143" s="1" t="s">
        <v>635</v>
      </c>
      <c r="J143" s="1" t="s">
        <v>23</v>
      </c>
      <c r="K143" s="1" t="s">
        <v>23</v>
      </c>
      <c r="L143" s="3"/>
      <c r="M143" s="9" t="s">
        <v>23</v>
      </c>
      <c r="N143" s="9" t="s">
        <v>23</v>
      </c>
      <c r="O143" s="9" t="s">
        <v>23</v>
      </c>
      <c r="P143" s="3" t="s">
        <v>71</v>
      </c>
      <c r="Q143" s="3"/>
      <c r="R143" s="3" t="str">
        <f>HYPERLINK("https://docs.wto.org/imrd/directdoc.asp?DDFDocuments/t/G/TBTN23/BDI354A3.docx", "https://docs.wto.org/imrd/directdoc.asp?DDFDocuments/t/G/TBTN23/BDI354A3.docx")</f>
        <v>https://docs.wto.org/imrd/directdoc.asp?DDFDocuments/t/G/TBTN23/BDI354A3.docx</v>
      </c>
      <c r="S143" s="3" t="str">
        <f>HYPERLINK("https://docs.wto.org/imrd/directdoc.asp?DDFDocuments/u/G/TBTN23/BDI354A3.docx", "https://docs.wto.org/imrd/directdoc.asp?DDFDocuments/u/G/TBTN23/BDI354A3.docx")</f>
        <v>https://docs.wto.org/imrd/directdoc.asp?DDFDocuments/u/G/TBTN23/BDI354A3.docx</v>
      </c>
      <c r="T143" s="3" t="str">
        <f>HYPERLINK("https://docs.wto.org/imrd/directdoc.asp?DDFDocuments/v/G/TBTN23/BDI354A3.docx", "https://docs.wto.org/imrd/directdoc.asp?DDFDocuments/v/G/TBTN23/BDI354A3.docx")</f>
        <v>https://docs.wto.org/imrd/directdoc.asp?DDFDocuments/v/G/TBTN23/BDI354A3.docx</v>
      </c>
      <c r="U143" s="3" t="s">
        <v>421</v>
      </c>
      <c r="V143" s="3" t="s">
        <v>422</v>
      </c>
      <c r="W143" s="3" t="s">
        <v>422</v>
      </c>
      <c r="X143" s="3" t="s">
        <v>422</v>
      </c>
      <c r="Y143" s="3" t="s">
        <v>422</v>
      </c>
      <c r="Z143" s="3" t="s">
        <v>422</v>
      </c>
      <c r="AA143" s="3" t="s">
        <v>422</v>
      </c>
      <c r="AB143" s="1" t="s">
        <v>23</v>
      </c>
    </row>
    <row r="144" spans="1:28" ht="225" x14ac:dyDescent="0.25">
      <c r="A144" s="3" t="s">
        <v>126</v>
      </c>
      <c r="B144" s="9">
        <v>45994</v>
      </c>
      <c r="C144" s="13" t="str">
        <f>HYPERLINK("https://eping.wto.org/en/Search?viewData= G/TBT/N/BDI/353/Add.3, G/TBT/N/KEN/1425/Add.3, G/TBT/N/RWA/861/Add.3, G/TBT/N/TZA/967/Add.3, G/TBT/N/UGA/1769/Add.3"," G/TBT/N/BDI/353/Add.3, G/TBT/N/KEN/1425/Add.3, G/TBT/N/RWA/861/Add.3, G/TBT/N/TZA/967/Add.3, G/TBT/N/UGA/1769/Add.3")</f>
        <v xml:space="preserve"> G/TBT/N/BDI/353/Add.3, G/TBT/N/KEN/1425/Add.3, G/TBT/N/RWA/861/Add.3, G/TBT/N/TZA/967/Add.3, G/TBT/N/UGA/1769/Add.3</v>
      </c>
      <c r="D144" s="1" t="s">
        <v>711</v>
      </c>
      <c r="E144" s="1" t="s">
        <v>712</v>
      </c>
      <c r="F144" s="1" t="s">
        <v>713</v>
      </c>
      <c r="G144" s="1" t="s">
        <v>714</v>
      </c>
      <c r="H144" s="1" t="s">
        <v>654</v>
      </c>
      <c r="I144" s="1" t="s">
        <v>635</v>
      </c>
      <c r="J144" s="1" t="s">
        <v>23</v>
      </c>
      <c r="K144" s="1" t="s">
        <v>23</v>
      </c>
      <c r="L144" s="3"/>
      <c r="M144" s="9" t="s">
        <v>23</v>
      </c>
      <c r="N144" s="9" t="s">
        <v>23</v>
      </c>
      <c r="O144" s="9" t="s">
        <v>23</v>
      </c>
      <c r="P144" s="3" t="s">
        <v>71</v>
      </c>
      <c r="Q144" s="3"/>
      <c r="R144" s="3" t="str">
        <f>HYPERLINK("https://docs.wto.org/imrd/directdoc.asp?DDFDocuments/t/G/TBTN23/BDI353A3.docx", "https://docs.wto.org/imrd/directdoc.asp?DDFDocuments/t/G/TBTN23/BDI353A3.docx")</f>
        <v>https://docs.wto.org/imrd/directdoc.asp?DDFDocuments/t/G/TBTN23/BDI353A3.docx</v>
      </c>
      <c r="S144" s="3" t="str">
        <f>HYPERLINK("https://docs.wto.org/imrd/directdoc.asp?DDFDocuments/u/G/TBTN23/BDI353A3.docx", "https://docs.wto.org/imrd/directdoc.asp?DDFDocuments/u/G/TBTN23/BDI353A3.docx")</f>
        <v>https://docs.wto.org/imrd/directdoc.asp?DDFDocuments/u/G/TBTN23/BDI353A3.docx</v>
      </c>
      <c r="T144" s="3" t="str">
        <f>HYPERLINK("https://docs.wto.org/imrd/directdoc.asp?DDFDocuments/v/G/TBTN23/BDI353A3.docx", "https://docs.wto.org/imrd/directdoc.asp?DDFDocuments/v/G/TBTN23/BDI353A3.docx")</f>
        <v>https://docs.wto.org/imrd/directdoc.asp?DDFDocuments/v/G/TBTN23/BDI353A3.docx</v>
      </c>
      <c r="U144" s="3" t="s">
        <v>421</v>
      </c>
      <c r="V144" s="3" t="s">
        <v>422</v>
      </c>
      <c r="W144" s="3" t="s">
        <v>422</v>
      </c>
      <c r="X144" s="3" t="s">
        <v>422</v>
      </c>
      <c r="Y144" s="3" t="s">
        <v>422</v>
      </c>
      <c r="Z144" s="3" t="s">
        <v>422</v>
      </c>
      <c r="AA144" s="3" t="s">
        <v>422</v>
      </c>
      <c r="AB144" s="1" t="s">
        <v>23</v>
      </c>
    </row>
    <row r="145" spans="1:28" ht="120" x14ac:dyDescent="0.25">
      <c r="A145" s="3" t="s">
        <v>28</v>
      </c>
      <c r="B145" s="9">
        <v>45994</v>
      </c>
      <c r="C145" s="13" t="str">
        <f>HYPERLINK("https://eping.wto.org/en/Search?viewData= G/TBT/N/BDI/298/Add.3, G/TBT/N/KEN/1333/Add.3, G/TBT/N/RWA/740/Add.3, G/TBT/N/TZA/858/Add.3, G/TBT/N/UGA/1707/Add.3"," G/TBT/N/BDI/298/Add.3, G/TBT/N/KEN/1333/Add.3, G/TBT/N/RWA/740/Add.3, G/TBT/N/TZA/858/Add.3, G/TBT/N/UGA/1707/Add.3")</f>
        <v xml:space="preserve"> G/TBT/N/BDI/298/Add.3, G/TBT/N/KEN/1333/Add.3, G/TBT/N/RWA/740/Add.3, G/TBT/N/TZA/858/Add.3, G/TBT/N/UGA/1707/Add.3</v>
      </c>
      <c r="D145" s="1" t="s">
        <v>728</v>
      </c>
      <c r="E145" s="1" t="s">
        <v>729</v>
      </c>
      <c r="F145" s="1" t="s">
        <v>730</v>
      </c>
      <c r="G145" s="1" t="s">
        <v>634</v>
      </c>
      <c r="H145" s="1" t="s">
        <v>591</v>
      </c>
      <c r="I145" s="1" t="s">
        <v>145</v>
      </c>
      <c r="J145" s="1" t="s">
        <v>23</v>
      </c>
      <c r="K145" s="1" t="s">
        <v>23</v>
      </c>
      <c r="L145" s="3"/>
      <c r="M145" s="9" t="s">
        <v>23</v>
      </c>
      <c r="N145" s="9" t="s">
        <v>23</v>
      </c>
      <c r="O145" s="9" t="s">
        <v>23</v>
      </c>
      <c r="P145" s="3" t="s">
        <v>71</v>
      </c>
      <c r="Q145" s="3"/>
      <c r="R145" s="3" t="str">
        <f>HYPERLINK("https://docs.wto.org/imrd/directdoc.asp?DDFDocuments/t/G/TBTN22/BDI298A3.docx", "https://docs.wto.org/imrd/directdoc.asp?DDFDocuments/t/G/TBTN22/BDI298A3.docx")</f>
        <v>https://docs.wto.org/imrd/directdoc.asp?DDFDocuments/t/G/TBTN22/BDI298A3.docx</v>
      </c>
      <c r="S145" s="3" t="str">
        <f>HYPERLINK("https://docs.wto.org/imrd/directdoc.asp?DDFDocuments/u/G/TBTN22/BDI298A3.docx", "https://docs.wto.org/imrd/directdoc.asp?DDFDocuments/u/G/TBTN22/BDI298A3.docx")</f>
        <v>https://docs.wto.org/imrd/directdoc.asp?DDFDocuments/u/G/TBTN22/BDI298A3.docx</v>
      </c>
      <c r="T145" s="3" t="str">
        <f>HYPERLINK("https://docs.wto.org/imrd/directdoc.asp?DDFDocuments/v/G/TBTN22/BDI298A3.docx", "https://docs.wto.org/imrd/directdoc.asp?DDFDocuments/v/G/TBTN22/BDI298A3.docx")</f>
        <v>https://docs.wto.org/imrd/directdoc.asp?DDFDocuments/v/G/TBTN22/BDI298A3.docx</v>
      </c>
      <c r="U145" s="3" t="s">
        <v>421</v>
      </c>
      <c r="V145" s="3" t="s">
        <v>422</v>
      </c>
      <c r="W145" s="3" t="s">
        <v>421</v>
      </c>
      <c r="X145" s="3" t="s">
        <v>422</v>
      </c>
      <c r="Y145" s="3" t="s">
        <v>422</v>
      </c>
      <c r="Z145" s="3" t="s">
        <v>422</v>
      </c>
      <c r="AA145" s="3" t="s">
        <v>422</v>
      </c>
      <c r="AB145" s="1" t="s">
        <v>23</v>
      </c>
    </row>
    <row r="146" spans="1:28" ht="120" x14ac:dyDescent="0.25">
      <c r="A146" s="3" t="s">
        <v>43</v>
      </c>
      <c r="B146" s="9">
        <v>45994</v>
      </c>
      <c r="C146" s="13" t="str">
        <f>HYPERLINK("https://eping.wto.org/en/Search?viewData= G/TBT/N/BDI/298/Add.3, G/TBT/N/KEN/1333/Add.3, G/TBT/N/RWA/740/Add.3, G/TBT/N/TZA/858/Add.3, G/TBT/N/UGA/1707/Add.3"," G/TBT/N/BDI/298/Add.3, G/TBT/N/KEN/1333/Add.3, G/TBT/N/RWA/740/Add.3, G/TBT/N/TZA/858/Add.3, G/TBT/N/UGA/1707/Add.3")</f>
        <v xml:space="preserve"> G/TBT/N/BDI/298/Add.3, G/TBT/N/KEN/1333/Add.3, G/TBT/N/RWA/740/Add.3, G/TBT/N/TZA/858/Add.3, G/TBT/N/UGA/1707/Add.3</v>
      </c>
      <c r="D146" s="1" t="s">
        <v>728</v>
      </c>
      <c r="E146" s="1" t="s">
        <v>729</v>
      </c>
      <c r="F146" s="1" t="s">
        <v>730</v>
      </c>
      <c r="G146" s="1" t="s">
        <v>634</v>
      </c>
      <c r="H146" s="1" t="s">
        <v>591</v>
      </c>
      <c r="I146" s="1" t="s">
        <v>635</v>
      </c>
      <c r="J146" s="1" t="s">
        <v>23</v>
      </c>
      <c r="K146" s="1" t="s">
        <v>23</v>
      </c>
      <c r="L146" s="3"/>
      <c r="M146" s="9" t="s">
        <v>23</v>
      </c>
      <c r="N146" s="9" t="s">
        <v>23</v>
      </c>
      <c r="O146" s="9" t="s">
        <v>23</v>
      </c>
      <c r="P146" s="3" t="s">
        <v>71</v>
      </c>
      <c r="Q146" s="3"/>
      <c r="R146" s="3" t="str">
        <f>HYPERLINK("https://docs.wto.org/imrd/directdoc.asp?DDFDocuments/t/G/TBTN22/BDI298A3.docx", "https://docs.wto.org/imrd/directdoc.asp?DDFDocuments/t/G/TBTN22/BDI298A3.docx")</f>
        <v>https://docs.wto.org/imrd/directdoc.asp?DDFDocuments/t/G/TBTN22/BDI298A3.docx</v>
      </c>
      <c r="S146" s="3" t="str">
        <f>HYPERLINK("https://docs.wto.org/imrd/directdoc.asp?DDFDocuments/u/G/TBTN22/BDI298A3.docx", "https://docs.wto.org/imrd/directdoc.asp?DDFDocuments/u/G/TBTN22/BDI298A3.docx")</f>
        <v>https://docs.wto.org/imrd/directdoc.asp?DDFDocuments/u/G/TBTN22/BDI298A3.docx</v>
      </c>
      <c r="T146" s="3" t="str">
        <f>HYPERLINK("https://docs.wto.org/imrd/directdoc.asp?DDFDocuments/v/G/TBTN22/BDI298A3.docx", "https://docs.wto.org/imrd/directdoc.asp?DDFDocuments/v/G/TBTN22/BDI298A3.docx")</f>
        <v>https://docs.wto.org/imrd/directdoc.asp?DDFDocuments/v/G/TBTN22/BDI298A3.docx</v>
      </c>
      <c r="U146" s="3" t="s">
        <v>421</v>
      </c>
      <c r="V146" s="3" t="s">
        <v>422</v>
      </c>
      <c r="W146" s="3" t="s">
        <v>421</v>
      </c>
      <c r="X146" s="3" t="s">
        <v>422</v>
      </c>
      <c r="Y146" s="3" t="s">
        <v>422</v>
      </c>
      <c r="Z146" s="3" t="s">
        <v>422</v>
      </c>
      <c r="AA146" s="3" t="s">
        <v>422</v>
      </c>
      <c r="AB146" s="1" t="s">
        <v>23</v>
      </c>
    </row>
    <row r="147" spans="1:28" ht="150" x14ac:dyDescent="0.25">
      <c r="A147" s="3" t="s">
        <v>47</v>
      </c>
      <c r="B147" s="9">
        <v>45994</v>
      </c>
      <c r="C147" s="13" t="str">
        <f>HYPERLINK("https://eping.wto.org/en/Search?viewData= G/TBT/N/BDI/410/Add.1, G/TBT/N/KEN/1506/Add.1, G/TBT/N/RWA/935/Add.1, G/TBT/N/TZA/1038/Add.1, G/TBT/N/UGA/1845/Add.1"," G/TBT/N/BDI/410/Add.1, G/TBT/N/KEN/1506/Add.1, G/TBT/N/RWA/935/Add.1, G/TBT/N/TZA/1038/Add.1, G/TBT/N/UGA/1845/Add.1")</f>
        <v xml:space="preserve"> G/TBT/N/BDI/410/Add.1, G/TBT/N/KEN/1506/Add.1, G/TBT/N/RWA/935/Add.1, G/TBT/N/TZA/1038/Add.1, G/TBT/N/UGA/1845/Add.1</v>
      </c>
      <c r="D147" s="1" t="s">
        <v>709</v>
      </c>
      <c r="E147" s="1" t="s">
        <v>710</v>
      </c>
      <c r="F147" s="1" t="s">
        <v>589</v>
      </c>
      <c r="G147" s="1" t="s">
        <v>590</v>
      </c>
      <c r="H147" s="1" t="s">
        <v>591</v>
      </c>
      <c r="I147" s="1" t="s">
        <v>592</v>
      </c>
      <c r="J147" s="1" t="s">
        <v>23</v>
      </c>
      <c r="K147" s="1" t="s">
        <v>23</v>
      </c>
      <c r="L147" s="3"/>
      <c r="M147" s="9" t="s">
        <v>23</v>
      </c>
      <c r="N147" s="9" t="s">
        <v>23</v>
      </c>
      <c r="O147" s="9" t="s">
        <v>23</v>
      </c>
      <c r="P147" s="3" t="s">
        <v>71</v>
      </c>
      <c r="Q147" s="3"/>
      <c r="R147" s="3" t="str">
        <f>HYPERLINK("https://docs.wto.org/imrd/directdoc.asp?DDFDocuments/t/G/TBTN23/BDI410A1.docx", "https://docs.wto.org/imrd/directdoc.asp?DDFDocuments/t/G/TBTN23/BDI410A1.docx")</f>
        <v>https://docs.wto.org/imrd/directdoc.asp?DDFDocuments/t/G/TBTN23/BDI410A1.docx</v>
      </c>
      <c r="S147" s="3" t="str">
        <f>HYPERLINK("https://docs.wto.org/imrd/directdoc.asp?DDFDocuments/u/G/TBTN23/BDI410A1.docx", "https://docs.wto.org/imrd/directdoc.asp?DDFDocuments/u/G/TBTN23/BDI410A1.docx")</f>
        <v>https://docs.wto.org/imrd/directdoc.asp?DDFDocuments/u/G/TBTN23/BDI410A1.docx</v>
      </c>
      <c r="T147" s="3" t="str">
        <f>HYPERLINK("https://docs.wto.org/imrd/directdoc.asp?DDFDocuments/v/G/TBTN23/BDI410A1.docx", "https://docs.wto.org/imrd/directdoc.asp?DDFDocuments/v/G/TBTN23/BDI410A1.docx")</f>
        <v>https://docs.wto.org/imrd/directdoc.asp?DDFDocuments/v/G/TBTN23/BDI410A1.docx</v>
      </c>
      <c r="U147" s="3" t="s">
        <v>421</v>
      </c>
      <c r="V147" s="3" t="s">
        <v>422</v>
      </c>
      <c r="W147" s="3" t="s">
        <v>422</v>
      </c>
      <c r="X147" s="3" t="s">
        <v>422</v>
      </c>
      <c r="Y147" s="3" t="s">
        <v>422</v>
      </c>
      <c r="Z147" s="3" t="s">
        <v>422</v>
      </c>
      <c r="AA147" s="3" t="s">
        <v>422</v>
      </c>
      <c r="AB147" s="1" t="s">
        <v>23</v>
      </c>
    </row>
    <row r="148" spans="1:28" ht="150" x14ac:dyDescent="0.25">
      <c r="A148" s="3" t="s">
        <v>22</v>
      </c>
      <c r="B148" s="9">
        <v>45994</v>
      </c>
      <c r="C148" s="13" t="str">
        <f>HYPERLINK("https://eping.wto.org/en/Search?viewData= G/TBT/N/BDI/410/Add.1, G/TBT/N/KEN/1506/Add.1, G/TBT/N/RWA/935/Add.1, G/TBT/N/TZA/1038/Add.1, G/TBT/N/UGA/1845/Add.1"," G/TBT/N/BDI/410/Add.1, G/TBT/N/KEN/1506/Add.1, G/TBT/N/RWA/935/Add.1, G/TBT/N/TZA/1038/Add.1, G/TBT/N/UGA/1845/Add.1")</f>
        <v xml:space="preserve"> G/TBT/N/BDI/410/Add.1, G/TBT/N/KEN/1506/Add.1, G/TBT/N/RWA/935/Add.1, G/TBT/N/TZA/1038/Add.1, G/TBT/N/UGA/1845/Add.1</v>
      </c>
      <c r="D148" s="1" t="s">
        <v>709</v>
      </c>
      <c r="E148" s="1" t="s">
        <v>710</v>
      </c>
      <c r="F148" s="1" t="s">
        <v>589</v>
      </c>
      <c r="G148" s="1" t="s">
        <v>590</v>
      </c>
      <c r="H148" s="1" t="s">
        <v>591</v>
      </c>
      <c r="I148" s="1" t="s">
        <v>592</v>
      </c>
      <c r="J148" s="1" t="s">
        <v>23</v>
      </c>
      <c r="K148" s="1" t="s">
        <v>23</v>
      </c>
      <c r="L148" s="3"/>
      <c r="M148" s="9" t="s">
        <v>23</v>
      </c>
      <c r="N148" s="9" t="s">
        <v>23</v>
      </c>
      <c r="O148" s="9" t="s">
        <v>23</v>
      </c>
      <c r="P148" s="3" t="s">
        <v>71</v>
      </c>
      <c r="Q148" s="3"/>
      <c r="R148" s="3" t="str">
        <f>HYPERLINK("https://docs.wto.org/imrd/directdoc.asp?DDFDocuments/t/G/TBTN23/BDI410A1.docx", "https://docs.wto.org/imrd/directdoc.asp?DDFDocuments/t/G/TBTN23/BDI410A1.docx")</f>
        <v>https://docs.wto.org/imrd/directdoc.asp?DDFDocuments/t/G/TBTN23/BDI410A1.docx</v>
      </c>
      <c r="S148" s="3" t="str">
        <f>HYPERLINK("https://docs.wto.org/imrd/directdoc.asp?DDFDocuments/u/G/TBTN23/BDI410A1.docx", "https://docs.wto.org/imrd/directdoc.asp?DDFDocuments/u/G/TBTN23/BDI410A1.docx")</f>
        <v>https://docs.wto.org/imrd/directdoc.asp?DDFDocuments/u/G/TBTN23/BDI410A1.docx</v>
      </c>
      <c r="T148" s="3" t="str">
        <f>HYPERLINK("https://docs.wto.org/imrd/directdoc.asp?DDFDocuments/v/G/TBTN23/BDI410A1.docx", "https://docs.wto.org/imrd/directdoc.asp?DDFDocuments/v/G/TBTN23/BDI410A1.docx")</f>
        <v>https://docs.wto.org/imrd/directdoc.asp?DDFDocuments/v/G/TBTN23/BDI410A1.docx</v>
      </c>
      <c r="U148" s="3" t="s">
        <v>421</v>
      </c>
      <c r="V148" s="3" t="s">
        <v>422</v>
      </c>
      <c r="W148" s="3" t="s">
        <v>422</v>
      </c>
      <c r="X148" s="3" t="s">
        <v>422</v>
      </c>
      <c r="Y148" s="3" t="s">
        <v>422</v>
      </c>
      <c r="Z148" s="3" t="s">
        <v>422</v>
      </c>
      <c r="AA148" s="3" t="s">
        <v>422</v>
      </c>
      <c r="AB148" s="1" t="s">
        <v>23</v>
      </c>
    </row>
    <row r="149" spans="1:28" ht="240" x14ac:dyDescent="0.25">
      <c r="A149" s="3" t="s">
        <v>111</v>
      </c>
      <c r="B149" s="9">
        <v>45994</v>
      </c>
      <c r="C149" s="13" t="str">
        <f>HYPERLINK("https://eping.wto.org/en/Search?viewData= G/TBT/N/TPKM/584"," G/TBT/N/TPKM/584")</f>
        <v xml:space="preserve"> G/TBT/N/TPKM/584</v>
      </c>
      <c r="D149" s="1" t="s">
        <v>745</v>
      </c>
      <c r="E149" s="1" t="s">
        <v>746</v>
      </c>
      <c r="F149" s="1" t="s">
        <v>747</v>
      </c>
      <c r="G149" s="1" t="s">
        <v>23</v>
      </c>
      <c r="H149" s="1" t="s">
        <v>23</v>
      </c>
      <c r="I149" s="1" t="s">
        <v>95</v>
      </c>
      <c r="J149" s="1" t="s">
        <v>23</v>
      </c>
      <c r="K149" s="1" t="s">
        <v>23</v>
      </c>
      <c r="L149" s="3"/>
      <c r="M149" s="9">
        <v>46054</v>
      </c>
      <c r="N149" s="9" t="s">
        <v>23</v>
      </c>
      <c r="O149" s="9">
        <v>46204</v>
      </c>
      <c r="P149" s="3" t="s">
        <v>24</v>
      </c>
      <c r="Q149" s="1" t="s">
        <v>748</v>
      </c>
      <c r="R149" s="3" t="str">
        <f>HYPERLINK("https://docs.wto.org/imrd/directdoc.asp?DDFDocuments/t/G/TBTN25/TPKM584.docx", "https://docs.wto.org/imrd/directdoc.asp?DDFDocuments/t/G/TBTN25/TPKM584.docx")</f>
        <v>https://docs.wto.org/imrd/directdoc.asp?DDFDocuments/t/G/TBTN25/TPKM584.docx</v>
      </c>
      <c r="S149" s="3" t="str">
        <f>HYPERLINK("https://docs.wto.org/imrd/directdoc.asp?DDFDocuments/u/G/TBTN25/TPKM584.docx", "https://docs.wto.org/imrd/directdoc.asp?DDFDocuments/u/G/TBTN25/TPKM584.docx")</f>
        <v>https://docs.wto.org/imrd/directdoc.asp?DDFDocuments/u/G/TBTN25/TPKM584.docx</v>
      </c>
      <c r="T149" s="3" t="str">
        <f>HYPERLINK("https://docs.wto.org/imrd/directdoc.asp?DDFDocuments/v/G/TBTN25/TPKM584.docx", "https://docs.wto.org/imrd/directdoc.asp?DDFDocuments/v/G/TBTN25/TPKM584.docx")</f>
        <v>https://docs.wto.org/imrd/directdoc.asp?DDFDocuments/v/G/TBTN25/TPKM584.docx</v>
      </c>
      <c r="U149" s="3" t="s">
        <v>421</v>
      </c>
      <c r="V149" s="3" t="s">
        <v>422</v>
      </c>
      <c r="W149" s="3" t="s">
        <v>421</v>
      </c>
      <c r="X149" s="3" t="s">
        <v>422</v>
      </c>
      <c r="Y149" s="3" t="s">
        <v>422</v>
      </c>
      <c r="Z149" s="3" t="s">
        <v>422</v>
      </c>
      <c r="AA149" s="3" t="s">
        <v>422</v>
      </c>
      <c r="AB149" s="1" t="s">
        <v>749</v>
      </c>
    </row>
    <row r="150" spans="1:28" ht="105" x14ac:dyDescent="0.25">
      <c r="A150" s="3" t="s">
        <v>28</v>
      </c>
      <c r="B150" s="9">
        <v>45994</v>
      </c>
      <c r="C150" s="13" t="str">
        <f>HYPERLINK("https://eping.wto.org/en/Search?viewData= G/TBT/N/BDI/480/Add.1, G/TBT/N/KEN/1628/Add.1, G/TBT/N/RWA/1027/Add.1, G/TBT/N/TZA/1137/Add.1, G/TBT/N/UGA/1938/Add.1"," G/TBT/N/BDI/480/Add.1, G/TBT/N/KEN/1628/Add.1, G/TBT/N/RWA/1027/Add.1, G/TBT/N/TZA/1137/Add.1, G/TBT/N/UGA/1938/Add.1")</f>
        <v xml:space="preserve"> G/TBT/N/BDI/480/Add.1, G/TBT/N/KEN/1628/Add.1, G/TBT/N/RWA/1027/Add.1, G/TBT/N/TZA/1137/Add.1, G/TBT/N/UGA/1938/Add.1</v>
      </c>
      <c r="D150" s="1" t="s">
        <v>571</v>
      </c>
      <c r="E150" s="1" t="s">
        <v>572</v>
      </c>
      <c r="F150" s="1" t="s">
        <v>568</v>
      </c>
      <c r="G150" s="1" t="s">
        <v>23</v>
      </c>
      <c r="H150" s="1" t="s">
        <v>569</v>
      </c>
      <c r="I150" s="1" t="s">
        <v>604</v>
      </c>
      <c r="J150" s="1" t="s">
        <v>23</v>
      </c>
      <c r="K150" s="1" t="s">
        <v>23</v>
      </c>
      <c r="L150" s="3"/>
      <c r="M150" s="9" t="s">
        <v>23</v>
      </c>
      <c r="N150" s="9" t="s">
        <v>23</v>
      </c>
      <c r="O150" s="9" t="s">
        <v>23</v>
      </c>
      <c r="P150" s="3" t="s">
        <v>71</v>
      </c>
      <c r="Q150" s="3"/>
      <c r="R150" s="3" t="str">
        <f>HYPERLINK("https://docs.wto.org/imrd/directdoc.asp?DDFDocuments/t/G/TBTN24/BDI480A1.docx", "https://docs.wto.org/imrd/directdoc.asp?DDFDocuments/t/G/TBTN24/BDI480A1.docx")</f>
        <v>https://docs.wto.org/imrd/directdoc.asp?DDFDocuments/t/G/TBTN24/BDI480A1.docx</v>
      </c>
      <c r="S150" s="3" t="str">
        <f>HYPERLINK("https://docs.wto.org/imrd/directdoc.asp?DDFDocuments/u/G/TBTN24/BDI480A1.docx", "https://docs.wto.org/imrd/directdoc.asp?DDFDocuments/u/G/TBTN24/BDI480A1.docx")</f>
        <v>https://docs.wto.org/imrd/directdoc.asp?DDFDocuments/u/G/TBTN24/BDI480A1.docx</v>
      </c>
      <c r="T150" s="3" t="str">
        <f>HYPERLINK("https://docs.wto.org/imrd/directdoc.asp?DDFDocuments/v/G/TBTN24/BDI480A1.docx", "https://docs.wto.org/imrd/directdoc.asp?DDFDocuments/v/G/TBTN24/BDI480A1.docx")</f>
        <v>https://docs.wto.org/imrd/directdoc.asp?DDFDocuments/v/G/TBTN24/BDI480A1.docx</v>
      </c>
      <c r="U150" s="3" t="s">
        <v>421</v>
      </c>
      <c r="V150" s="3" t="s">
        <v>422</v>
      </c>
      <c r="W150" s="3" t="s">
        <v>422</v>
      </c>
      <c r="X150" s="3" t="s">
        <v>422</v>
      </c>
      <c r="Y150" s="3" t="s">
        <v>422</v>
      </c>
      <c r="Z150" s="3" t="s">
        <v>422</v>
      </c>
      <c r="AA150" s="3" t="s">
        <v>422</v>
      </c>
      <c r="AB150" s="1" t="s">
        <v>23</v>
      </c>
    </row>
    <row r="151" spans="1:28" ht="150" x14ac:dyDescent="0.25">
      <c r="A151" s="3" t="s">
        <v>27</v>
      </c>
      <c r="B151" s="9">
        <v>45994</v>
      </c>
      <c r="C151" s="13" t="str">
        <f>HYPERLINK("https://eping.wto.org/en/Search?viewData= G/TBT/N/CHL/764"," G/TBT/N/CHL/764")</f>
        <v xml:space="preserve"> G/TBT/N/CHL/764</v>
      </c>
      <c r="D151" s="1" t="s">
        <v>750</v>
      </c>
      <c r="E151" s="1" t="s">
        <v>751</v>
      </c>
      <c r="F151" s="1" t="s">
        <v>752</v>
      </c>
      <c r="G151" s="1" t="s">
        <v>23</v>
      </c>
      <c r="H151" s="1" t="s">
        <v>23</v>
      </c>
      <c r="I151" s="1" t="s">
        <v>66</v>
      </c>
      <c r="J151" s="1" t="s">
        <v>23</v>
      </c>
      <c r="K151" s="1" t="s">
        <v>30</v>
      </c>
      <c r="L151" s="3"/>
      <c r="M151" s="9">
        <v>46054</v>
      </c>
      <c r="N151" s="9" t="s">
        <v>23</v>
      </c>
      <c r="O151" s="9" t="s">
        <v>23</v>
      </c>
      <c r="P151" s="3" t="s">
        <v>24</v>
      </c>
      <c r="Q151" s="1" t="s">
        <v>753</v>
      </c>
      <c r="R151" s="3" t="str">
        <f>HYPERLINK("https://docs.wto.org/imrd/directdoc.asp?DDFDocuments/t/G/TBTN25/CHL764.docx", "https://docs.wto.org/imrd/directdoc.asp?DDFDocuments/t/G/TBTN25/CHL764.docx")</f>
        <v>https://docs.wto.org/imrd/directdoc.asp?DDFDocuments/t/G/TBTN25/CHL764.docx</v>
      </c>
      <c r="S151" s="3" t="str">
        <f>HYPERLINK("https://docs.wto.org/imrd/directdoc.asp?DDFDocuments/u/G/TBTN25/CHL764.docx", "https://docs.wto.org/imrd/directdoc.asp?DDFDocuments/u/G/TBTN25/CHL764.docx")</f>
        <v>https://docs.wto.org/imrd/directdoc.asp?DDFDocuments/u/G/TBTN25/CHL764.docx</v>
      </c>
      <c r="T151" s="3" t="str">
        <f>HYPERLINK("https://docs.wto.org/imrd/directdoc.asp?DDFDocuments/v/G/TBTN25/CHL764.docx", "https://docs.wto.org/imrd/directdoc.asp?DDFDocuments/v/G/TBTN25/CHL764.docx")</f>
        <v>https://docs.wto.org/imrd/directdoc.asp?DDFDocuments/v/G/TBTN25/CHL764.docx</v>
      </c>
      <c r="U151" s="3" t="s">
        <v>421</v>
      </c>
      <c r="V151" s="3" t="s">
        <v>422</v>
      </c>
      <c r="W151" s="3" t="s">
        <v>422</v>
      </c>
      <c r="X151" s="3" t="s">
        <v>422</v>
      </c>
      <c r="Y151" s="3" t="s">
        <v>422</v>
      </c>
      <c r="Z151" s="3" t="s">
        <v>422</v>
      </c>
      <c r="AA151" s="3" t="s">
        <v>422</v>
      </c>
      <c r="AB151" s="1" t="s">
        <v>754</v>
      </c>
    </row>
    <row r="152" spans="1:28" ht="409.5" x14ac:dyDescent="0.25">
      <c r="A152" s="3" t="s">
        <v>22</v>
      </c>
      <c r="B152" s="9">
        <v>45994</v>
      </c>
      <c r="C152" s="13" t="str">
        <f>HYPERLINK("https://eping.wto.org/en/Search?viewData= G/TBT/N/BDI/684, G/TBT/N/KEN/1942, G/TBT/N/RWA/1307, G/TBT/N/TZA/1453, G/TBT/N/UGA/2274"," G/TBT/N/BDI/684, G/TBT/N/KEN/1942, G/TBT/N/RWA/1307, G/TBT/N/TZA/1453, G/TBT/N/UGA/2274")</f>
        <v xml:space="preserve"> G/TBT/N/BDI/684, G/TBT/N/KEN/1942, G/TBT/N/RWA/1307, G/TBT/N/TZA/1453, G/TBT/N/UGA/2274</v>
      </c>
      <c r="D152" s="1" t="s">
        <v>553</v>
      </c>
      <c r="E152" s="1" t="s">
        <v>554</v>
      </c>
      <c r="F152" s="1" t="s">
        <v>555</v>
      </c>
      <c r="G152" s="1" t="s">
        <v>556</v>
      </c>
      <c r="H152" s="1" t="s">
        <v>557</v>
      </c>
      <c r="I152" s="1" t="s">
        <v>85</v>
      </c>
      <c r="J152" s="1" t="s">
        <v>23</v>
      </c>
      <c r="K152" s="1" t="s">
        <v>23</v>
      </c>
      <c r="L152" s="3"/>
      <c r="M152" s="9">
        <v>46054</v>
      </c>
      <c r="N152" s="9" t="s">
        <v>23</v>
      </c>
      <c r="O152" s="9" t="s">
        <v>23</v>
      </c>
      <c r="P152" s="3" t="s">
        <v>24</v>
      </c>
      <c r="Q152" s="1" t="s">
        <v>558</v>
      </c>
      <c r="R152" s="3" t="str">
        <f>HYPERLINK("https://docs.wto.org/imrd/directdoc.asp?DDFDocuments/t/G/TBTN25/BDI684.docx", "https://docs.wto.org/imrd/directdoc.asp?DDFDocuments/t/G/TBTN25/BDI684.docx")</f>
        <v>https://docs.wto.org/imrd/directdoc.asp?DDFDocuments/t/G/TBTN25/BDI684.docx</v>
      </c>
      <c r="S152" s="3" t="str">
        <f>HYPERLINK("https://docs.wto.org/imrd/directdoc.asp?DDFDocuments/u/G/TBTN25/BDI684.docx", "https://docs.wto.org/imrd/directdoc.asp?DDFDocuments/u/G/TBTN25/BDI684.docx")</f>
        <v>https://docs.wto.org/imrd/directdoc.asp?DDFDocuments/u/G/TBTN25/BDI684.docx</v>
      </c>
      <c r="T152" s="3" t="str">
        <f>HYPERLINK("https://docs.wto.org/imrd/directdoc.asp?DDFDocuments/v/G/TBTN25/BDI684.docx", "https://docs.wto.org/imrd/directdoc.asp?DDFDocuments/v/G/TBTN25/BDI684.docx")</f>
        <v>https://docs.wto.org/imrd/directdoc.asp?DDFDocuments/v/G/TBTN25/BDI684.docx</v>
      </c>
      <c r="U152" s="3" t="s">
        <v>421</v>
      </c>
      <c r="V152" s="3" t="s">
        <v>422</v>
      </c>
      <c r="W152" s="3" t="s">
        <v>421</v>
      </c>
      <c r="X152" s="3" t="s">
        <v>422</v>
      </c>
      <c r="Y152" s="3" t="s">
        <v>422</v>
      </c>
      <c r="Z152" s="3" t="s">
        <v>422</v>
      </c>
      <c r="AA152" s="3" t="s">
        <v>422</v>
      </c>
      <c r="AB152" s="1" t="s">
        <v>559</v>
      </c>
    </row>
    <row r="153" spans="1:28" ht="409.5" x14ac:dyDescent="0.25">
      <c r="A153" s="3" t="s">
        <v>43</v>
      </c>
      <c r="B153" s="9">
        <v>45994</v>
      </c>
      <c r="C153" s="13" t="str">
        <f>HYPERLINK("https://eping.wto.org/en/Search?viewData= G/TBT/N/BDI/688, G/TBT/N/KEN/1946, G/TBT/N/RWA/1311, G/TBT/N/TZA/1457, G/TBT/N/UGA/2278"," G/TBT/N/BDI/688, G/TBT/N/KEN/1946, G/TBT/N/RWA/1311, G/TBT/N/TZA/1457, G/TBT/N/UGA/2278")</f>
        <v xml:space="preserve"> G/TBT/N/BDI/688, G/TBT/N/KEN/1946, G/TBT/N/RWA/1311, G/TBT/N/TZA/1457, G/TBT/N/UGA/2278</v>
      </c>
      <c r="D153" s="1" t="s">
        <v>619</v>
      </c>
      <c r="E153" s="1" t="s">
        <v>620</v>
      </c>
      <c r="F153" s="1" t="s">
        <v>621</v>
      </c>
      <c r="G153" s="1" t="s">
        <v>622</v>
      </c>
      <c r="H153" s="1" t="s">
        <v>557</v>
      </c>
      <c r="I153" s="1" t="s">
        <v>85</v>
      </c>
      <c r="J153" s="1" t="s">
        <v>23</v>
      </c>
      <c r="K153" s="1" t="s">
        <v>23</v>
      </c>
      <c r="L153" s="3"/>
      <c r="M153" s="9">
        <v>46054</v>
      </c>
      <c r="N153" s="9" t="s">
        <v>23</v>
      </c>
      <c r="O153" s="9" t="s">
        <v>23</v>
      </c>
      <c r="P153" s="3" t="s">
        <v>24</v>
      </c>
      <c r="Q153" s="1" t="s">
        <v>623</v>
      </c>
      <c r="R153" s="3" t="str">
        <f>HYPERLINK("https://docs.wto.org/imrd/directdoc.asp?DDFDocuments/t/G/TBTN25/BDI688.docx", "https://docs.wto.org/imrd/directdoc.asp?DDFDocuments/t/G/TBTN25/BDI688.docx")</f>
        <v>https://docs.wto.org/imrd/directdoc.asp?DDFDocuments/t/G/TBTN25/BDI688.docx</v>
      </c>
      <c r="S153" s="3" t="str">
        <f>HYPERLINK("https://docs.wto.org/imrd/directdoc.asp?DDFDocuments/u/G/TBTN25/BDI688.docx", "https://docs.wto.org/imrd/directdoc.asp?DDFDocuments/u/G/TBTN25/BDI688.docx")</f>
        <v>https://docs.wto.org/imrd/directdoc.asp?DDFDocuments/u/G/TBTN25/BDI688.docx</v>
      </c>
      <c r="T153" s="3" t="str">
        <f>HYPERLINK("https://docs.wto.org/imrd/directdoc.asp?DDFDocuments/v/G/TBTN25/BDI688.docx", "https://docs.wto.org/imrd/directdoc.asp?DDFDocuments/v/G/TBTN25/BDI688.docx")</f>
        <v>https://docs.wto.org/imrd/directdoc.asp?DDFDocuments/v/G/TBTN25/BDI688.docx</v>
      </c>
      <c r="U153" s="3" t="s">
        <v>421</v>
      </c>
      <c r="V153" s="3" t="s">
        <v>422</v>
      </c>
      <c r="W153" s="3" t="s">
        <v>421</v>
      </c>
      <c r="X153" s="3" t="s">
        <v>422</v>
      </c>
      <c r="Y153" s="3" t="s">
        <v>422</v>
      </c>
      <c r="Z153" s="3" t="s">
        <v>422</v>
      </c>
      <c r="AA153" s="3" t="s">
        <v>422</v>
      </c>
      <c r="AB153" s="1" t="s">
        <v>624</v>
      </c>
    </row>
    <row r="154" spans="1:28" ht="409.5" x14ac:dyDescent="0.25">
      <c r="A154" s="3" t="s">
        <v>47</v>
      </c>
      <c r="B154" s="9">
        <v>45994</v>
      </c>
      <c r="C154" s="13" t="str">
        <f>HYPERLINK("https://eping.wto.org/en/Search?viewData= G/TBT/N/BDI/686, G/TBT/N/KEN/1944, G/TBT/N/RWA/1309, G/TBT/N/TZA/1455, G/TBT/N/UGA/2276"," G/TBT/N/BDI/686, G/TBT/N/KEN/1944, G/TBT/N/RWA/1309, G/TBT/N/TZA/1455, G/TBT/N/UGA/2276")</f>
        <v xml:space="preserve"> G/TBT/N/BDI/686, G/TBT/N/KEN/1944, G/TBT/N/RWA/1309, G/TBT/N/TZA/1455, G/TBT/N/UGA/2276</v>
      </c>
      <c r="D154" s="1" t="s">
        <v>679</v>
      </c>
      <c r="E154" s="1" t="s">
        <v>680</v>
      </c>
      <c r="F154" s="1" t="s">
        <v>681</v>
      </c>
      <c r="G154" s="1" t="s">
        <v>682</v>
      </c>
      <c r="H154" s="1" t="s">
        <v>557</v>
      </c>
      <c r="I154" s="1" t="s">
        <v>112</v>
      </c>
      <c r="J154" s="1" t="s">
        <v>23</v>
      </c>
      <c r="K154" s="1" t="s">
        <v>23</v>
      </c>
      <c r="L154" s="3"/>
      <c r="M154" s="9">
        <v>46054</v>
      </c>
      <c r="N154" s="9" t="s">
        <v>23</v>
      </c>
      <c r="O154" s="9" t="s">
        <v>23</v>
      </c>
      <c r="P154" s="3" t="s">
        <v>24</v>
      </c>
      <c r="Q154" s="1" t="s">
        <v>683</v>
      </c>
      <c r="R154" s="3" t="str">
        <f>HYPERLINK("https://docs.wto.org/imrd/directdoc.asp?DDFDocuments/t/G/TBTN25/BDI686.docx", "https://docs.wto.org/imrd/directdoc.asp?DDFDocuments/t/G/TBTN25/BDI686.docx")</f>
        <v>https://docs.wto.org/imrd/directdoc.asp?DDFDocuments/t/G/TBTN25/BDI686.docx</v>
      </c>
      <c r="S154" s="3" t="str">
        <f>HYPERLINK("https://docs.wto.org/imrd/directdoc.asp?DDFDocuments/u/G/TBTN25/BDI686.docx", "https://docs.wto.org/imrd/directdoc.asp?DDFDocuments/u/G/TBTN25/BDI686.docx")</f>
        <v>https://docs.wto.org/imrd/directdoc.asp?DDFDocuments/u/G/TBTN25/BDI686.docx</v>
      </c>
      <c r="T154" s="3" t="str">
        <f>HYPERLINK("https://docs.wto.org/imrd/directdoc.asp?DDFDocuments/v/G/TBTN25/BDI686.docx", "https://docs.wto.org/imrd/directdoc.asp?DDFDocuments/v/G/TBTN25/BDI686.docx")</f>
        <v>https://docs.wto.org/imrd/directdoc.asp?DDFDocuments/v/G/TBTN25/BDI686.docx</v>
      </c>
      <c r="U154" s="3" t="s">
        <v>421</v>
      </c>
      <c r="V154" s="3" t="s">
        <v>422</v>
      </c>
      <c r="W154" s="3" t="s">
        <v>421</v>
      </c>
      <c r="X154" s="3" t="s">
        <v>422</v>
      </c>
      <c r="Y154" s="3" t="s">
        <v>422</v>
      </c>
      <c r="Z154" s="3" t="s">
        <v>422</v>
      </c>
      <c r="AA154" s="3" t="s">
        <v>422</v>
      </c>
      <c r="AB154" s="1" t="s">
        <v>684</v>
      </c>
    </row>
    <row r="155" spans="1:28" ht="409.5" x14ac:dyDescent="0.25">
      <c r="A155" s="3" t="s">
        <v>43</v>
      </c>
      <c r="B155" s="9">
        <v>45994</v>
      </c>
      <c r="C155" s="13" t="str">
        <f>HYPERLINK("https://eping.wto.org/en/Search?viewData= G/TBT/N/BDI/686, G/TBT/N/KEN/1944, G/TBT/N/RWA/1309, G/TBT/N/TZA/1455, G/TBT/N/UGA/2276"," G/TBT/N/BDI/686, G/TBT/N/KEN/1944, G/TBT/N/RWA/1309, G/TBT/N/TZA/1455, G/TBT/N/UGA/2276")</f>
        <v xml:space="preserve"> G/TBT/N/BDI/686, G/TBT/N/KEN/1944, G/TBT/N/RWA/1309, G/TBT/N/TZA/1455, G/TBT/N/UGA/2276</v>
      </c>
      <c r="D155" s="1" t="s">
        <v>679</v>
      </c>
      <c r="E155" s="1" t="s">
        <v>680</v>
      </c>
      <c r="F155" s="1" t="s">
        <v>681</v>
      </c>
      <c r="G155" s="1" t="s">
        <v>682</v>
      </c>
      <c r="H155" s="1" t="s">
        <v>557</v>
      </c>
      <c r="I155" s="1" t="s">
        <v>112</v>
      </c>
      <c r="J155" s="1" t="s">
        <v>23</v>
      </c>
      <c r="K155" s="1" t="s">
        <v>23</v>
      </c>
      <c r="L155" s="3"/>
      <c r="M155" s="9">
        <v>46054</v>
      </c>
      <c r="N155" s="9" t="s">
        <v>23</v>
      </c>
      <c r="O155" s="9" t="s">
        <v>23</v>
      </c>
      <c r="P155" s="3" t="s">
        <v>24</v>
      </c>
      <c r="Q155" s="1" t="s">
        <v>683</v>
      </c>
      <c r="R155" s="3" t="str">
        <f>HYPERLINK("https://docs.wto.org/imrd/directdoc.asp?DDFDocuments/t/G/TBTN25/BDI686.docx", "https://docs.wto.org/imrd/directdoc.asp?DDFDocuments/t/G/TBTN25/BDI686.docx")</f>
        <v>https://docs.wto.org/imrd/directdoc.asp?DDFDocuments/t/G/TBTN25/BDI686.docx</v>
      </c>
      <c r="S155" s="3" t="str">
        <f>HYPERLINK("https://docs.wto.org/imrd/directdoc.asp?DDFDocuments/u/G/TBTN25/BDI686.docx", "https://docs.wto.org/imrd/directdoc.asp?DDFDocuments/u/G/TBTN25/BDI686.docx")</f>
        <v>https://docs.wto.org/imrd/directdoc.asp?DDFDocuments/u/G/TBTN25/BDI686.docx</v>
      </c>
      <c r="T155" s="3" t="str">
        <f>HYPERLINK("https://docs.wto.org/imrd/directdoc.asp?DDFDocuments/v/G/TBTN25/BDI686.docx", "https://docs.wto.org/imrd/directdoc.asp?DDFDocuments/v/G/TBTN25/BDI686.docx")</f>
        <v>https://docs.wto.org/imrd/directdoc.asp?DDFDocuments/v/G/TBTN25/BDI686.docx</v>
      </c>
      <c r="U155" s="3" t="s">
        <v>421</v>
      </c>
      <c r="V155" s="3" t="s">
        <v>422</v>
      </c>
      <c r="W155" s="3" t="s">
        <v>421</v>
      </c>
      <c r="X155" s="3" t="s">
        <v>422</v>
      </c>
      <c r="Y155" s="3" t="s">
        <v>422</v>
      </c>
      <c r="Z155" s="3" t="s">
        <v>422</v>
      </c>
      <c r="AA155" s="3" t="s">
        <v>422</v>
      </c>
      <c r="AB155" s="1" t="s">
        <v>684</v>
      </c>
    </row>
    <row r="156" spans="1:28" ht="409.5" x14ac:dyDescent="0.25">
      <c r="A156" s="3" t="s">
        <v>126</v>
      </c>
      <c r="B156" s="9">
        <v>45994</v>
      </c>
      <c r="C156" s="13" t="str">
        <f>HYPERLINK("https://eping.wto.org/en/Search?viewData= G/TBT/N/BDI/685, G/TBT/N/KEN/1943, G/TBT/N/RWA/1308, G/TBT/N/TZA/1454, G/TBT/N/UGA/2275"," G/TBT/N/BDI/685, G/TBT/N/KEN/1943, G/TBT/N/RWA/1308, G/TBT/N/TZA/1454, G/TBT/N/UGA/2275")</f>
        <v xml:space="preserve"> G/TBT/N/BDI/685, G/TBT/N/KEN/1943, G/TBT/N/RWA/1308, G/TBT/N/TZA/1454, G/TBT/N/UGA/2275</v>
      </c>
      <c r="D156" s="1" t="s">
        <v>625</v>
      </c>
      <c r="E156" s="1" t="s">
        <v>626</v>
      </c>
      <c r="F156" s="1" t="s">
        <v>627</v>
      </c>
      <c r="G156" s="1" t="s">
        <v>628</v>
      </c>
      <c r="H156" s="1" t="s">
        <v>557</v>
      </c>
      <c r="I156" s="1" t="s">
        <v>112</v>
      </c>
      <c r="J156" s="1" t="s">
        <v>23</v>
      </c>
      <c r="K156" s="1" t="s">
        <v>23</v>
      </c>
      <c r="L156" s="3"/>
      <c r="M156" s="9">
        <v>46054</v>
      </c>
      <c r="N156" s="9" t="s">
        <v>23</v>
      </c>
      <c r="O156" s="9" t="s">
        <v>23</v>
      </c>
      <c r="P156" s="3" t="s">
        <v>24</v>
      </c>
      <c r="Q156" s="1" t="s">
        <v>629</v>
      </c>
      <c r="R156" s="3" t="str">
        <f>HYPERLINK("https://docs.wto.org/imrd/directdoc.asp?DDFDocuments/t/G/TBTN25/BDI685.docx", "https://docs.wto.org/imrd/directdoc.asp?DDFDocuments/t/G/TBTN25/BDI685.docx")</f>
        <v>https://docs.wto.org/imrd/directdoc.asp?DDFDocuments/t/G/TBTN25/BDI685.docx</v>
      </c>
      <c r="S156" s="3" t="str">
        <f>HYPERLINK("https://docs.wto.org/imrd/directdoc.asp?DDFDocuments/u/G/TBTN25/BDI685.docx", "https://docs.wto.org/imrd/directdoc.asp?DDFDocuments/u/G/TBTN25/BDI685.docx")</f>
        <v>https://docs.wto.org/imrd/directdoc.asp?DDFDocuments/u/G/TBTN25/BDI685.docx</v>
      </c>
      <c r="T156" s="3" t="str">
        <f>HYPERLINK("https://docs.wto.org/imrd/directdoc.asp?DDFDocuments/v/G/TBTN25/BDI685.docx", "https://docs.wto.org/imrd/directdoc.asp?DDFDocuments/v/G/TBTN25/BDI685.docx")</f>
        <v>https://docs.wto.org/imrd/directdoc.asp?DDFDocuments/v/G/TBTN25/BDI685.docx</v>
      </c>
      <c r="U156" s="3" t="s">
        <v>421</v>
      </c>
      <c r="V156" s="3" t="s">
        <v>422</v>
      </c>
      <c r="W156" s="3" t="s">
        <v>421</v>
      </c>
      <c r="X156" s="3" t="s">
        <v>422</v>
      </c>
      <c r="Y156" s="3" t="s">
        <v>422</v>
      </c>
      <c r="Z156" s="3" t="s">
        <v>422</v>
      </c>
      <c r="AA156" s="3" t="s">
        <v>422</v>
      </c>
      <c r="AB156" s="1" t="s">
        <v>630</v>
      </c>
    </row>
    <row r="157" spans="1:28" ht="165" x14ac:dyDescent="0.25">
      <c r="A157" s="3" t="s">
        <v>47</v>
      </c>
      <c r="B157" s="9">
        <v>45994</v>
      </c>
      <c r="C157" s="13" t="str">
        <f>HYPERLINK("https://eping.wto.org/en/Search?viewData= G/TBT/N/BDI/346/Add.2, G/TBT/N/KEN/1414/Add.2, G/TBT/N/RWA/853/Add.2, G/TBT/N/TZA/936/Add.2, G/TBT/N/UGA/1762/Add.2"," G/TBT/N/BDI/346/Add.2, G/TBT/N/KEN/1414/Add.2, G/TBT/N/RWA/853/Add.2, G/TBT/N/TZA/936/Add.2, G/TBT/N/UGA/1762/Add.2")</f>
        <v xml:space="preserve"> G/TBT/N/BDI/346/Add.2, G/TBT/N/KEN/1414/Add.2, G/TBT/N/RWA/853/Add.2, G/TBT/N/TZA/936/Add.2, G/TBT/N/UGA/1762/Add.2</v>
      </c>
      <c r="D157" s="1" t="s">
        <v>560</v>
      </c>
      <c r="E157" s="1" t="s">
        <v>561</v>
      </c>
      <c r="F157" s="1" t="s">
        <v>562</v>
      </c>
      <c r="G157" s="1" t="s">
        <v>563</v>
      </c>
      <c r="H157" s="1" t="s">
        <v>564</v>
      </c>
      <c r="I157" s="1" t="s">
        <v>565</v>
      </c>
      <c r="J157" s="1" t="s">
        <v>23</v>
      </c>
      <c r="K157" s="1" t="s">
        <v>23</v>
      </c>
      <c r="L157" s="3"/>
      <c r="M157" s="9" t="s">
        <v>23</v>
      </c>
      <c r="N157" s="9" t="s">
        <v>23</v>
      </c>
      <c r="O157" s="9" t="s">
        <v>23</v>
      </c>
      <c r="P157" s="3" t="s">
        <v>71</v>
      </c>
      <c r="Q157" s="3"/>
      <c r="R157" s="3" t="str">
        <f>HYPERLINK("https://docs.wto.org/imrd/directdoc.asp?DDFDocuments/t/G/TBTN23/BDI346A2.docx", "https://docs.wto.org/imrd/directdoc.asp?DDFDocuments/t/G/TBTN23/BDI346A2.docx")</f>
        <v>https://docs.wto.org/imrd/directdoc.asp?DDFDocuments/t/G/TBTN23/BDI346A2.docx</v>
      </c>
      <c r="S157" s="3" t="str">
        <f>HYPERLINK("https://docs.wto.org/imrd/directdoc.asp?DDFDocuments/u/G/TBTN23/BDI346A2.docx", "https://docs.wto.org/imrd/directdoc.asp?DDFDocuments/u/G/TBTN23/BDI346A2.docx")</f>
        <v>https://docs.wto.org/imrd/directdoc.asp?DDFDocuments/u/G/TBTN23/BDI346A2.docx</v>
      </c>
      <c r="T157" s="3" t="str">
        <f>HYPERLINK("https://docs.wto.org/imrd/directdoc.asp?DDFDocuments/v/G/TBTN23/BDI346A2.docx", "https://docs.wto.org/imrd/directdoc.asp?DDFDocuments/v/G/TBTN23/BDI346A2.docx")</f>
        <v>https://docs.wto.org/imrd/directdoc.asp?DDFDocuments/v/G/TBTN23/BDI346A2.docx</v>
      </c>
      <c r="U157" s="3" t="s">
        <v>421</v>
      </c>
      <c r="V157" s="3" t="s">
        <v>422</v>
      </c>
      <c r="W157" s="3" t="s">
        <v>421</v>
      </c>
      <c r="X157" s="3" t="s">
        <v>422</v>
      </c>
      <c r="Y157" s="3" t="s">
        <v>422</v>
      </c>
      <c r="Z157" s="3" t="s">
        <v>422</v>
      </c>
      <c r="AA157" s="3" t="s">
        <v>422</v>
      </c>
      <c r="AB157" s="1" t="s">
        <v>23</v>
      </c>
    </row>
    <row r="158" spans="1:28" ht="195" x14ac:dyDescent="0.25">
      <c r="A158" s="3" t="s">
        <v>22</v>
      </c>
      <c r="B158" s="9">
        <v>45994</v>
      </c>
      <c r="C158" s="13" t="str">
        <f>HYPERLINK("https://eping.wto.org/en/Search?viewData= G/TBT/N/BDI/481/Add.1, G/TBT/N/KEN/1629/Add.1, G/TBT/N/RWA/1028/Add.1, G/TBT/N/TZA/1138/Add.1, G/TBT/N/UGA/1939/Add.1"," G/TBT/N/BDI/481/Add.1, G/TBT/N/KEN/1629/Add.1, G/TBT/N/RWA/1028/Add.1, G/TBT/N/TZA/1138/Add.1, G/TBT/N/UGA/1939/Add.1")</f>
        <v xml:space="preserve"> G/TBT/N/BDI/481/Add.1, G/TBT/N/KEN/1629/Add.1, G/TBT/N/RWA/1028/Add.1, G/TBT/N/TZA/1138/Add.1, G/TBT/N/UGA/1939/Add.1</v>
      </c>
      <c r="D158" s="1" t="s">
        <v>743</v>
      </c>
      <c r="E158" s="1" t="s">
        <v>744</v>
      </c>
      <c r="F158" s="1" t="s">
        <v>568</v>
      </c>
      <c r="G158" s="1" t="s">
        <v>23</v>
      </c>
      <c r="H158" s="1" t="s">
        <v>569</v>
      </c>
      <c r="I158" s="1" t="s">
        <v>570</v>
      </c>
      <c r="J158" s="1" t="s">
        <v>23</v>
      </c>
      <c r="K158" s="1" t="s">
        <v>23</v>
      </c>
      <c r="L158" s="3"/>
      <c r="M158" s="9" t="s">
        <v>23</v>
      </c>
      <c r="N158" s="9" t="s">
        <v>23</v>
      </c>
      <c r="O158" s="9" t="s">
        <v>23</v>
      </c>
      <c r="P158" s="3" t="s">
        <v>71</v>
      </c>
      <c r="Q158" s="3"/>
      <c r="R158" s="3" t="str">
        <f>HYPERLINK("https://docs.wto.org/imrd/directdoc.asp?DDFDocuments/t/G/TBTN24/BDI481A1.docx", "https://docs.wto.org/imrd/directdoc.asp?DDFDocuments/t/G/TBTN24/BDI481A1.docx")</f>
        <v>https://docs.wto.org/imrd/directdoc.asp?DDFDocuments/t/G/TBTN24/BDI481A1.docx</v>
      </c>
      <c r="S158" s="3" t="str">
        <f>HYPERLINK("https://docs.wto.org/imrd/directdoc.asp?DDFDocuments/u/G/TBTN24/BDI481A1.docx", "https://docs.wto.org/imrd/directdoc.asp?DDFDocuments/u/G/TBTN24/BDI481A1.docx")</f>
        <v>https://docs.wto.org/imrd/directdoc.asp?DDFDocuments/u/G/TBTN24/BDI481A1.docx</v>
      </c>
      <c r="T158" s="3" t="str">
        <f>HYPERLINK("https://docs.wto.org/imrd/directdoc.asp?DDFDocuments/v/G/TBTN24/BDI481A1.docx", "https://docs.wto.org/imrd/directdoc.asp?DDFDocuments/v/G/TBTN24/BDI481A1.docx")</f>
        <v>https://docs.wto.org/imrd/directdoc.asp?DDFDocuments/v/G/TBTN24/BDI481A1.docx</v>
      </c>
      <c r="U158" s="3" t="s">
        <v>421</v>
      </c>
      <c r="V158" s="3" t="s">
        <v>422</v>
      </c>
      <c r="W158" s="3" t="s">
        <v>422</v>
      </c>
      <c r="X158" s="3" t="s">
        <v>422</v>
      </c>
      <c r="Y158" s="3" t="s">
        <v>422</v>
      </c>
      <c r="Z158" s="3" t="s">
        <v>422</v>
      </c>
      <c r="AA158" s="3" t="s">
        <v>422</v>
      </c>
      <c r="AB158" s="1" t="s">
        <v>23</v>
      </c>
    </row>
    <row r="159" spans="1:28" ht="195" x14ac:dyDescent="0.25">
      <c r="A159" s="3" t="s">
        <v>126</v>
      </c>
      <c r="B159" s="9">
        <v>45994</v>
      </c>
      <c r="C159" s="13" t="str">
        <f>HYPERLINK("https://eping.wto.org/en/Search?viewData= G/TBT/N/BDI/481/Add.1, G/TBT/N/KEN/1629/Add.1, G/TBT/N/RWA/1028/Add.1, G/TBT/N/TZA/1138/Add.1, G/TBT/N/UGA/1939/Add.1"," G/TBT/N/BDI/481/Add.1, G/TBT/N/KEN/1629/Add.1, G/TBT/N/RWA/1028/Add.1, G/TBT/N/TZA/1138/Add.1, G/TBT/N/UGA/1939/Add.1")</f>
        <v xml:space="preserve"> G/TBT/N/BDI/481/Add.1, G/TBT/N/KEN/1629/Add.1, G/TBT/N/RWA/1028/Add.1, G/TBT/N/TZA/1138/Add.1, G/TBT/N/UGA/1939/Add.1</v>
      </c>
      <c r="D159" s="1" t="s">
        <v>743</v>
      </c>
      <c r="E159" s="1" t="s">
        <v>744</v>
      </c>
      <c r="F159" s="1" t="s">
        <v>568</v>
      </c>
      <c r="G159" s="1" t="s">
        <v>23</v>
      </c>
      <c r="H159" s="1" t="s">
        <v>569</v>
      </c>
      <c r="I159" s="1" t="s">
        <v>570</v>
      </c>
      <c r="J159" s="1" t="s">
        <v>23</v>
      </c>
      <c r="K159" s="1" t="s">
        <v>23</v>
      </c>
      <c r="L159" s="3"/>
      <c r="M159" s="9" t="s">
        <v>23</v>
      </c>
      <c r="N159" s="9" t="s">
        <v>23</v>
      </c>
      <c r="O159" s="9" t="s">
        <v>23</v>
      </c>
      <c r="P159" s="3" t="s">
        <v>71</v>
      </c>
      <c r="Q159" s="3"/>
      <c r="R159" s="3" t="str">
        <f>HYPERLINK("https://docs.wto.org/imrd/directdoc.asp?DDFDocuments/t/G/TBTN24/BDI481A1.docx", "https://docs.wto.org/imrd/directdoc.asp?DDFDocuments/t/G/TBTN24/BDI481A1.docx")</f>
        <v>https://docs.wto.org/imrd/directdoc.asp?DDFDocuments/t/G/TBTN24/BDI481A1.docx</v>
      </c>
      <c r="S159" s="3" t="str">
        <f>HYPERLINK("https://docs.wto.org/imrd/directdoc.asp?DDFDocuments/u/G/TBTN24/BDI481A1.docx", "https://docs.wto.org/imrd/directdoc.asp?DDFDocuments/u/G/TBTN24/BDI481A1.docx")</f>
        <v>https://docs.wto.org/imrd/directdoc.asp?DDFDocuments/u/G/TBTN24/BDI481A1.docx</v>
      </c>
      <c r="T159" s="3" t="str">
        <f>HYPERLINK("https://docs.wto.org/imrd/directdoc.asp?DDFDocuments/v/G/TBTN24/BDI481A1.docx", "https://docs.wto.org/imrd/directdoc.asp?DDFDocuments/v/G/TBTN24/BDI481A1.docx")</f>
        <v>https://docs.wto.org/imrd/directdoc.asp?DDFDocuments/v/G/TBTN24/BDI481A1.docx</v>
      </c>
      <c r="U159" s="3" t="s">
        <v>421</v>
      </c>
      <c r="V159" s="3" t="s">
        <v>422</v>
      </c>
      <c r="W159" s="3" t="s">
        <v>422</v>
      </c>
      <c r="X159" s="3" t="s">
        <v>422</v>
      </c>
      <c r="Y159" s="3" t="s">
        <v>422</v>
      </c>
      <c r="Z159" s="3" t="s">
        <v>422</v>
      </c>
      <c r="AA159" s="3" t="s">
        <v>422</v>
      </c>
      <c r="AB159" s="1" t="s">
        <v>23</v>
      </c>
    </row>
    <row r="160" spans="1:28" ht="195" x14ac:dyDescent="0.25">
      <c r="A160" s="3" t="s">
        <v>22</v>
      </c>
      <c r="B160" s="9">
        <v>45994</v>
      </c>
      <c r="C160" s="13" t="str">
        <f>HYPERLINK("https://eping.wto.org/en/Search?viewData= G/TBT/N/BDI/356/Add.3, G/TBT/N/KEN/1436/Add.3, G/TBT/N/RWA/867/Add.3, G/TBT/N/TZA/970/Add.3, G/TBT/N/UGA/1772/Add.3"," G/TBT/N/BDI/356/Add.3, G/TBT/N/KEN/1436/Add.3, G/TBT/N/RWA/867/Add.3, G/TBT/N/TZA/970/Add.3, G/TBT/N/UGA/1772/Add.3")</f>
        <v xml:space="preserve"> G/TBT/N/BDI/356/Add.3, G/TBT/N/KEN/1436/Add.3, G/TBT/N/RWA/867/Add.3, G/TBT/N/TZA/970/Add.3, G/TBT/N/UGA/1772/Add.3</v>
      </c>
      <c r="D160" s="1" t="s">
        <v>690</v>
      </c>
      <c r="E160" s="1" t="s">
        <v>691</v>
      </c>
      <c r="F160" s="1" t="s">
        <v>642</v>
      </c>
      <c r="G160" s="1" t="s">
        <v>23</v>
      </c>
      <c r="H160" s="1" t="s">
        <v>692</v>
      </c>
      <c r="I160" s="1" t="s">
        <v>570</v>
      </c>
      <c r="J160" s="1" t="s">
        <v>23</v>
      </c>
      <c r="K160" s="1" t="s">
        <v>23</v>
      </c>
      <c r="L160" s="3"/>
      <c r="M160" s="9" t="s">
        <v>23</v>
      </c>
      <c r="N160" s="9" t="s">
        <v>23</v>
      </c>
      <c r="O160" s="9" t="s">
        <v>23</v>
      </c>
      <c r="P160" s="3" t="s">
        <v>71</v>
      </c>
      <c r="Q160" s="3"/>
      <c r="R160" s="3" t="str">
        <f>HYPERLINK("https://docs.wto.org/imrd/directdoc.asp?DDFDocuments/t/G/TBTN23/BDI356A3.docx", "https://docs.wto.org/imrd/directdoc.asp?DDFDocuments/t/G/TBTN23/BDI356A3.docx")</f>
        <v>https://docs.wto.org/imrd/directdoc.asp?DDFDocuments/t/G/TBTN23/BDI356A3.docx</v>
      </c>
      <c r="S160" s="3" t="str">
        <f>HYPERLINK("https://docs.wto.org/imrd/directdoc.asp?DDFDocuments/u/G/TBTN23/BDI356A3.docx", "https://docs.wto.org/imrd/directdoc.asp?DDFDocuments/u/G/TBTN23/BDI356A3.docx")</f>
        <v>https://docs.wto.org/imrd/directdoc.asp?DDFDocuments/u/G/TBTN23/BDI356A3.docx</v>
      </c>
      <c r="T160" s="3" t="str">
        <f>HYPERLINK("https://docs.wto.org/imrd/directdoc.asp?DDFDocuments/v/G/TBTN23/BDI356A3.docx", "https://docs.wto.org/imrd/directdoc.asp?DDFDocuments/v/G/TBTN23/BDI356A3.docx")</f>
        <v>https://docs.wto.org/imrd/directdoc.asp?DDFDocuments/v/G/TBTN23/BDI356A3.docx</v>
      </c>
      <c r="U160" s="3" t="s">
        <v>421</v>
      </c>
      <c r="V160" s="3" t="s">
        <v>422</v>
      </c>
      <c r="W160" s="3" t="s">
        <v>422</v>
      </c>
      <c r="X160" s="3" t="s">
        <v>422</v>
      </c>
      <c r="Y160" s="3" t="s">
        <v>422</v>
      </c>
      <c r="Z160" s="3" t="s">
        <v>422</v>
      </c>
      <c r="AA160" s="3" t="s">
        <v>422</v>
      </c>
      <c r="AB160" s="1" t="s">
        <v>23</v>
      </c>
    </row>
    <row r="161" spans="1:28" ht="225" x14ac:dyDescent="0.25">
      <c r="A161" s="3" t="s">
        <v>22</v>
      </c>
      <c r="B161" s="9">
        <v>45994</v>
      </c>
      <c r="C161" s="13" t="str">
        <f>HYPERLINK("https://eping.wto.org/en/Search?viewData= G/TBT/N/BDI/306/Add.2, G/TBT/N/KEN/1348/Add.3, G/TBT/N/RWA/747/Add.2, G/TBT/N/TZA/870/Add.2, G/TBT/N/UGA/1715/Add.2"," G/TBT/N/BDI/306/Add.2, G/TBT/N/KEN/1348/Add.3, G/TBT/N/RWA/747/Add.2, G/TBT/N/TZA/870/Add.2, G/TBT/N/UGA/1715/Add.2")</f>
        <v xml:space="preserve"> G/TBT/N/BDI/306/Add.2, G/TBT/N/KEN/1348/Add.3, G/TBT/N/RWA/747/Add.2, G/TBT/N/TZA/870/Add.2, G/TBT/N/UGA/1715/Add.2</v>
      </c>
      <c r="D161" s="1" t="s">
        <v>605</v>
      </c>
      <c r="E161" s="1" t="s">
        <v>606</v>
      </c>
      <c r="F161" s="1" t="s">
        <v>575</v>
      </c>
      <c r="G161" s="1" t="s">
        <v>576</v>
      </c>
      <c r="H161" s="1" t="s">
        <v>577</v>
      </c>
      <c r="I161" s="1" t="s">
        <v>578</v>
      </c>
      <c r="J161" s="1" t="s">
        <v>23</v>
      </c>
      <c r="K161" s="1" t="s">
        <v>23</v>
      </c>
      <c r="L161" s="3"/>
      <c r="M161" s="9" t="s">
        <v>23</v>
      </c>
      <c r="N161" s="9" t="s">
        <v>23</v>
      </c>
      <c r="O161" s="9" t="s">
        <v>23</v>
      </c>
      <c r="P161" s="3" t="s">
        <v>71</v>
      </c>
      <c r="Q161" s="3"/>
      <c r="R161" s="3" t="str">
        <f>HYPERLINK("https://docs.wto.org/imrd/directdoc.asp?DDFDocuments/t/G/TBTN22/BDI306A2.docx", "https://docs.wto.org/imrd/directdoc.asp?DDFDocuments/t/G/TBTN22/BDI306A2.docx")</f>
        <v>https://docs.wto.org/imrd/directdoc.asp?DDFDocuments/t/G/TBTN22/BDI306A2.docx</v>
      </c>
      <c r="S161" s="3" t="str">
        <f>HYPERLINK("https://docs.wto.org/imrd/directdoc.asp?DDFDocuments/u/G/TBTN22/BDI306A2.docx", "https://docs.wto.org/imrd/directdoc.asp?DDFDocuments/u/G/TBTN22/BDI306A2.docx")</f>
        <v>https://docs.wto.org/imrd/directdoc.asp?DDFDocuments/u/G/TBTN22/BDI306A2.docx</v>
      </c>
      <c r="T161" s="3" t="str">
        <f>HYPERLINK("https://docs.wto.org/imrd/directdoc.asp?DDFDocuments/v/G/TBTN22/BDI306A2.docx", "https://docs.wto.org/imrd/directdoc.asp?DDFDocuments/v/G/TBTN22/BDI306A2.docx")</f>
        <v>https://docs.wto.org/imrd/directdoc.asp?DDFDocuments/v/G/TBTN22/BDI306A2.docx</v>
      </c>
      <c r="U161" s="3" t="s">
        <v>421</v>
      </c>
      <c r="V161" s="3" t="s">
        <v>422</v>
      </c>
      <c r="W161" s="3" t="s">
        <v>421</v>
      </c>
      <c r="X161" s="3" t="s">
        <v>422</v>
      </c>
      <c r="Y161" s="3" t="s">
        <v>422</v>
      </c>
      <c r="Z161" s="3" t="s">
        <v>422</v>
      </c>
      <c r="AA161" s="3" t="s">
        <v>422</v>
      </c>
      <c r="AB161" s="1" t="s">
        <v>23</v>
      </c>
    </row>
    <row r="162" spans="1:28" ht="225" x14ac:dyDescent="0.25">
      <c r="A162" s="3" t="s">
        <v>22</v>
      </c>
      <c r="B162" s="9">
        <v>45994</v>
      </c>
      <c r="C162" s="13" t="str">
        <f>HYPERLINK("https://eping.wto.org/en/Search?viewData= G/TBT/N/BDI/354/Add.3, G/TBT/N/KEN/1426/Add.3, G/TBT/N/RWA/862/Add.3, G/TBT/N/TZA/968/Add.3, G/TBT/N/UGA/1770/Add.3"," G/TBT/N/BDI/354/Add.3, G/TBT/N/KEN/1426/Add.3, G/TBT/N/RWA/862/Add.3, G/TBT/N/TZA/968/Add.3, G/TBT/N/UGA/1770/Add.3")</f>
        <v xml:space="preserve"> G/TBT/N/BDI/354/Add.3, G/TBT/N/KEN/1426/Add.3, G/TBT/N/RWA/862/Add.3, G/TBT/N/TZA/968/Add.3, G/TBT/N/UGA/1770/Add.3</v>
      </c>
      <c r="D162" s="1" t="s">
        <v>731</v>
      </c>
      <c r="E162" s="1" t="s">
        <v>732</v>
      </c>
      <c r="F162" s="1" t="s">
        <v>713</v>
      </c>
      <c r="G162" s="1" t="s">
        <v>714</v>
      </c>
      <c r="H162" s="1" t="s">
        <v>654</v>
      </c>
      <c r="I162" s="1" t="s">
        <v>635</v>
      </c>
      <c r="J162" s="1" t="s">
        <v>23</v>
      </c>
      <c r="K162" s="1" t="s">
        <v>23</v>
      </c>
      <c r="L162" s="3"/>
      <c r="M162" s="9" t="s">
        <v>23</v>
      </c>
      <c r="N162" s="9" t="s">
        <v>23</v>
      </c>
      <c r="O162" s="9" t="s">
        <v>23</v>
      </c>
      <c r="P162" s="3" t="s">
        <v>71</v>
      </c>
      <c r="Q162" s="3"/>
      <c r="R162" s="3" t="str">
        <f>HYPERLINK("https://docs.wto.org/imrd/directdoc.asp?DDFDocuments/t/G/TBTN23/BDI354A3.docx", "https://docs.wto.org/imrd/directdoc.asp?DDFDocuments/t/G/TBTN23/BDI354A3.docx")</f>
        <v>https://docs.wto.org/imrd/directdoc.asp?DDFDocuments/t/G/TBTN23/BDI354A3.docx</v>
      </c>
      <c r="S162" s="3" t="str">
        <f>HYPERLINK("https://docs.wto.org/imrd/directdoc.asp?DDFDocuments/u/G/TBTN23/BDI354A3.docx", "https://docs.wto.org/imrd/directdoc.asp?DDFDocuments/u/G/TBTN23/BDI354A3.docx")</f>
        <v>https://docs.wto.org/imrd/directdoc.asp?DDFDocuments/u/G/TBTN23/BDI354A3.docx</v>
      </c>
      <c r="T162" s="3" t="str">
        <f>HYPERLINK("https://docs.wto.org/imrd/directdoc.asp?DDFDocuments/v/G/TBTN23/BDI354A3.docx", "https://docs.wto.org/imrd/directdoc.asp?DDFDocuments/v/G/TBTN23/BDI354A3.docx")</f>
        <v>https://docs.wto.org/imrd/directdoc.asp?DDFDocuments/v/G/TBTN23/BDI354A3.docx</v>
      </c>
      <c r="U162" s="3" t="s">
        <v>421</v>
      </c>
      <c r="V162" s="3" t="s">
        <v>422</v>
      </c>
      <c r="W162" s="3" t="s">
        <v>422</v>
      </c>
      <c r="X162" s="3" t="s">
        <v>422</v>
      </c>
      <c r="Y162" s="3" t="s">
        <v>422</v>
      </c>
      <c r="Z162" s="3" t="s">
        <v>422</v>
      </c>
      <c r="AA162" s="3" t="s">
        <v>422</v>
      </c>
      <c r="AB162" s="1" t="s">
        <v>23</v>
      </c>
    </row>
    <row r="163" spans="1:28" ht="135" x14ac:dyDescent="0.25">
      <c r="A163" s="3" t="s">
        <v>47</v>
      </c>
      <c r="B163" s="9">
        <v>45994</v>
      </c>
      <c r="C163" s="13" t="str">
        <f>HYPERLINK("https://eping.wto.org/en/Search?viewData= G/TBT/N/BDI/355/Add.3, G/TBT/N/KEN/1427/Add.3, G/TBT/N/RWA/863/Add.3, G/TBT/N/TZA/969/Add.3, G/TBT/N/UGA/1771/Add.3"," G/TBT/N/BDI/355/Add.3, G/TBT/N/KEN/1427/Add.3, G/TBT/N/RWA/863/Add.3, G/TBT/N/TZA/969/Add.3, G/TBT/N/UGA/1771/Add.3")</f>
        <v xml:space="preserve"> G/TBT/N/BDI/355/Add.3, G/TBT/N/KEN/1427/Add.3, G/TBT/N/RWA/863/Add.3, G/TBT/N/TZA/969/Add.3, G/TBT/N/UGA/1771/Add.3</v>
      </c>
      <c r="D163" s="1" t="s">
        <v>650</v>
      </c>
      <c r="E163" s="1" t="s">
        <v>651</v>
      </c>
      <c r="F163" s="1" t="s">
        <v>652</v>
      </c>
      <c r="G163" s="1" t="s">
        <v>653</v>
      </c>
      <c r="H163" s="1" t="s">
        <v>654</v>
      </c>
      <c r="I163" s="1" t="s">
        <v>635</v>
      </c>
      <c r="J163" s="1" t="s">
        <v>23</v>
      </c>
      <c r="K163" s="1" t="s">
        <v>23</v>
      </c>
      <c r="L163" s="3"/>
      <c r="M163" s="9" t="s">
        <v>23</v>
      </c>
      <c r="N163" s="9" t="s">
        <v>23</v>
      </c>
      <c r="O163" s="9" t="s">
        <v>23</v>
      </c>
      <c r="P163" s="3" t="s">
        <v>71</v>
      </c>
      <c r="Q163" s="3"/>
      <c r="R163" s="3" t="str">
        <f>HYPERLINK("https://docs.wto.org/imrd/directdoc.asp?DDFDocuments/t/G/TBTN23/BDI355A3.docx", "https://docs.wto.org/imrd/directdoc.asp?DDFDocuments/t/G/TBTN23/BDI355A3.docx")</f>
        <v>https://docs.wto.org/imrd/directdoc.asp?DDFDocuments/t/G/TBTN23/BDI355A3.docx</v>
      </c>
      <c r="S163" s="3" t="str">
        <f>HYPERLINK("https://docs.wto.org/imrd/directdoc.asp?DDFDocuments/u/G/TBTN23/BDI355A3.docx", "https://docs.wto.org/imrd/directdoc.asp?DDFDocuments/u/G/TBTN23/BDI355A3.docx")</f>
        <v>https://docs.wto.org/imrd/directdoc.asp?DDFDocuments/u/G/TBTN23/BDI355A3.docx</v>
      </c>
      <c r="T163" s="3" t="str">
        <f>HYPERLINK("https://docs.wto.org/imrd/directdoc.asp?DDFDocuments/v/G/TBTN23/BDI355A3.docx", "https://docs.wto.org/imrd/directdoc.asp?DDFDocuments/v/G/TBTN23/BDI355A3.docx")</f>
        <v>https://docs.wto.org/imrd/directdoc.asp?DDFDocuments/v/G/TBTN23/BDI355A3.docx</v>
      </c>
      <c r="U163" s="3" t="s">
        <v>421</v>
      </c>
      <c r="V163" s="3" t="s">
        <v>422</v>
      </c>
      <c r="W163" s="3" t="s">
        <v>422</v>
      </c>
      <c r="X163" s="3" t="s">
        <v>422</v>
      </c>
      <c r="Y163" s="3" t="s">
        <v>422</v>
      </c>
      <c r="Z163" s="3" t="s">
        <v>422</v>
      </c>
      <c r="AA163" s="3" t="s">
        <v>422</v>
      </c>
      <c r="AB163" s="1" t="s">
        <v>23</v>
      </c>
    </row>
    <row r="164" spans="1:28" ht="195" x14ac:dyDescent="0.25">
      <c r="A164" s="3" t="s">
        <v>22</v>
      </c>
      <c r="B164" s="9">
        <v>45994</v>
      </c>
      <c r="C164" s="13" t="str">
        <f>HYPERLINK("https://eping.wto.org/en/Search?viewData= G/TBT/N/BDI/328/Add.3, G/TBT/N/KEN/1390/Add.3, G/TBT/N/RWA/835/Add.3, G/TBT/N/TZA/914/Add.3, G/TBT/N/UGA/1743/Add.3"," G/TBT/N/BDI/328/Add.3, G/TBT/N/KEN/1390/Add.3, G/TBT/N/RWA/835/Add.3, G/TBT/N/TZA/914/Add.3, G/TBT/N/UGA/1743/Add.3")</f>
        <v xml:space="preserve"> G/TBT/N/BDI/328/Add.3, G/TBT/N/KEN/1390/Add.3, G/TBT/N/RWA/835/Add.3, G/TBT/N/TZA/914/Add.3, G/TBT/N/UGA/1743/Add.3</v>
      </c>
      <c r="D164" s="1" t="s">
        <v>707</v>
      </c>
      <c r="E164" s="1" t="s">
        <v>708</v>
      </c>
      <c r="F164" s="1" t="s">
        <v>602</v>
      </c>
      <c r="G164" s="1" t="s">
        <v>23</v>
      </c>
      <c r="H164" s="1" t="s">
        <v>603</v>
      </c>
      <c r="I164" s="1" t="s">
        <v>570</v>
      </c>
      <c r="J164" s="1" t="s">
        <v>23</v>
      </c>
      <c r="K164" s="1" t="s">
        <v>23</v>
      </c>
      <c r="L164" s="3"/>
      <c r="M164" s="9" t="s">
        <v>23</v>
      </c>
      <c r="N164" s="9" t="s">
        <v>23</v>
      </c>
      <c r="O164" s="9" t="s">
        <v>23</v>
      </c>
      <c r="P164" s="3" t="s">
        <v>71</v>
      </c>
      <c r="Q164" s="3"/>
      <c r="R164" s="3" t="str">
        <f>HYPERLINK("https://docs.wto.org/imrd/directdoc.asp?DDFDocuments/t/G/TBTN23/BDI328A3.docx", "https://docs.wto.org/imrd/directdoc.asp?DDFDocuments/t/G/TBTN23/BDI328A3.docx")</f>
        <v>https://docs.wto.org/imrd/directdoc.asp?DDFDocuments/t/G/TBTN23/BDI328A3.docx</v>
      </c>
      <c r="S164" s="3" t="str">
        <f>HYPERLINK("https://docs.wto.org/imrd/directdoc.asp?DDFDocuments/u/G/TBTN23/BDI328A3.docx", "https://docs.wto.org/imrd/directdoc.asp?DDFDocuments/u/G/TBTN23/BDI328A3.docx")</f>
        <v>https://docs.wto.org/imrd/directdoc.asp?DDFDocuments/u/G/TBTN23/BDI328A3.docx</v>
      </c>
      <c r="T164" s="3" t="str">
        <f>HYPERLINK("https://docs.wto.org/imrd/directdoc.asp?DDFDocuments/v/G/TBTN23/BDI328A3.docx", "https://docs.wto.org/imrd/directdoc.asp?DDFDocuments/v/G/TBTN23/BDI328A3.docx")</f>
        <v>https://docs.wto.org/imrd/directdoc.asp?DDFDocuments/v/G/TBTN23/BDI328A3.docx</v>
      </c>
      <c r="U164" s="3" t="s">
        <v>421</v>
      </c>
      <c r="V164" s="3" t="s">
        <v>422</v>
      </c>
      <c r="W164" s="3" t="s">
        <v>421</v>
      </c>
      <c r="X164" s="3" t="s">
        <v>422</v>
      </c>
      <c r="Y164" s="3" t="s">
        <v>422</v>
      </c>
      <c r="Z164" s="3" t="s">
        <v>422</v>
      </c>
      <c r="AA164" s="3" t="s">
        <v>422</v>
      </c>
      <c r="AB164" s="1" t="s">
        <v>23</v>
      </c>
    </row>
    <row r="165" spans="1:28" ht="195" x14ac:dyDescent="0.25">
      <c r="A165" s="3" t="s">
        <v>43</v>
      </c>
      <c r="B165" s="9">
        <v>45994</v>
      </c>
      <c r="C165" s="13" t="str">
        <f>HYPERLINK("https://eping.wto.org/en/Search?viewData= G/TBT/N/BDI/328/Add.3, G/TBT/N/KEN/1390/Add.3, G/TBT/N/RWA/835/Add.3, G/TBT/N/TZA/914/Add.3, G/TBT/N/UGA/1743/Add.3"," G/TBT/N/BDI/328/Add.3, G/TBT/N/KEN/1390/Add.3, G/TBT/N/RWA/835/Add.3, G/TBT/N/TZA/914/Add.3, G/TBT/N/UGA/1743/Add.3")</f>
        <v xml:space="preserve"> G/TBT/N/BDI/328/Add.3, G/TBT/N/KEN/1390/Add.3, G/TBT/N/RWA/835/Add.3, G/TBT/N/TZA/914/Add.3, G/TBT/N/UGA/1743/Add.3</v>
      </c>
      <c r="D165" s="1" t="s">
        <v>707</v>
      </c>
      <c r="E165" s="1" t="s">
        <v>708</v>
      </c>
      <c r="F165" s="1" t="s">
        <v>602</v>
      </c>
      <c r="G165" s="1" t="s">
        <v>23</v>
      </c>
      <c r="H165" s="1" t="s">
        <v>603</v>
      </c>
      <c r="I165" s="1" t="s">
        <v>570</v>
      </c>
      <c r="J165" s="1" t="s">
        <v>23</v>
      </c>
      <c r="K165" s="1" t="s">
        <v>23</v>
      </c>
      <c r="L165" s="3"/>
      <c r="M165" s="9" t="s">
        <v>23</v>
      </c>
      <c r="N165" s="9" t="s">
        <v>23</v>
      </c>
      <c r="O165" s="9" t="s">
        <v>23</v>
      </c>
      <c r="P165" s="3" t="s">
        <v>71</v>
      </c>
      <c r="Q165" s="3"/>
      <c r="R165" s="3" t="str">
        <f>HYPERLINK("https://docs.wto.org/imrd/directdoc.asp?DDFDocuments/t/G/TBTN23/BDI328A3.docx", "https://docs.wto.org/imrd/directdoc.asp?DDFDocuments/t/G/TBTN23/BDI328A3.docx")</f>
        <v>https://docs.wto.org/imrd/directdoc.asp?DDFDocuments/t/G/TBTN23/BDI328A3.docx</v>
      </c>
      <c r="S165" s="3" t="str">
        <f>HYPERLINK("https://docs.wto.org/imrd/directdoc.asp?DDFDocuments/u/G/TBTN23/BDI328A3.docx", "https://docs.wto.org/imrd/directdoc.asp?DDFDocuments/u/G/TBTN23/BDI328A3.docx")</f>
        <v>https://docs.wto.org/imrd/directdoc.asp?DDFDocuments/u/G/TBTN23/BDI328A3.docx</v>
      </c>
      <c r="T165" s="3" t="str">
        <f>HYPERLINK("https://docs.wto.org/imrd/directdoc.asp?DDFDocuments/v/G/TBTN23/BDI328A3.docx", "https://docs.wto.org/imrd/directdoc.asp?DDFDocuments/v/G/TBTN23/BDI328A3.docx")</f>
        <v>https://docs.wto.org/imrd/directdoc.asp?DDFDocuments/v/G/TBTN23/BDI328A3.docx</v>
      </c>
      <c r="U165" s="3" t="s">
        <v>421</v>
      </c>
      <c r="V165" s="3" t="s">
        <v>422</v>
      </c>
      <c r="W165" s="3" t="s">
        <v>421</v>
      </c>
      <c r="X165" s="3" t="s">
        <v>422</v>
      </c>
      <c r="Y165" s="3" t="s">
        <v>422</v>
      </c>
      <c r="Z165" s="3" t="s">
        <v>422</v>
      </c>
      <c r="AA165" s="3" t="s">
        <v>422</v>
      </c>
      <c r="AB165" s="1" t="s">
        <v>23</v>
      </c>
    </row>
    <row r="166" spans="1:28" ht="390" x14ac:dyDescent="0.25">
      <c r="A166" s="3" t="s">
        <v>70</v>
      </c>
      <c r="B166" s="9">
        <v>45994</v>
      </c>
      <c r="C166" s="13" t="str">
        <f>HYPERLINK("https://eping.wto.org/en/Search?viewData= G/TBT/N/USA/1958/Rev.1/Add.2"," G/TBT/N/USA/1958/Rev.1/Add.2")</f>
        <v xml:space="preserve"> G/TBT/N/USA/1958/Rev.1/Add.2</v>
      </c>
      <c r="D166" s="1" t="s">
        <v>755</v>
      </c>
      <c r="E166" s="1" t="s">
        <v>756</v>
      </c>
      <c r="F166" s="1" t="s">
        <v>757</v>
      </c>
      <c r="G166" s="1" t="s">
        <v>23</v>
      </c>
      <c r="H166" s="1" t="s">
        <v>758</v>
      </c>
      <c r="I166" s="1" t="s">
        <v>93</v>
      </c>
      <c r="J166" s="1" t="s">
        <v>23</v>
      </c>
      <c r="K166" s="1" t="s">
        <v>23</v>
      </c>
      <c r="L166" s="3"/>
      <c r="M166" s="9" t="s">
        <v>23</v>
      </c>
      <c r="N166" s="9" t="s">
        <v>23</v>
      </c>
      <c r="O166" s="9" t="s">
        <v>23</v>
      </c>
      <c r="P166" s="3" t="s">
        <v>71</v>
      </c>
      <c r="Q166" s="1" t="s">
        <v>759</v>
      </c>
      <c r="R166" s="3" t="str">
        <f>HYPERLINK("https://docs.wto.org/imrd/directdoc.asp?DDFDocuments/t/G/TBTN23/USA1958R1A2.docx", "https://docs.wto.org/imrd/directdoc.asp?DDFDocuments/t/G/TBTN23/USA1958R1A2.docx")</f>
        <v>https://docs.wto.org/imrd/directdoc.asp?DDFDocuments/t/G/TBTN23/USA1958R1A2.docx</v>
      </c>
      <c r="S166" s="3" t="str">
        <f>HYPERLINK("https://docs.wto.org/imrd/directdoc.asp?DDFDocuments/u/G/TBTN23/USA1958R1A2.docx", "https://docs.wto.org/imrd/directdoc.asp?DDFDocuments/u/G/TBTN23/USA1958R1A2.docx")</f>
        <v>https://docs.wto.org/imrd/directdoc.asp?DDFDocuments/u/G/TBTN23/USA1958R1A2.docx</v>
      </c>
      <c r="T166" s="3" t="str">
        <f>HYPERLINK("https://docs.wto.org/imrd/directdoc.asp?DDFDocuments/v/G/TBTN23/USA1958R1A2.docx", "https://docs.wto.org/imrd/directdoc.asp?DDFDocuments/v/G/TBTN23/USA1958R1A2.docx")</f>
        <v>https://docs.wto.org/imrd/directdoc.asp?DDFDocuments/v/G/TBTN23/USA1958R1A2.docx</v>
      </c>
      <c r="U166" s="3" t="s">
        <v>422</v>
      </c>
      <c r="V166" s="3" t="s">
        <v>422</v>
      </c>
      <c r="W166" s="3" t="s">
        <v>422</v>
      </c>
      <c r="X166" s="3" t="s">
        <v>422</v>
      </c>
      <c r="Y166" s="3" t="s">
        <v>421</v>
      </c>
      <c r="Z166" s="3" t="s">
        <v>422</v>
      </c>
      <c r="AA166" s="3" t="s">
        <v>422</v>
      </c>
      <c r="AB166" s="1" t="s">
        <v>23</v>
      </c>
    </row>
    <row r="167" spans="1:28" ht="120" x14ac:dyDescent="0.25">
      <c r="A167" s="3" t="s">
        <v>126</v>
      </c>
      <c r="B167" s="9">
        <v>45994</v>
      </c>
      <c r="C167" s="13" t="str">
        <f>HYPERLINK("https://eping.wto.org/en/Search?viewData= G/TBT/N/BDI/298/Add.3, G/TBT/N/KEN/1333/Add.3, G/TBT/N/RWA/740/Add.3, G/TBT/N/TZA/858/Add.3, G/TBT/N/UGA/1707/Add.3"," G/TBT/N/BDI/298/Add.3, G/TBT/N/KEN/1333/Add.3, G/TBT/N/RWA/740/Add.3, G/TBT/N/TZA/858/Add.3, G/TBT/N/UGA/1707/Add.3")</f>
        <v xml:space="preserve"> G/TBT/N/BDI/298/Add.3, G/TBT/N/KEN/1333/Add.3, G/TBT/N/RWA/740/Add.3, G/TBT/N/TZA/858/Add.3, G/TBT/N/UGA/1707/Add.3</v>
      </c>
      <c r="D167" s="1" t="s">
        <v>728</v>
      </c>
      <c r="E167" s="1" t="s">
        <v>729</v>
      </c>
      <c r="F167" s="1" t="s">
        <v>730</v>
      </c>
      <c r="G167" s="1" t="s">
        <v>634</v>
      </c>
      <c r="H167" s="1" t="s">
        <v>591</v>
      </c>
      <c r="I167" s="1" t="s">
        <v>635</v>
      </c>
      <c r="J167" s="1" t="s">
        <v>23</v>
      </c>
      <c r="K167" s="1" t="s">
        <v>23</v>
      </c>
      <c r="L167" s="3"/>
      <c r="M167" s="9" t="s">
        <v>23</v>
      </c>
      <c r="N167" s="9" t="s">
        <v>23</v>
      </c>
      <c r="O167" s="9" t="s">
        <v>23</v>
      </c>
      <c r="P167" s="3" t="s">
        <v>71</v>
      </c>
      <c r="Q167" s="3"/>
      <c r="R167" s="3" t="str">
        <f>HYPERLINK("https://docs.wto.org/imrd/directdoc.asp?DDFDocuments/t/G/TBTN22/BDI298A3.docx", "https://docs.wto.org/imrd/directdoc.asp?DDFDocuments/t/G/TBTN22/BDI298A3.docx")</f>
        <v>https://docs.wto.org/imrd/directdoc.asp?DDFDocuments/t/G/TBTN22/BDI298A3.docx</v>
      </c>
      <c r="S167" s="3" t="str">
        <f>HYPERLINK("https://docs.wto.org/imrd/directdoc.asp?DDFDocuments/u/G/TBTN22/BDI298A3.docx", "https://docs.wto.org/imrd/directdoc.asp?DDFDocuments/u/G/TBTN22/BDI298A3.docx")</f>
        <v>https://docs.wto.org/imrd/directdoc.asp?DDFDocuments/u/G/TBTN22/BDI298A3.docx</v>
      </c>
      <c r="T167" s="3" t="str">
        <f>HYPERLINK("https://docs.wto.org/imrd/directdoc.asp?DDFDocuments/v/G/TBTN22/BDI298A3.docx", "https://docs.wto.org/imrd/directdoc.asp?DDFDocuments/v/G/TBTN22/BDI298A3.docx")</f>
        <v>https://docs.wto.org/imrd/directdoc.asp?DDFDocuments/v/G/TBTN22/BDI298A3.docx</v>
      </c>
      <c r="U167" s="3" t="s">
        <v>421</v>
      </c>
      <c r="V167" s="3" t="s">
        <v>422</v>
      </c>
      <c r="W167" s="3" t="s">
        <v>421</v>
      </c>
      <c r="X167" s="3" t="s">
        <v>422</v>
      </c>
      <c r="Y167" s="3" t="s">
        <v>422</v>
      </c>
      <c r="Z167" s="3" t="s">
        <v>422</v>
      </c>
      <c r="AA167" s="3" t="s">
        <v>422</v>
      </c>
      <c r="AB167" s="1" t="s">
        <v>23</v>
      </c>
    </row>
    <row r="168" spans="1:28" ht="409.5" x14ac:dyDescent="0.25">
      <c r="A168" s="3" t="s">
        <v>70</v>
      </c>
      <c r="B168" s="9">
        <v>45994</v>
      </c>
      <c r="C168" s="13" t="str">
        <f>HYPERLINK("https://eping.wto.org/en/Search?viewData= G/TBT/N/USA/1472/Add.2"," G/TBT/N/USA/1472/Add.2")</f>
        <v xml:space="preserve"> G/TBT/N/USA/1472/Add.2</v>
      </c>
      <c r="D168" s="1" t="s">
        <v>760</v>
      </c>
      <c r="E168" s="1" t="s">
        <v>761</v>
      </c>
      <c r="F168" s="1" t="s">
        <v>762</v>
      </c>
      <c r="G168" s="1" t="s">
        <v>23</v>
      </c>
      <c r="H168" s="1" t="s">
        <v>763</v>
      </c>
      <c r="I168" s="1" t="s">
        <v>764</v>
      </c>
      <c r="J168" s="1" t="s">
        <v>23</v>
      </c>
      <c r="K168" s="1" t="s">
        <v>138</v>
      </c>
      <c r="L168" s="3"/>
      <c r="M168" s="9" t="s">
        <v>23</v>
      </c>
      <c r="N168" s="9" t="s">
        <v>23</v>
      </c>
      <c r="O168" s="9" t="s">
        <v>23</v>
      </c>
      <c r="P168" s="3" t="s">
        <v>71</v>
      </c>
      <c r="Q168" s="1" t="s">
        <v>765</v>
      </c>
      <c r="R168" s="3" t="str">
        <f>HYPERLINK("https://docs.wto.org/imrd/directdoc.asp?DDFDocuments/t/G/TBTN19/USA1472A2.docx", "https://docs.wto.org/imrd/directdoc.asp?DDFDocuments/t/G/TBTN19/USA1472A2.docx")</f>
        <v>https://docs.wto.org/imrd/directdoc.asp?DDFDocuments/t/G/TBTN19/USA1472A2.docx</v>
      </c>
      <c r="S168" s="3" t="str">
        <f>HYPERLINK("https://docs.wto.org/imrd/directdoc.asp?DDFDocuments/u/G/TBTN19/USA1472A2.docx", "https://docs.wto.org/imrd/directdoc.asp?DDFDocuments/u/G/TBTN19/USA1472A2.docx")</f>
        <v>https://docs.wto.org/imrd/directdoc.asp?DDFDocuments/u/G/TBTN19/USA1472A2.docx</v>
      </c>
      <c r="T168" s="3" t="str">
        <f>HYPERLINK("https://docs.wto.org/imrd/directdoc.asp?DDFDocuments/v/G/TBTN19/USA1472A2.docx", "https://docs.wto.org/imrd/directdoc.asp?DDFDocuments/v/G/TBTN19/USA1472A2.docx")</f>
        <v>https://docs.wto.org/imrd/directdoc.asp?DDFDocuments/v/G/TBTN19/USA1472A2.docx</v>
      </c>
      <c r="U168" s="3" t="s">
        <v>421</v>
      </c>
      <c r="V168" s="3" t="s">
        <v>422</v>
      </c>
      <c r="W168" s="3" t="s">
        <v>422</v>
      </c>
      <c r="X168" s="3" t="s">
        <v>422</v>
      </c>
      <c r="Y168" s="3" t="s">
        <v>422</v>
      </c>
      <c r="Z168" s="3" t="s">
        <v>422</v>
      </c>
      <c r="AA168" s="3" t="s">
        <v>422</v>
      </c>
      <c r="AB168" s="1" t="s">
        <v>23</v>
      </c>
    </row>
    <row r="169" spans="1:28" ht="120" x14ac:dyDescent="0.25">
      <c r="A169" s="3" t="s">
        <v>28</v>
      </c>
      <c r="B169" s="9">
        <v>45994</v>
      </c>
      <c r="C169" s="13" t="str">
        <f>HYPERLINK("https://eping.wto.org/en/Search?viewData= G/TBT/N/BDI/305/Add.2, G/TBT/N/KEN/1347/Add.3, G/TBT/N/RWA/746/Add.2, G/TBT/N/TZA/869/Add.2, G/TBT/N/UGA/1714/Add.2"," G/TBT/N/BDI/305/Add.2, G/TBT/N/KEN/1347/Add.3, G/TBT/N/RWA/746/Add.2, G/TBT/N/TZA/869/Add.2, G/TBT/N/UGA/1714/Add.2")</f>
        <v xml:space="preserve"> G/TBT/N/BDI/305/Add.2, G/TBT/N/KEN/1347/Add.3, G/TBT/N/RWA/746/Add.2, G/TBT/N/TZA/869/Add.2, G/TBT/N/UGA/1714/Add.2</v>
      </c>
      <c r="D169" s="1" t="s">
        <v>573</v>
      </c>
      <c r="E169" s="1" t="s">
        <v>574</v>
      </c>
      <c r="F169" s="1" t="s">
        <v>575</v>
      </c>
      <c r="G169" s="1" t="s">
        <v>576</v>
      </c>
      <c r="H169" s="1" t="s">
        <v>577</v>
      </c>
      <c r="I169" s="1" t="s">
        <v>607</v>
      </c>
      <c r="J169" s="1" t="s">
        <v>23</v>
      </c>
      <c r="K169" s="1" t="s">
        <v>23</v>
      </c>
      <c r="L169" s="3"/>
      <c r="M169" s="9" t="s">
        <v>23</v>
      </c>
      <c r="N169" s="9" t="s">
        <v>23</v>
      </c>
      <c r="O169" s="9" t="s">
        <v>23</v>
      </c>
      <c r="P169" s="3" t="s">
        <v>71</v>
      </c>
      <c r="Q169" s="3"/>
      <c r="R169" s="3" t="str">
        <f>HYPERLINK("https://docs.wto.org/imrd/directdoc.asp?DDFDocuments/t/G/TBTN22/BDI305A2.docx", "https://docs.wto.org/imrd/directdoc.asp?DDFDocuments/t/G/TBTN22/BDI305A2.docx")</f>
        <v>https://docs.wto.org/imrd/directdoc.asp?DDFDocuments/t/G/TBTN22/BDI305A2.docx</v>
      </c>
      <c r="S169" s="3" t="str">
        <f>HYPERLINK("https://docs.wto.org/imrd/directdoc.asp?DDFDocuments/u/G/TBTN22/BDI305A2.docx", "https://docs.wto.org/imrd/directdoc.asp?DDFDocuments/u/G/TBTN22/BDI305A2.docx")</f>
        <v>https://docs.wto.org/imrd/directdoc.asp?DDFDocuments/u/G/TBTN22/BDI305A2.docx</v>
      </c>
      <c r="T169" s="3" t="str">
        <f>HYPERLINK("https://docs.wto.org/imrd/directdoc.asp?DDFDocuments/v/G/TBTN22/BDI305A2.docx", "https://docs.wto.org/imrd/directdoc.asp?DDFDocuments/v/G/TBTN22/BDI305A2.docx")</f>
        <v>https://docs.wto.org/imrd/directdoc.asp?DDFDocuments/v/G/TBTN22/BDI305A2.docx</v>
      </c>
      <c r="U169" s="3" t="s">
        <v>421</v>
      </c>
      <c r="V169" s="3" t="s">
        <v>422</v>
      </c>
      <c r="W169" s="3" t="s">
        <v>421</v>
      </c>
      <c r="X169" s="3" t="s">
        <v>422</v>
      </c>
      <c r="Y169" s="3" t="s">
        <v>422</v>
      </c>
      <c r="Z169" s="3" t="s">
        <v>422</v>
      </c>
      <c r="AA169" s="3" t="s">
        <v>422</v>
      </c>
      <c r="AB169" s="1" t="s">
        <v>23</v>
      </c>
    </row>
    <row r="170" spans="1:28" ht="135" x14ac:dyDescent="0.25">
      <c r="A170" s="3" t="s">
        <v>28</v>
      </c>
      <c r="B170" s="9">
        <v>45994</v>
      </c>
      <c r="C170" s="13" t="str">
        <f>HYPERLINK("https://eping.wto.org/en/Search?viewData= G/TBT/N/BDI/355/Add.3, G/TBT/N/KEN/1427/Add.3, G/TBT/N/RWA/863/Add.3, G/TBT/N/TZA/969/Add.3, G/TBT/N/UGA/1771/Add.3"," G/TBT/N/BDI/355/Add.3, G/TBT/N/KEN/1427/Add.3, G/TBT/N/RWA/863/Add.3, G/TBT/N/TZA/969/Add.3, G/TBT/N/UGA/1771/Add.3")</f>
        <v xml:space="preserve"> G/TBT/N/BDI/355/Add.3, G/TBT/N/KEN/1427/Add.3, G/TBT/N/RWA/863/Add.3, G/TBT/N/TZA/969/Add.3, G/TBT/N/UGA/1771/Add.3</v>
      </c>
      <c r="D170" s="1" t="s">
        <v>650</v>
      </c>
      <c r="E170" s="1" t="s">
        <v>651</v>
      </c>
      <c r="F170" s="1" t="s">
        <v>652</v>
      </c>
      <c r="G170" s="1" t="s">
        <v>653</v>
      </c>
      <c r="H170" s="1" t="s">
        <v>654</v>
      </c>
      <c r="I170" s="1" t="s">
        <v>145</v>
      </c>
      <c r="J170" s="1" t="s">
        <v>23</v>
      </c>
      <c r="K170" s="1" t="s">
        <v>23</v>
      </c>
      <c r="L170" s="3"/>
      <c r="M170" s="9" t="s">
        <v>23</v>
      </c>
      <c r="N170" s="9" t="s">
        <v>23</v>
      </c>
      <c r="O170" s="9" t="s">
        <v>23</v>
      </c>
      <c r="P170" s="3" t="s">
        <v>71</v>
      </c>
      <c r="Q170" s="3"/>
      <c r="R170" s="3" t="str">
        <f>HYPERLINK("https://docs.wto.org/imrd/directdoc.asp?DDFDocuments/t/G/TBTN23/BDI355A3.docx", "https://docs.wto.org/imrd/directdoc.asp?DDFDocuments/t/G/TBTN23/BDI355A3.docx")</f>
        <v>https://docs.wto.org/imrd/directdoc.asp?DDFDocuments/t/G/TBTN23/BDI355A3.docx</v>
      </c>
      <c r="S170" s="3" t="str">
        <f>HYPERLINK("https://docs.wto.org/imrd/directdoc.asp?DDFDocuments/u/G/TBTN23/BDI355A3.docx", "https://docs.wto.org/imrd/directdoc.asp?DDFDocuments/u/G/TBTN23/BDI355A3.docx")</f>
        <v>https://docs.wto.org/imrd/directdoc.asp?DDFDocuments/u/G/TBTN23/BDI355A3.docx</v>
      </c>
      <c r="T170" s="3" t="str">
        <f>HYPERLINK("https://docs.wto.org/imrd/directdoc.asp?DDFDocuments/v/G/TBTN23/BDI355A3.docx", "https://docs.wto.org/imrd/directdoc.asp?DDFDocuments/v/G/TBTN23/BDI355A3.docx")</f>
        <v>https://docs.wto.org/imrd/directdoc.asp?DDFDocuments/v/G/TBTN23/BDI355A3.docx</v>
      </c>
      <c r="U170" s="3" t="s">
        <v>421</v>
      </c>
      <c r="V170" s="3" t="s">
        <v>422</v>
      </c>
      <c r="W170" s="3" t="s">
        <v>422</v>
      </c>
      <c r="X170" s="3" t="s">
        <v>422</v>
      </c>
      <c r="Y170" s="3" t="s">
        <v>422</v>
      </c>
      <c r="Z170" s="3" t="s">
        <v>422</v>
      </c>
      <c r="AA170" s="3" t="s">
        <v>422</v>
      </c>
      <c r="AB170" s="1" t="s">
        <v>23</v>
      </c>
    </row>
    <row r="171" spans="1:28" ht="409.5" x14ac:dyDescent="0.25">
      <c r="A171" s="3" t="s">
        <v>34</v>
      </c>
      <c r="B171" s="9">
        <v>45994</v>
      </c>
      <c r="C171" s="13" t="str">
        <f>HYPERLINK("https://eping.wto.org/en/Search?viewData= G/TBT/N/AUS/192/Add.1"," G/TBT/N/AUS/192/Add.1")</f>
        <v xml:space="preserve"> G/TBT/N/AUS/192/Add.1</v>
      </c>
      <c r="D171" s="1" t="s">
        <v>766</v>
      </c>
      <c r="E171" s="1" t="s">
        <v>767</v>
      </c>
      <c r="F171" s="1" t="s">
        <v>768</v>
      </c>
      <c r="G171" s="1" t="s">
        <v>769</v>
      </c>
      <c r="H171" s="1" t="s">
        <v>770</v>
      </c>
      <c r="I171" s="1" t="s">
        <v>66</v>
      </c>
      <c r="J171" s="1" t="s">
        <v>771</v>
      </c>
      <c r="K171" s="1" t="s">
        <v>23</v>
      </c>
      <c r="L171" s="3"/>
      <c r="M171" s="9" t="s">
        <v>23</v>
      </c>
      <c r="N171" s="9" t="s">
        <v>23</v>
      </c>
      <c r="O171" s="9" t="s">
        <v>23</v>
      </c>
      <c r="P171" s="3" t="s">
        <v>71</v>
      </c>
      <c r="Q171" s="1" t="s">
        <v>772</v>
      </c>
      <c r="R171" s="3" t="str">
        <f>HYPERLINK("https://docs.wto.org/imrd/directdoc.asp?DDFDocuments/t/G/TBTN25/AUS192A1.docx", "https://docs.wto.org/imrd/directdoc.asp?DDFDocuments/t/G/TBTN25/AUS192A1.docx")</f>
        <v>https://docs.wto.org/imrd/directdoc.asp?DDFDocuments/t/G/TBTN25/AUS192A1.docx</v>
      </c>
      <c r="S171" s="3" t="str">
        <f>HYPERLINK("https://docs.wto.org/imrd/directdoc.asp?DDFDocuments/u/G/TBTN25/AUS192A1.docx", "https://docs.wto.org/imrd/directdoc.asp?DDFDocuments/u/G/TBTN25/AUS192A1.docx")</f>
        <v>https://docs.wto.org/imrd/directdoc.asp?DDFDocuments/u/G/TBTN25/AUS192A1.docx</v>
      </c>
      <c r="T171" s="3" t="str">
        <f>HYPERLINK("https://docs.wto.org/imrd/directdoc.asp?DDFDocuments/v/G/TBTN25/AUS192A1.docx", "https://docs.wto.org/imrd/directdoc.asp?DDFDocuments/v/G/TBTN25/AUS192A1.docx")</f>
        <v>https://docs.wto.org/imrd/directdoc.asp?DDFDocuments/v/G/TBTN25/AUS192A1.docx</v>
      </c>
      <c r="U171" s="3" t="s">
        <v>422</v>
      </c>
      <c r="V171" s="3" t="s">
        <v>422</v>
      </c>
      <c r="W171" s="3" t="s">
        <v>422</v>
      </c>
      <c r="X171" s="3" t="s">
        <v>422</v>
      </c>
      <c r="Y171" s="3" t="s">
        <v>422</v>
      </c>
      <c r="Z171" s="3" t="s">
        <v>422</v>
      </c>
      <c r="AA171" s="3" t="s">
        <v>422</v>
      </c>
      <c r="AB171" s="1" t="s">
        <v>23</v>
      </c>
    </row>
    <row r="172" spans="1:28" ht="409.5" x14ac:dyDescent="0.25">
      <c r="A172" s="3" t="s">
        <v>43</v>
      </c>
      <c r="B172" s="9">
        <v>45994</v>
      </c>
      <c r="C172" s="13" t="str">
        <f>HYPERLINK("https://eping.wto.org/en/Search?viewData= G/TBT/N/BDI/683, G/TBT/N/KEN/1941, G/TBT/N/RWA/1306, G/TBT/N/TZA/1452, G/TBT/N/UGA/2273"," G/TBT/N/BDI/683, G/TBT/N/KEN/1941, G/TBT/N/RWA/1306, G/TBT/N/TZA/1452, G/TBT/N/UGA/2273")</f>
        <v xml:space="preserve"> G/TBT/N/BDI/683, G/TBT/N/KEN/1941, G/TBT/N/RWA/1306, G/TBT/N/TZA/1452, G/TBT/N/UGA/2273</v>
      </c>
      <c r="D172" s="1" t="s">
        <v>733</v>
      </c>
      <c r="E172" s="1" t="s">
        <v>734</v>
      </c>
      <c r="F172" s="1" t="s">
        <v>735</v>
      </c>
      <c r="G172" s="1" t="s">
        <v>736</v>
      </c>
      <c r="H172" s="1" t="s">
        <v>557</v>
      </c>
      <c r="I172" s="1" t="s">
        <v>85</v>
      </c>
      <c r="J172" s="1" t="s">
        <v>23</v>
      </c>
      <c r="K172" s="1" t="s">
        <v>23</v>
      </c>
      <c r="L172" s="3"/>
      <c r="M172" s="9">
        <v>46054</v>
      </c>
      <c r="N172" s="9" t="s">
        <v>23</v>
      </c>
      <c r="O172" s="9" t="s">
        <v>23</v>
      </c>
      <c r="P172" s="3" t="s">
        <v>24</v>
      </c>
      <c r="Q172" s="1" t="s">
        <v>737</v>
      </c>
      <c r="R172" s="3" t="str">
        <f>HYPERLINK("https://docs.wto.org/imrd/directdoc.asp?DDFDocuments/t/G/TBTN25/BDI683.docx", "https://docs.wto.org/imrd/directdoc.asp?DDFDocuments/t/G/TBTN25/BDI683.docx")</f>
        <v>https://docs.wto.org/imrd/directdoc.asp?DDFDocuments/t/G/TBTN25/BDI683.docx</v>
      </c>
      <c r="S172" s="3" t="str">
        <f>HYPERLINK("https://docs.wto.org/imrd/directdoc.asp?DDFDocuments/u/G/TBTN25/BDI683.docx", "https://docs.wto.org/imrd/directdoc.asp?DDFDocuments/u/G/TBTN25/BDI683.docx")</f>
        <v>https://docs.wto.org/imrd/directdoc.asp?DDFDocuments/u/G/TBTN25/BDI683.docx</v>
      </c>
      <c r="T172" s="3" t="str">
        <f>HYPERLINK("https://docs.wto.org/imrd/directdoc.asp?DDFDocuments/v/G/TBTN25/BDI683.docx", "https://docs.wto.org/imrd/directdoc.asp?DDFDocuments/v/G/TBTN25/BDI683.docx")</f>
        <v>https://docs.wto.org/imrd/directdoc.asp?DDFDocuments/v/G/TBTN25/BDI683.docx</v>
      </c>
      <c r="U172" s="3" t="s">
        <v>421</v>
      </c>
      <c r="V172" s="3" t="s">
        <v>422</v>
      </c>
      <c r="W172" s="3" t="s">
        <v>421</v>
      </c>
      <c r="X172" s="3" t="s">
        <v>422</v>
      </c>
      <c r="Y172" s="3" t="s">
        <v>422</v>
      </c>
      <c r="Z172" s="3" t="s">
        <v>422</v>
      </c>
      <c r="AA172" s="3" t="s">
        <v>422</v>
      </c>
      <c r="AB172" s="1" t="s">
        <v>738</v>
      </c>
    </row>
    <row r="173" spans="1:28" ht="409.5" x14ac:dyDescent="0.25">
      <c r="A173" s="3" t="s">
        <v>126</v>
      </c>
      <c r="B173" s="9">
        <v>45994</v>
      </c>
      <c r="C173" s="13" t="str">
        <f>HYPERLINK("https://eping.wto.org/en/Search?viewData= G/TBT/N/BDI/683, G/TBT/N/KEN/1941, G/TBT/N/RWA/1306, G/TBT/N/TZA/1452, G/TBT/N/UGA/2273"," G/TBT/N/BDI/683, G/TBT/N/KEN/1941, G/TBT/N/RWA/1306, G/TBT/N/TZA/1452, G/TBT/N/UGA/2273")</f>
        <v xml:space="preserve"> G/TBT/N/BDI/683, G/TBT/N/KEN/1941, G/TBT/N/RWA/1306, G/TBT/N/TZA/1452, G/TBT/N/UGA/2273</v>
      </c>
      <c r="D173" s="1" t="s">
        <v>733</v>
      </c>
      <c r="E173" s="1" t="s">
        <v>734</v>
      </c>
      <c r="F173" s="1" t="s">
        <v>735</v>
      </c>
      <c r="G173" s="1" t="s">
        <v>736</v>
      </c>
      <c r="H173" s="1" t="s">
        <v>557</v>
      </c>
      <c r="I173" s="1" t="s">
        <v>85</v>
      </c>
      <c r="J173" s="1" t="s">
        <v>23</v>
      </c>
      <c r="K173" s="1" t="s">
        <v>23</v>
      </c>
      <c r="L173" s="3"/>
      <c r="M173" s="9">
        <v>46054</v>
      </c>
      <c r="N173" s="9" t="s">
        <v>23</v>
      </c>
      <c r="O173" s="9" t="s">
        <v>23</v>
      </c>
      <c r="P173" s="3" t="s">
        <v>24</v>
      </c>
      <c r="Q173" s="1" t="s">
        <v>737</v>
      </c>
      <c r="R173" s="3" t="str">
        <f>HYPERLINK("https://docs.wto.org/imrd/directdoc.asp?DDFDocuments/t/G/TBTN25/BDI683.docx", "https://docs.wto.org/imrd/directdoc.asp?DDFDocuments/t/G/TBTN25/BDI683.docx")</f>
        <v>https://docs.wto.org/imrd/directdoc.asp?DDFDocuments/t/G/TBTN25/BDI683.docx</v>
      </c>
      <c r="S173" s="3" t="str">
        <f>HYPERLINK("https://docs.wto.org/imrd/directdoc.asp?DDFDocuments/u/G/TBTN25/BDI683.docx", "https://docs.wto.org/imrd/directdoc.asp?DDFDocuments/u/G/TBTN25/BDI683.docx")</f>
        <v>https://docs.wto.org/imrd/directdoc.asp?DDFDocuments/u/G/TBTN25/BDI683.docx</v>
      </c>
      <c r="T173" s="3" t="str">
        <f>HYPERLINK("https://docs.wto.org/imrd/directdoc.asp?DDFDocuments/v/G/TBTN25/BDI683.docx", "https://docs.wto.org/imrd/directdoc.asp?DDFDocuments/v/G/TBTN25/BDI683.docx")</f>
        <v>https://docs.wto.org/imrd/directdoc.asp?DDFDocuments/v/G/TBTN25/BDI683.docx</v>
      </c>
      <c r="U173" s="3" t="s">
        <v>421</v>
      </c>
      <c r="V173" s="3" t="s">
        <v>422</v>
      </c>
      <c r="W173" s="3" t="s">
        <v>421</v>
      </c>
      <c r="X173" s="3" t="s">
        <v>422</v>
      </c>
      <c r="Y173" s="3" t="s">
        <v>422</v>
      </c>
      <c r="Z173" s="3" t="s">
        <v>422</v>
      </c>
      <c r="AA173" s="3" t="s">
        <v>422</v>
      </c>
      <c r="AB173" s="1" t="s">
        <v>738</v>
      </c>
    </row>
    <row r="174" spans="1:28" ht="409.5" x14ac:dyDescent="0.25">
      <c r="A174" s="3" t="s">
        <v>43</v>
      </c>
      <c r="B174" s="9">
        <v>45994</v>
      </c>
      <c r="C174" s="13" t="str">
        <f>HYPERLINK("https://eping.wto.org/en/Search?viewData= G/TBT/N/BDI/687, G/TBT/N/KEN/1945, G/TBT/N/RWA/1310, G/TBT/N/TZA/1456, G/TBT/N/UGA/2277"," G/TBT/N/BDI/687, G/TBT/N/KEN/1945, G/TBT/N/RWA/1310, G/TBT/N/TZA/1456, G/TBT/N/UGA/2277")</f>
        <v xml:space="preserve"> G/TBT/N/BDI/687, G/TBT/N/KEN/1945, G/TBT/N/RWA/1310, G/TBT/N/TZA/1456, G/TBT/N/UGA/2277</v>
      </c>
      <c r="D174" s="1" t="s">
        <v>697</v>
      </c>
      <c r="E174" s="1" t="s">
        <v>698</v>
      </c>
      <c r="F174" s="1" t="s">
        <v>699</v>
      </c>
      <c r="G174" s="1" t="s">
        <v>700</v>
      </c>
      <c r="H174" s="1" t="s">
        <v>557</v>
      </c>
      <c r="I174" s="1" t="s">
        <v>85</v>
      </c>
      <c r="J174" s="1" t="s">
        <v>23</v>
      </c>
      <c r="K174" s="1" t="s">
        <v>23</v>
      </c>
      <c r="L174" s="3"/>
      <c r="M174" s="9">
        <v>46054</v>
      </c>
      <c r="N174" s="9" t="s">
        <v>23</v>
      </c>
      <c r="O174" s="9" t="s">
        <v>23</v>
      </c>
      <c r="P174" s="3" t="s">
        <v>24</v>
      </c>
      <c r="Q174" s="1" t="s">
        <v>701</v>
      </c>
      <c r="R174" s="3" t="str">
        <f>HYPERLINK("https://docs.wto.org/imrd/directdoc.asp?DDFDocuments/t/G/TBTN25/BDI687.docx", "https://docs.wto.org/imrd/directdoc.asp?DDFDocuments/t/G/TBTN25/BDI687.docx")</f>
        <v>https://docs.wto.org/imrd/directdoc.asp?DDFDocuments/t/G/TBTN25/BDI687.docx</v>
      </c>
      <c r="S174" s="3" t="str">
        <f>HYPERLINK("https://docs.wto.org/imrd/directdoc.asp?DDFDocuments/u/G/TBTN25/BDI687.docx", "https://docs.wto.org/imrd/directdoc.asp?DDFDocuments/u/G/TBTN25/BDI687.docx")</f>
        <v>https://docs.wto.org/imrd/directdoc.asp?DDFDocuments/u/G/TBTN25/BDI687.docx</v>
      </c>
      <c r="T174" s="3" t="str">
        <f>HYPERLINK("https://docs.wto.org/imrd/directdoc.asp?DDFDocuments/v/G/TBTN25/BDI687.docx", "https://docs.wto.org/imrd/directdoc.asp?DDFDocuments/v/G/TBTN25/BDI687.docx")</f>
        <v>https://docs.wto.org/imrd/directdoc.asp?DDFDocuments/v/G/TBTN25/BDI687.docx</v>
      </c>
      <c r="U174" s="3" t="s">
        <v>421</v>
      </c>
      <c r="V174" s="3" t="s">
        <v>422</v>
      </c>
      <c r="W174" s="3" t="s">
        <v>421</v>
      </c>
      <c r="X174" s="3" t="s">
        <v>422</v>
      </c>
      <c r="Y174" s="3" t="s">
        <v>422</v>
      </c>
      <c r="Z174" s="3" t="s">
        <v>422</v>
      </c>
      <c r="AA174" s="3" t="s">
        <v>422</v>
      </c>
      <c r="AB174" s="1" t="s">
        <v>702</v>
      </c>
    </row>
    <row r="175" spans="1:28" ht="409.5" x14ac:dyDescent="0.25">
      <c r="A175" s="3" t="s">
        <v>22</v>
      </c>
      <c r="B175" s="9">
        <v>45994</v>
      </c>
      <c r="C175" s="13" t="str">
        <f>HYPERLINK("https://eping.wto.org/en/Search?viewData= G/TBT/N/BDI/686, G/TBT/N/KEN/1944, G/TBT/N/RWA/1309, G/TBT/N/TZA/1455, G/TBT/N/UGA/2276"," G/TBT/N/BDI/686, G/TBT/N/KEN/1944, G/TBT/N/RWA/1309, G/TBT/N/TZA/1455, G/TBT/N/UGA/2276")</f>
        <v xml:space="preserve"> G/TBT/N/BDI/686, G/TBT/N/KEN/1944, G/TBT/N/RWA/1309, G/TBT/N/TZA/1455, G/TBT/N/UGA/2276</v>
      </c>
      <c r="D175" s="1" t="s">
        <v>679</v>
      </c>
      <c r="E175" s="1" t="s">
        <v>680</v>
      </c>
      <c r="F175" s="1" t="s">
        <v>681</v>
      </c>
      <c r="G175" s="1" t="s">
        <v>682</v>
      </c>
      <c r="H175" s="1" t="s">
        <v>557</v>
      </c>
      <c r="I175" s="1" t="s">
        <v>112</v>
      </c>
      <c r="J175" s="1" t="s">
        <v>23</v>
      </c>
      <c r="K175" s="1" t="s">
        <v>23</v>
      </c>
      <c r="L175" s="3"/>
      <c r="M175" s="9">
        <v>46054</v>
      </c>
      <c r="N175" s="9" t="s">
        <v>23</v>
      </c>
      <c r="O175" s="9" t="s">
        <v>23</v>
      </c>
      <c r="P175" s="3" t="s">
        <v>24</v>
      </c>
      <c r="Q175" s="1" t="s">
        <v>683</v>
      </c>
      <c r="R175" s="3" t="str">
        <f>HYPERLINK("https://docs.wto.org/imrd/directdoc.asp?DDFDocuments/t/G/TBTN25/BDI686.docx", "https://docs.wto.org/imrd/directdoc.asp?DDFDocuments/t/G/TBTN25/BDI686.docx")</f>
        <v>https://docs.wto.org/imrd/directdoc.asp?DDFDocuments/t/G/TBTN25/BDI686.docx</v>
      </c>
      <c r="S175" s="3" t="str">
        <f>HYPERLINK("https://docs.wto.org/imrd/directdoc.asp?DDFDocuments/u/G/TBTN25/BDI686.docx", "https://docs.wto.org/imrd/directdoc.asp?DDFDocuments/u/G/TBTN25/BDI686.docx")</f>
        <v>https://docs.wto.org/imrd/directdoc.asp?DDFDocuments/u/G/TBTN25/BDI686.docx</v>
      </c>
      <c r="T175" s="3" t="str">
        <f>HYPERLINK("https://docs.wto.org/imrd/directdoc.asp?DDFDocuments/v/G/TBTN25/BDI686.docx", "https://docs.wto.org/imrd/directdoc.asp?DDFDocuments/v/G/TBTN25/BDI686.docx")</f>
        <v>https://docs.wto.org/imrd/directdoc.asp?DDFDocuments/v/G/TBTN25/BDI686.docx</v>
      </c>
      <c r="U175" s="3" t="s">
        <v>421</v>
      </c>
      <c r="V175" s="3" t="s">
        <v>422</v>
      </c>
      <c r="W175" s="3" t="s">
        <v>421</v>
      </c>
      <c r="X175" s="3" t="s">
        <v>422</v>
      </c>
      <c r="Y175" s="3" t="s">
        <v>422</v>
      </c>
      <c r="Z175" s="3" t="s">
        <v>422</v>
      </c>
      <c r="AA175" s="3" t="s">
        <v>422</v>
      </c>
      <c r="AB175" s="1" t="s">
        <v>684</v>
      </c>
    </row>
    <row r="176" spans="1:28" ht="409.5" x14ac:dyDescent="0.25">
      <c r="A176" s="3" t="s">
        <v>43</v>
      </c>
      <c r="B176" s="9">
        <v>45994</v>
      </c>
      <c r="C176" s="13" t="str">
        <f>HYPERLINK("https://eping.wto.org/en/Search?viewData= G/TBT/N/BDI/685, G/TBT/N/KEN/1943, G/TBT/N/RWA/1308, G/TBT/N/TZA/1454, G/TBT/N/UGA/2275"," G/TBT/N/BDI/685, G/TBT/N/KEN/1943, G/TBT/N/RWA/1308, G/TBT/N/TZA/1454, G/TBT/N/UGA/2275")</f>
        <v xml:space="preserve"> G/TBT/N/BDI/685, G/TBT/N/KEN/1943, G/TBT/N/RWA/1308, G/TBT/N/TZA/1454, G/TBT/N/UGA/2275</v>
      </c>
      <c r="D176" s="1" t="s">
        <v>625</v>
      </c>
      <c r="E176" s="1" t="s">
        <v>626</v>
      </c>
      <c r="F176" s="1" t="s">
        <v>627</v>
      </c>
      <c r="G176" s="1" t="s">
        <v>628</v>
      </c>
      <c r="H176" s="1" t="s">
        <v>557</v>
      </c>
      <c r="I176" s="1" t="s">
        <v>112</v>
      </c>
      <c r="J176" s="1" t="s">
        <v>23</v>
      </c>
      <c r="K176" s="1" t="s">
        <v>23</v>
      </c>
      <c r="L176" s="3"/>
      <c r="M176" s="9">
        <v>46054</v>
      </c>
      <c r="N176" s="9" t="s">
        <v>23</v>
      </c>
      <c r="O176" s="9" t="s">
        <v>23</v>
      </c>
      <c r="P176" s="3" t="s">
        <v>24</v>
      </c>
      <c r="Q176" s="1" t="s">
        <v>629</v>
      </c>
      <c r="R176" s="3" t="str">
        <f>HYPERLINK("https://docs.wto.org/imrd/directdoc.asp?DDFDocuments/t/G/TBTN25/BDI685.docx", "https://docs.wto.org/imrd/directdoc.asp?DDFDocuments/t/G/TBTN25/BDI685.docx")</f>
        <v>https://docs.wto.org/imrd/directdoc.asp?DDFDocuments/t/G/TBTN25/BDI685.docx</v>
      </c>
      <c r="S176" s="3" t="str">
        <f>HYPERLINK("https://docs.wto.org/imrd/directdoc.asp?DDFDocuments/u/G/TBTN25/BDI685.docx", "https://docs.wto.org/imrd/directdoc.asp?DDFDocuments/u/G/TBTN25/BDI685.docx")</f>
        <v>https://docs.wto.org/imrd/directdoc.asp?DDFDocuments/u/G/TBTN25/BDI685.docx</v>
      </c>
      <c r="T176" s="3" t="str">
        <f>HYPERLINK("https://docs.wto.org/imrd/directdoc.asp?DDFDocuments/v/G/TBTN25/BDI685.docx", "https://docs.wto.org/imrd/directdoc.asp?DDFDocuments/v/G/TBTN25/BDI685.docx")</f>
        <v>https://docs.wto.org/imrd/directdoc.asp?DDFDocuments/v/G/TBTN25/BDI685.docx</v>
      </c>
      <c r="U176" s="3" t="s">
        <v>421</v>
      </c>
      <c r="V176" s="3" t="s">
        <v>422</v>
      </c>
      <c r="W176" s="3" t="s">
        <v>421</v>
      </c>
      <c r="X176" s="3" t="s">
        <v>422</v>
      </c>
      <c r="Y176" s="3" t="s">
        <v>422</v>
      </c>
      <c r="Z176" s="3" t="s">
        <v>422</v>
      </c>
      <c r="AA176" s="3" t="s">
        <v>422</v>
      </c>
      <c r="AB176" s="1" t="s">
        <v>630</v>
      </c>
    </row>
    <row r="177" spans="1:28" ht="105" x14ac:dyDescent="0.25">
      <c r="A177" s="3" t="s">
        <v>22</v>
      </c>
      <c r="B177" s="9">
        <v>45994</v>
      </c>
      <c r="C177" s="13" t="str">
        <f>HYPERLINK("https://eping.wto.org/en/Search?viewData= G/TBT/N/BDI/297/Add.1, G/TBT/N/KEN/1332/Add.2, G/TBT/N/RWA/739/Add.1, G/TBT/N/TZA/857/Add.1, G/TBT/N/UGA/1706/Add.1"," G/TBT/N/BDI/297/Add.1, G/TBT/N/KEN/1332/Add.2, G/TBT/N/RWA/739/Add.1, G/TBT/N/TZA/857/Add.1, G/TBT/N/UGA/1706/Add.1")</f>
        <v xml:space="preserve"> G/TBT/N/BDI/297/Add.1, G/TBT/N/KEN/1332/Add.2, G/TBT/N/RWA/739/Add.1, G/TBT/N/TZA/857/Add.1, G/TBT/N/UGA/1706/Add.1</v>
      </c>
      <c r="D177" s="1" t="s">
        <v>631</v>
      </c>
      <c r="E177" s="1" t="s">
        <v>632</v>
      </c>
      <c r="F177" s="1" t="s">
        <v>633</v>
      </c>
      <c r="G177" s="1" t="s">
        <v>634</v>
      </c>
      <c r="H177" s="1" t="s">
        <v>591</v>
      </c>
      <c r="I177" s="1" t="s">
        <v>635</v>
      </c>
      <c r="J177" s="1" t="s">
        <v>23</v>
      </c>
      <c r="K177" s="1" t="s">
        <v>23</v>
      </c>
      <c r="L177" s="3"/>
      <c r="M177" s="9" t="s">
        <v>23</v>
      </c>
      <c r="N177" s="9" t="s">
        <v>23</v>
      </c>
      <c r="O177" s="9" t="s">
        <v>23</v>
      </c>
      <c r="P177" s="3" t="s">
        <v>71</v>
      </c>
      <c r="Q177" s="3"/>
      <c r="R177" s="3" t="str">
        <f>HYPERLINK("https://docs.wto.org/imrd/directdoc.asp?DDFDocuments/t/G/TBTN22/BDI297A1.docx", "https://docs.wto.org/imrd/directdoc.asp?DDFDocuments/t/G/TBTN22/BDI297A1.docx")</f>
        <v>https://docs.wto.org/imrd/directdoc.asp?DDFDocuments/t/G/TBTN22/BDI297A1.docx</v>
      </c>
      <c r="S177" s="3" t="str">
        <f>HYPERLINK("https://docs.wto.org/imrd/directdoc.asp?DDFDocuments/u/G/TBTN22/BDI297A1.docx", "https://docs.wto.org/imrd/directdoc.asp?DDFDocuments/u/G/TBTN22/BDI297A1.docx")</f>
        <v>https://docs.wto.org/imrd/directdoc.asp?DDFDocuments/u/G/TBTN22/BDI297A1.docx</v>
      </c>
      <c r="T177" s="3" t="str">
        <f>HYPERLINK("https://docs.wto.org/imrd/directdoc.asp?DDFDocuments/v/G/TBTN22/BDI297A1.docx", "https://docs.wto.org/imrd/directdoc.asp?DDFDocuments/v/G/TBTN22/BDI297A1.docx")</f>
        <v>https://docs.wto.org/imrd/directdoc.asp?DDFDocuments/v/G/TBTN22/BDI297A1.docx</v>
      </c>
      <c r="U177" s="3" t="s">
        <v>421</v>
      </c>
      <c r="V177" s="3" t="s">
        <v>422</v>
      </c>
      <c r="W177" s="3" t="s">
        <v>421</v>
      </c>
      <c r="X177" s="3" t="s">
        <v>422</v>
      </c>
      <c r="Y177" s="3" t="s">
        <v>422</v>
      </c>
      <c r="Z177" s="3" t="s">
        <v>422</v>
      </c>
      <c r="AA177" s="3" t="s">
        <v>422</v>
      </c>
      <c r="AB177" s="1" t="s">
        <v>23</v>
      </c>
    </row>
    <row r="178" spans="1:28" ht="315" x14ac:dyDescent="0.25">
      <c r="A178" s="3" t="s">
        <v>126</v>
      </c>
      <c r="B178" s="9">
        <v>45994</v>
      </c>
      <c r="C178" s="13" t="str">
        <f>HYPERLINK("https://eping.wto.org/en/Search?viewData= G/TBT/N/BDI/358/Add.3, G/TBT/N/KEN/1438/Add.3, G/TBT/N/RWA/869/Add.3, G/TBT/N/TZA/972/Add.3, G/TBT/N/UGA/1774/Add.3"," G/TBT/N/BDI/358/Add.3, G/TBT/N/KEN/1438/Add.3, G/TBT/N/RWA/869/Add.3, G/TBT/N/TZA/972/Add.3, G/TBT/N/UGA/1774/Add.3")</f>
        <v xml:space="preserve"> G/TBT/N/BDI/358/Add.3, G/TBT/N/KEN/1438/Add.3, G/TBT/N/RWA/869/Add.3, G/TBT/N/TZA/972/Add.3, G/TBT/N/UGA/1774/Add.3</v>
      </c>
      <c r="D178" s="1" t="s">
        <v>640</v>
      </c>
      <c r="E178" s="1" t="s">
        <v>641</v>
      </c>
      <c r="F178" s="1" t="s">
        <v>642</v>
      </c>
      <c r="G178" s="1" t="s">
        <v>643</v>
      </c>
      <c r="H178" s="1" t="s">
        <v>644</v>
      </c>
      <c r="I178" s="1" t="s">
        <v>570</v>
      </c>
      <c r="J178" s="1" t="s">
        <v>23</v>
      </c>
      <c r="K178" s="1" t="s">
        <v>23</v>
      </c>
      <c r="L178" s="3"/>
      <c r="M178" s="9" t="s">
        <v>23</v>
      </c>
      <c r="N178" s="9" t="s">
        <v>23</v>
      </c>
      <c r="O178" s="9" t="s">
        <v>23</v>
      </c>
      <c r="P178" s="3" t="s">
        <v>71</v>
      </c>
      <c r="Q178" s="3"/>
      <c r="R178" s="3" t="str">
        <f>HYPERLINK("https://docs.wto.org/imrd/directdoc.asp?DDFDocuments/t/G/TBTN23/BDI358A3.docx", "https://docs.wto.org/imrd/directdoc.asp?DDFDocuments/t/G/TBTN23/BDI358A3.docx")</f>
        <v>https://docs.wto.org/imrd/directdoc.asp?DDFDocuments/t/G/TBTN23/BDI358A3.docx</v>
      </c>
      <c r="S178" s="3" t="str">
        <f>HYPERLINK("https://docs.wto.org/imrd/directdoc.asp?DDFDocuments/u/G/TBTN23/BDI358A3.docx", "https://docs.wto.org/imrd/directdoc.asp?DDFDocuments/u/G/TBTN23/BDI358A3.docx")</f>
        <v>https://docs.wto.org/imrd/directdoc.asp?DDFDocuments/u/G/TBTN23/BDI358A3.docx</v>
      </c>
      <c r="T178" s="3" t="str">
        <f>HYPERLINK("https://docs.wto.org/imrd/directdoc.asp?DDFDocuments/v/G/TBTN23/BDI358A3.docx", "https://docs.wto.org/imrd/directdoc.asp?DDFDocuments/v/G/TBTN23/BDI358A3.docx")</f>
        <v>https://docs.wto.org/imrd/directdoc.asp?DDFDocuments/v/G/TBTN23/BDI358A3.docx</v>
      </c>
      <c r="U178" s="3" t="s">
        <v>421</v>
      </c>
      <c r="V178" s="3" t="s">
        <v>422</v>
      </c>
      <c r="W178" s="3" t="s">
        <v>422</v>
      </c>
      <c r="X178" s="3" t="s">
        <v>422</v>
      </c>
      <c r="Y178" s="3" t="s">
        <v>422</v>
      </c>
      <c r="Z178" s="3" t="s">
        <v>422</v>
      </c>
      <c r="AA178" s="3" t="s">
        <v>422</v>
      </c>
      <c r="AB178" s="1" t="s">
        <v>23</v>
      </c>
    </row>
    <row r="179" spans="1:28" ht="225" x14ac:dyDescent="0.25">
      <c r="A179" s="3" t="s">
        <v>47</v>
      </c>
      <c r="B179" s="9">
        <v>45994</v>
      </c>
      <c r="C179" s="13" t="str">
        <f>HYPERLINK("https://eping.wto.org/en/Search?viewData= G/TBT/N/BDI/354/Add.3, G/TBT/N/KEN/1426/Add.3, G/TBT/N/RWA/862/Add.3, G/TBT/N/TZA/968/Add.3, G/TBT/N/UGA/1770/Add.3"," G/TBT/N/BDI/354/Add.3, G/TBT/N/KEN/1426/Add.3, G/TBT/N/RWA/862/Add.3, G/TBT/N/TZA/968/Add.3, G/TBT/N/UGA/1770/Add.3")</f>
        <v xml:space="preserve"> G/TBT/N/BDI/354/Add.3, G/TBT/N/KEN/1426/Add.3, G/TBT/N/RWA/862/Add.3, G/TBT/N/TZA/968/Add.3, G/TBT/N/UGA/1770/Add.3</v>
      </c>
      <c r="D179" s="1" t="s">
        <v>731</v>
      </c>
      <c r="E179" s="1" t="s">
        <v>732</v>
      </c>
      <c r="F179" s="1" t="s">
        <v>713</v>
      </c>
      <c r="G179" s="1" t="s">
        <v>714</v>
      </c>
      <c r="H179" s="1" t="s">
        <v>654</v>
      </c>
      <c r="I179" s="1" t="s">
        <v>635</v>
      </c>
      <c r="J179" s="1" t="s">
        <v>23</v>
      </c>
      <c r="K179" s="1" t="s">
        <v>23</v>
      </c>
      <c r="L179" s="3"/>
      <c r="M179" s="9" t="s">
        <v>23</v>
      </c>
      <c r="N179" s="9" t="s">
        <v>23</v>
      </c>
      <c r="O179" s="9" t="s">
        <v>23</v>
      </c>
      <c r="P179" s="3" t="s">
        <v>71</v>
      </c>
      <c r="Q179" s="3"/>
      <c r="R179" s="3" t="str">
        <f>HYPERLINK("https://docs.wto.org/imrd/directdoc.asp?DDFDocuments/t/G/TBTN23/BDI354A3.docx", "https://docs.wto.org/imrd/directdoc.asp?DDFDocuments/t/G/TBTN23/BDI354A3.docx")</f>
        <v>https://docs.wto.org/imrd/directdoc.asp?DDFDocuments/t/G/TBTN23/BDI354A3.docx</v>
      </c>
      <c r="S179" s="3" t="str">
        <f>HYPERLINK("https://docs.wto.org/imrd/directdoc.asp?DDFDocuments/u/G/TBTN23/BDI354A3.docx", "https://docs.wto.org/imrd/directdoc.asp?DDFDocuments/u/G/TBTN23/BDI354A3.docx")</f>
        <v>https://docs.wto.org/imrd/directdoc.asp?DDFDocuments/u/G/TBTN23/BDI354A3.docx</v>
      </c>
      <c r="T179" s="3" t="str">
        <f>HYPERLINK("https://docs.wto.org/imrd/directdoc.asp?DDFDocuments/v/G/TBTN23/BDI354A3.docx", "https://docs.wto.org/imrd/directdoc.asp?DDFDocuments/v/G/TBTN23/BDI354A3.docx")</f>
        <v>https://docs.wto.org/imrd/directdoc.asp?DDFDocuments/v/G/TBTN23/BDI354A3.docx</v>
      </c>
      <c r="U179" s="3" t="s">
        <v>421</v>
      </c>
      <c r="V179" s="3" t="s">
        <v>422</v>
      </c>
      <c r="W179" s="3" t="s">
        <v>422</v>
      </c>
      <c r="X179" s="3" t="s">
        <v>422</v>
      </c>
      <c r="Y179" s="3" t="s">
        <v>422</v>
      </c>
      <c r="Z179" s="3" t="s">
        <v>422</v>
      </c>
      <c r="AA179" s="3" t="s">
        <v>422</v>
      </c>
      <c r="AB179" s="1" t="s">
        <v>23</v>
      </c>
    </row>
    <row r="180" spans="1:28" ht="195" x14ac:dyDescent="0.25">
      <c r="A180" s="3" t="s">
        <v>126</v>
      </c>
      <c r="B180" s="9">
        <v>45994</v>
      </c>
      <c r="C180" s="13" t="str">
        <f>HYPERLINK("https://eping.wto.org/en/Search?viewData= G/TBT/N/BDI/327/Add.1, G/TBT/N/KEN/1389/Add.1, G/TBT/N/RWA/834/Add.1, G/TBT/N/TZA/913/Add.1, G/TBT/N/UGA/1742/Add.1"," G/TBT/N/BDI/327/Add.1, G/TBT/N/KEN/1389/Add.1, G/TBT/N/RWA/834/Add.1, G/TBT/N/TZA/913/Add.1, G/TBT/N/UGA/1742/Add.1")</f>
        <v xml:space="preserve"> G/TBT/N/BDI/327/Add.1, G/TBT/N/KEN/1389/Add.1, G/TBT/N/RWA/834/Add.1, G/TBT/N/TZA/913/Add.1, G/TBT/N/UGA/1742/Add.1</v>
      </c>
      <c r="D180" s="1" t="s">
        <v>693</v>
      </c>
      <c r="E180" s="1" t="s">
        <v>694</v>
      </c>
      <c r="F180" s="1" t="s">
        <v>602</v>
      </c>
      <c r="G180" s="1" t="s">
        <v>23</v>
      </c>
      <c r="H180" s="1" t="s">
        <v>603</v>
      </c>
      <c r="I180" s="1" t="s">
        <v>570</v>
      </c>
      <c r="J180" s="1" t="s">
        <v>23</v>
      </c>
      <c r="K180" s="1" t="s">
        <v>23</v>
      </c>
      <c r="L180" s="3"/>
      <c r="M180" s="9" t="s">
        <v>23</v>
      </c>
      <c r="N180" s="9" t="s">
        <v>23</v>
      </c>
      <c r="O180" s="9" t="s">
        <v>23</v>
      </c>
      <c r="P180" s="3" t="s">
        <v>71</v>
      </c>
      <c r="Q180" s="3"/>
      <c r="R180" s="3" t="str">
        <f>HYPERLINK("https://docs.wto.org/imrd/directdoc.asp?DDFDocuments/t/G/TBTN23/BDI327A1.docx", "https://docs.wto.org/imrd/directdoc.asp?DDFDocuments/t/G/TBTN23/BDI327A1.docx")</f>
        <v>https://docs.wto.org/imrd/directdoc.asp?DDFDocuments/t/G/TBTN23/BDI327A1.docx</v>
      </c>
      <c r="S180" s="3" t="str">
        <f>HYPERLINK("https://docs.wto.org/imrd/directdoc.asp?DDFDocuments/u/G/TBTN23/BDI327A1.docx", "https://docs.wto.org/imrd/directdoc.asp?DDFDocuments/u/G/TBTN23/BDI327A1.docx")</f>
        <v>https://docs.wto.org/imrd/directdoc.asp?DDFDocuments/u/G/TBTN23/BDI327A1.docx</v>
      </c>
      <c r="T180" s="3" t="str">
        <f>HYPERLINK("https://docs.wto.org/imrd/directdoc.asp?DDFDocuments/v/G/TBTN23/BDI327A1.docx", "https://docs.wto.org/imrd/directdoc.asp?DDFDocuments/v/G/TBTN23/BDI327A1.docx")</f>
        <v>https://docs.wto.org/imrd/directdoc.asp?DDFDocuments/v/G/TBTN23/BDI327A1.docx</v>
      </c>
      <c r="U180" s="3" t="s">
        <v>421</v>
      </c>
      <c r="V180" s="3" t="s">
        <v>422</v>
      </c>
      <c r="W180" s="3" t="s">
        <v>421</v>
      </c>
      <c r="X180" s="3" t="s">
        <v>422</v>
      </c>
      <c r="Y180" s="3" t="s">
        <v>422</v>
      </c>
      <c r="Z180" s="3" t="s">
        <v>422</v>
      </c>
      <c r="AA180" s="3" t="s">
        <v>422</v>
      </c>
      <c r="AB180" s="1" t="s">
        <v>23</v>
      </c>
    </row>
    <row r="181" spans="1:28" ht="150" x14ac:dyDescent="0.25">
      <c r="A181" s="3" t="s">
        <v>43</v>
      </c>
      <c r="B181" s="9">
        <v>45994</v>
      </c>
      <c r="C181" s="13" t="str">
        <f>HYPERLINK("https://eping.wto.org/en/Search?viewData= G/TBT/N/BDI/409/Add.1, G/TBT/N/KEN/1505/Add.1, G/TBT/N/RWA/934/Add.1, G/TBT/N/TZA/1037/Add.1, G/TBT/N/UGA/1844/Add.1"," G/TBT/N/BDI/409/Add.1, G/TBT/N/KEN/1505/Add.1, G/TBT/N/RWA/934/Add.1, G/TBT/N/TZA/1037/Add.1, G/TBT/N/UGA/1844/Add.1")</f>
        <v xml:space="preserve"> G/TBT/N/BDI/409/Add.1, G/TBT/N/KEN/1505/Add.1, G/TBT/N/RWA/934/Add.1, G/TBT/N/TZA/1037/Add.1, G/TBT/N/UGA/1844/Add.1</v>
      </c>
      <c r="D181" s="1" t="s">
        <v>587</v>
      </c>
      <c r="E181" s="1" t="s">
        <v>588</v>
      </c>
      <c r="F181" s="1" t="s">
        <v>589</v>
      </c>
      <c r="G181" s="1" t="s">
        <v>590</v>
      </c>
      <c r="H181" s="1" t="s">
        <v>591</v>
      </c>
      <c r="I181" s="1" t="s">
        <v>592</v>
      </c>
      <c r="J181" s="1" t="s">
        <v>23</v>
      </c>
      <c r="K181" s="1" t="s">
        <v>23</v>
      </c>
      <c r="L181" s="3"/>
      <c r="M181" s="9" t="s">
        <v>23</v>
      </c>
      <c r="N181" s="9" t="s">
        <v>23</v>
      </c>
      <c r="O181" s="9" t="s">
        <v>23</v>
      </c>
      <c r="P181" s="3" t="s">
        <v>71</v>
      </c>
      <c r="Q181" s="3"/>
      <c r="R181" s="3" t="str">
        <f>HYPERLINK("https://docs.wto.org/imrd/directdoc.asp?DDFDocuments/t/G/TBTN23/BDI409A1.docx", "https://docs.wto.org/imrd/directdoc.asp?DDFDocuments/t/G/TBTN23/BDI409A1.docx")</f>
        <v>https://docs.wto.org/imrd/directdoc.asp?DDFDocuments/t/G/TBTN23/BDI409A1.docx</v>
      </c>
      <c r="S181" s="3" t="str">
        <f>HYPERLINK("https://docs.wto.org/imrd/directdoc.asp?DDFDocuments/u/G/TBTN23/BDI409A1.docx", "https://docs.wto.org/imrd/directdoc.asp?DDFDocuments/u/G/TBTN23/BDI409A1.docx")</f>
        <v>https://docs.wto.org/imrd/directdoc.asp?DDFDocuments/u/G/TBTN23/BDI409A1.docx</v>
      </c>
      <c r="T181" s="3" t="str">
        <f>HYPERLINK("https://docs.wto.org/imrd/directdoc.asp?DDFDocuments/v/G/TBTN23/BDI409A1.docx", "https://docs.wto.org/imrd/directdoc.asp?DDFDocuments/v/G/TBTN23/BDI409A1.docx")</f>
        <v>https://docs.wto.org/imrd/directdoc.asp?DDFDocuments/v/G/TBTN23/BDI409A1.docx</v>
      </c>
      <c r="U181" s="3" t="s">
        <v>421</v>
      </c>
      <c r="V181" s="3" t="s">
        <v>422</v>
      </c>
      <c r="W181" s="3" t="s">
        <v>422</v>
      </c>
      <c r="X181" s="3" t="s">
        <v>422</v>
      </c>
      <c r="Y181" s="3" t="s">
        <v>422</v>
      </c>
      <c r="Z181" s="3" t="s">
        <v>422</v>
      </c>
      <c r="AA181" s="3" t="s">
        <v>422</v>
      </c>
      <c r="AB181" s="1" t="s">
        <v>23</v>
      </c>
    </row>
    <row r="182" spans="1:28" ht="315" x14ac:dyDescent="0.25">
      <c r="A182" s="3" t="s">
        <v>47</v>
      </c>
      <c r="B182" s="9">
        <v>45994</v>
      </c>
      <c r="C182" s="13" t="str">
        <f>HYPERLINK("https://eping.wto.org/en/Search?viewData= G/TBT/N/BDI/341/Add.3, G/TBT/N/KEN/1404/Add.3, G/TBT/N/RWA/848/Add.3, G/TBT/N/TZA/927/Add.3, G/TBT/N/UGA/1756/Add.3"," G/TBT/N/BDI/341/Add.3, G/TBT/N/KEN/1404/Add.3, G/TBT/N/RWA/848/Add.3, G/TBT/N/TZA/927/Add.3, G/TBT/N/UGA/1756/Add.3")</f>
        <v xml:space="preserve"> G/TBT/N/BDI/341/Add.3, G/TBT/N/KEN/1404/Add.3, G/TBT/N/RWA/848/Add.3, G/TBT/N/TZA/927/Add.3, G/TBT/N/UGA/1756/Add.3</v>
      </c>
      <c r="D182" s="1" t="s">
        <v>582</v>
      </c>
      <c r="E182" s="1" t="s">
        <v>583</v>
      </c>
      <c r="F182" s="1" t="s">
        <v>584</v>
      </c>
      <c r="G182" s="1" t="s">
        <v>585</v>
      </c>
      <c r="H182" s="1" t="s">
        <v>586</v>
      </c>
      <c r="I182" s="1" t="s">
        <v>660</v>
      </c>
      <c r="J182" s="1" t="s">
        <v>23</v>
      </c>
      <c r="K182" s="1" t="s">
        <v>23</v>
      </c>
      <c r="L182" s="3"/>
      <c r="M182" s="9" t="s">
        <v>23</v>
      </c>
      <c r="N182" s="9" t="s">
        <v>23</v>
      </c>
      <c r="O182" s="9" t="s">
        <v>23</v>
      </c>
      <c r="P182" s="3" t="s">
        <v>71</v>
      </c>
      <c r="Q182" s="3"/>
      <c r="R182" s="3" t="str">
        <f>HYPERLINK("https://docs.wto.org/imrd/directdoc.asp?DDFDocuments/t/G/TBTN23/BDI341A3.docx", "https://docs.wto.org/imrd/directdoc.asp?DDFDocuments/t/G/TBTN23/BDI341A3.docx")</f>
        <v>https://docs.wto.org/imrd/directdoc.asp?DDFDocuments/t/G/TBTN23/BDI341A3.docx</v>
      </c>
      <c r="S182" s="3" t="str">
        <f>HYPERLINK("https://docs.wto.org/imrd/directdoc.asp?DDFDocuments/u/G/TBTN23/BDI341A3.docx", "https://docs.wto.org/imrd/directdoc.asp?DDFDocuments/u/G/TBTN23/BDI341A3.docx")</f>
        <v>https://docs.wto.org/imrd/directdoc.asp?DDFDocuments/u/G/TBTN23/BDI341A3.docx</v>
      </c>
      <c r="T182" s="3" t="str">
        <f>HYPERLINK("https://docs.wto.org/imrd/directdoc.asp?DDFDocuments/v/G/TBTN23/BDI341A3.docx", "https://docs.wto.org/imrd/directdoc.asp?DDFDocuments/v/G/TBTN23/BDI341A3.docx")</f>
        <v>https://docs.wto.org/imrd/directdoc.asp?DDFDocuments/v/G/TBTN23/BDI341A3.docx</v>
      </c>
      <c r="U182" s="3" t="s">
        <v>421</v>
      </c>
      <c r="V182" s="3" t="s">
        <v>422</v>
      </c>
      <c r="W182" s="3" t="s">
        <v>422</v>
      </c>
      <c r="X182" s="3" t="s">
        <v>422</v>
      </c>
      <c r="Y182" s="3" t="s">
        <v>422</v>
      </c>
      <c r="Z182" s="3" t="s">
        <v>422</v>
      </c>
      <c r="AA182" s="3" t="s">
        <v>422</v>
      </c>
      <c r="AB182" s="1" t="s">
        <v>23</v>
      </c>
    </row>
    <row r="183" spans="1:28" ht="315" x14ac:dyDescent="0.25">
      <c r="A183" s="3" t="s">
        <v>22</v>
      </c>
      <c r="B183" s="9">
        <v>45994</v>
      </c>
      <c r="C183" s="13" t="str">
        <f>HYPERLINK("https://eping.wto.org/en/Search?viewData= G/TBT/N/BDI/341/Add.3, G/TBT/N/KEN/1404/Add.3, G/TBT/N/RWA/848/Add.3, G/TBT/N/TZA/927/Add.3, G/TBT/N/UGA/1756/Add.3"," G/TBT/N/BDI/341/Add.3, G/TBT/N/KEN/1404/Add.3, G/TBT/N/RWA/848/Add.3, G/TBT/N/TZA/927/Add.3, G/TBT/N/UGA/1756/Add.3")</f>
        <v xml:space="preserve"> G/TBT/N/BDI/341/Add.3, G/TBT/N/KEN/1404/Add.3, G/TBT/N/RWA/848/Add.3, G/TBT/N/TZA/927/Add.3, G/TBT/N/UGA/1756/Add.3</v>
      </c>
      <c r="D183" s="1" t="s">
        <v>582</v>
      </c>
      <c r="E183" s="1" t="s">
        <v>583</v>
      </c>
      <c r="F183" s="1" t="s">
        <v>584</v>
      </c>
      <c r="G183" s="1" t="s">
        <v>585</v>
      </c>
      <c r="H183" s="1" t="s">
        <v>586</v>
      </c>
      <c r="I183" s="1" t="s">
        <v>660</v>
      </c>
      <c r="J183" s="1" t="s">
        <v>23</v>
      </c>
      <c r="K183" s="1" t="s">
        <v>23</v>
      </c>
      <c r="L183" s="3"/>
      <c r="M183" s="9" t="s">
        <v>23</v>
      </c>
      <c r="N183" s="9" t="s">
        <v>23</v>
      </c>
      <c r="O183" s="9" t="s">
        <v>23</v>
      </c>
      <c r="P183" s="3" t="s">
        <v>71</v>
      </c>
      <c r="Q183" s="3"/>
      <c r="R183" s="3" t="str">
        <f>HYPERLINK("https://docs.wto.org/imrd/directdoc.asp?DDFDocuments/t/G/TBTN23/BDI341A3.docx", "https://docs.wto.org/imrd/directdoc.asp?DDFDocuments/t/G/TBTN23/BDI341A3.docx")</f>
        <v>https://docs.wto.org/imrd/directdoc.asp?DDFDocuments/t/G/TBTN23/BDI341A3.docx</v>
      </c>
      <c r="S183" s="3" t="str">
        <f>HYPERLINK("https://docs.wto.org/imrd/directdoc.asp?DDFDocuments/u/G/TBTN23/BDI341A3.docx", "https://docs.wto.org/imrd/directdoc.asp?DDFDocuments/u/G/TBTN23/BDI341A3.docx")</f>
        <v>https://docs.wto.org/imrd/directdoc.asp?DDFDocuments/u/G/TBTN23/BDI341A3.docx</v>
      </c>
      <c r="T183" s="3" t="str">
        <f>HYPERLINK("https://docs.wto.org/imrd/directdoc.asp?DDFDocuments/v/G/TBTN23/BDI341A3.docx", "https://docs.wto.org/imrd/directdoc.asp?DDFDocuments/v/G/TBTN23/BDI341A3.docx")</f>
        <v>https://docs.wto.org/imrd/directdoc.asp?DDFDocuments/v/G/TBTN23/BDI341A3.docx</v>
      </c>
      <c r="U183" s="3" t="s">
        <v>421</v>
      </c>
      <c r="V183" s="3" t="s">
        <v>422</v>
      </c>
      <c r="W183" s="3" t="s">
        <v>422</v>
      </c>
      <c r="X183" s="3" t="s">
        <v>422</v>
      </c>
      <c r="Y183" s="3" t="s">
        <v>422</v>
      </c>
      <c r="Z183" s="3" t="s">
        <v>422</v>
      </c>
      <c r="AA183" s="3" t="s">
        <v>422</v>
      </c>
      <c r="AB183" s="1" t="s">
        <v>23</v>
      </c>
    </row>
    <row r="184" spans="1:28" ht="409.5" x14ac:dyDescent="0.25">
      <c r="A184" s="3" t="s">
        <v>28</v>
      </c>
      <c r="B184" s="9">
        <v>45994</v>
      </c>
      <c r="C184" s="13" t="str">
        <f>HYPERLINK("https://eping.wto.org/en/Search?viewData= G/TBT/N/BDI/683, G/TBT/N/KEN/1941, G/TBT/N/RWA/1306, G/TBT/N/TZA/1452, G/TBT/N/UGA/2273"," G/TBT/N/BDI/683, G/TBT/N/KEN/1941, G/TBT/N/RWA/1306, G/TBT/N/TZA/1452, G/TBT/N/UGA/2273")</f>
        <v xml:space="preserve"> G/TBT/N/BDI/683, G/TBT/N/KEN/1941, G/TBT/N/RWA/1306, G/TBT/N/TZA/1452, G/TBT/N/UGA/2273</v>
      </c>
      <c r="D184" s="1" t="s">
        <v>733</v>
      </c>
      <c r="E184" s="1" t="s">
        <v>734</v>
      </c>
      <c r="F184" s="1" t="s">
        <v>735</v>
      </c>
      <c r="G184" s="1" t="s">
        <v>736</v>
      </c>
      <c r="H184" s="1" t="s">
        <v>557</v>
      </c>
      <c r="I184" s="1" t="s">
        <v>85</v>
      </c>
      <c r="J184" s="1" t="s">
        <v>23</v>
      </c>
      <c r="K184" s="1" t="s">
        <v>23</v>
      </c>
      <c r="L184" s="3"/>
      <c r="M184" s="9">
        <v>46054</v>
      </c>
      <c r="N184" s="9" t="s">
        <v>23</v>
      </c>
      <c r="O184" s="9" t="s">
        <v>23</v>
      </c>
      <c r="P184" s="3" t="s">
        <v>24</v>
      </c>
      <c r="Q184" s="1" t="s">
        <v>737</v>
      </c>
      <c r="R184" s="3" t="str">
        <f>HYPERLINK("https://docs.wto.org/imrd/directdoc.asp?DDFDocuments/t/G/TBTN25/BDI683.docx", "https://docs.wto.org/imrd/directdoc.asp?DDFDocuments/t/G/TBTN25/BDI683.docx")</f>
        <v>https://docs.wto.org/imrd/directdoc.asp?DDFDocuments/t/G/TBTN25/BDI683.docx</v>
      </c>
      <c r="S184" s="3" t="str">
        <f>HYPERLINK("https://docs.wto.org/imrd/directdoc.asp?DDFDocuments/u/G/TBTN25/BDI683.docx", "https://docs.wto.org/imrd/directdoc.asp?DDFDocuments/u/G/TBTN25/BDI683.docx")</f>
        <v>https://docs.wto.org/imrd/directdoc.asp?DDFDocuments/u/G/TBTN25/BDI683.docx</v>
      </c>
      <c r="T184" s="3" t="str">
        <f>HYPERLINK("https://docs.wto.org/imrd/directdoc.asp?DDFDocuments/v/G/TBTN25/BDI683.docx", "https://docs.wto.org/imrd/directdoc.asp?DDFDocuments/v/G/TBTN25/BDI683.docx")</f>
        <v>https://docs.wto.org/imrd/directdoc.asp?DDFDocuments/v/G/TBTN25/BDI683.docx</v>
      </c>
      <c r="U184" s="3" t="s">
        <v>421</v>
      </c>
      <c r="V184" s="3" t="s">
        <v>422</v>
      </c>
      <c r="W184" s="3" t="s">
        <v>421</v>
      </c>
      <c r="X184" s="3" t="s">
        <v>422</v>
      </c>
      <c r="Y184" s="3" t="s">
        <v>422</v>
      </c>
      <c r="Z184" s="3" t="s">
        <v>422</v>
      </c>
      <c r="AA184" s="3" t="s">
        <v>422</v>
      </c>
      <c r="AB184" s="1" t="s">
        <v>738</v>
      </c>
    </row>
    <row r="185" spans="1:28" ht="409.5" x14ac:dyDescent="0.25">
      <c r="A185" s="3" t="s">
        <v>27</v>
      </c>
      <c r="B185" s="9">
        <v>45994</v>
      </c>
      <c r="C185" s="13" t="str">
        <f>HYPERLINK("https://eping.wto.org/en/Search?viewData= G/TBT/N/CHL/765"," G/TBT/N/CHL/765")</f>
        <v xml:space="preserve"> G/TBT/N/CHL/765</v>
      </c>
      <c r="D185" s="1" t="s">
        <v>773</v>
      </c>
      <c r="E185" s="1" t="s">
        <v>774</v>
      </c>
      <c r="F185" s="1" t="s">
        <v>775</v>
      </c>
      <c r="G185" s="1" t="s">
        <v>23</v>
      </c>
      <c r="H185" s="1" t="s">
        <v>23</v>
      </c>
      <c r="I185" s="1" t="s">
        <v>106</v>
      </c>
      <c r="J185" s="1" t="s">
        <v>23</v>
      </c>
      <c r="K185" s="1" t="s">
        <v>23</v>
      </c>
      <c r="L185" s="3"/>
      <c r="M185" s="9">
        <v>46054</v>
      </c>
      <c r="N185" s="9" t="s">
        <v>23</v>
      </c>
      <c r="O185" s="9" t="s">
        <v>23</v>
      </c>
      <c r="P185" s="3" t="s">
        <v>24</v>
      </c>
      <c r="Q185" s="3"/>
      <c r="R185" s="3" t="str">
        <f>HYPERLINK("https://docs.wto.org/imrd/directdoc.asp?DDFDocuments/t/G/TBTN25/CHL765.docx", "https://docs.wto.org/imrd/directdoc.asp?DDFDocuments/t/G/TBTN25/CHL765.docx")</f>
        <v>https://docs.wto.org/imrd/directdoc.asp?DDFDocuments/t/G/TBTN25/CHL765.docx</v>
      </c>
      <c r="S185" s="3" t="str">
        <f>HYPERLINK("https://docs.wto.org/imrd/directdoc.asp?DDFDocuments/u/G/TBTN25/CHL765.docx", "https://docs.wto.org/imrd/directdoc.asp?DDFDocuments/u/G/TBTN25/CHL765.docx")</f>
        <v>https://docs.wto.org/imrd/directdoc.asp?DDFDocuments/u/G/TBTN25/CHL765.docx</v>
      </c>
      <c r="T185" s="3" t="str">
        <f>HYPERLINK("https://docs.wto.org/imrd/directdoc.asp?DDFDocuments/v/G/TBTN25/CHL765.docx", "https://docs.wto.org/imrd/directdoc.asp?DDFDocuments/v/G/TBTN25/CHL765.docx")</f>
        <v>https://docs.wto.org/imrd/directdoc.asp?DDFDocuments/v/G/TBTN25/CHL765.docx</v>
      </c>
      <c r="U185" s="3" t="s">
        <v>421</v>
      </c>
      <c r="V185" s="3" t="s">
        <v>422</v>
      </c>
      <c r="W185" s="3" t="s">
        <v>422</v>
      </c>
      <c r="X185" s="3" t="s">
        <v>422</v>
      </c>
      <c r="Y185" s="3" t="s">
        <v>422</v>
      </c>
      <c r="Z185" s="3" t="s">
        <v>422</v>
      </c>
      <c r="AA185" s="3" t="s">
        <v>422</v>
      </c>
      <c r="AB185" s="1" t="s">
        <v>776</v>
      </c>
    </row>
    <row r="186" spans="1:28" ht="300" x14ac:dyDescent="0.25">
      <c r="A186" s="3" t="s">
        <v>70</v>
      </c>
      <c r="B186" s="9">
        <v>45994</v>
      </c>
      <c r="C186" s="13" t="str">
        <f>HYPERLINK("https://eping.wto.org/en/Search?viewData= G/TBT/N/USA/1323/Add.6"," G/TBT/N/USA/1323/Add.6")</f>
        <v xml:space="preserve"> G/TBT/N/USA/1323/Add.6</v>
      </c>
      <c r="D186" s="1" t="s">
        <v>777</v>
      </c>
      <c r="E186" s="1" t="s">
        <v>778</v>
      </c>
      <c r="F186" s="1" t="s">
        <v>779</v>
      </c>
      <c r="G186" s="1" t="s">
        <v>23</v>
      </c>
      <c r="H186" s="1" t="s">
        <v>591</v>
      </c>
      <c r="I186" s="1" t="s">
        <v>66</v>
      </c>
      <c r="J186" s="1" t="s">
        <v>23</v>
      </c>
      <c r="K186" s="1" t="s">
        <v>23</v>
      </c>
      <c r="L186" s="3"/>
      <c r="M186" s="9" t="s">
        <v>23</v>
      </c>
      <c r="N186" s="9" t="s">
        <v>23</v>
      </c>
      <c r="O186" s="9" t="s">
        <v>23</v>
      </c>
      <c r="P186" s="3" t="s">
        <v>71</v>
      </c>
      <c r="Q186" s="1" t="s">
        <v>780</v>
      </c>
      <c r="R186" s="3" t="str">
        <f>HYPERLINK("https://docs.wto.org/imrd/directdoc.asp?DDFDocuments/t/G/TBTN17/USA1323A6.docx", "https://docs.wto.org/imrd/directdoc.asp?DDFDocuments/t/G/TBTN17/USA1323A6.docx")</f>
        <v>https://docs.wto.org/imrd/directdoc.asp?DDFDocuments/t/G/TBTN17/USA1323A6.docx</v>
      </c>
      <c r="S186" s="3" t="str">
        <f>HYPERLINK("https://docs.wto.org/imrd/directdoc.asp?DDFDocuments/u/G/TBTN17/USA1323A6.docx", "https://docs.wto.org/imrd/directdoc.asp?DDFDocuments/u/G/TBTN17/USA1323A6.docx")</f>
        <v>https://docs.wto.org/imrd/directdoc.asp?DDFDocuments/u/G/TBTN17/USA1323A6.docx</v>
      </c>
      <c r="T186" s="3" t="str">
        <f>HYPERLINK("https://docs.wto.org/imrd/directdoc.asp?DDFDocuments/v/G/TBTN17/USA1323A6.docx", "https://docs.wto.org/imrd/directdoc.asp?DDFDocuments/v/G/TBTN17/USA1323A6.docx")</f>
        <v>https://docs.wto.org/imrd/directdoc.asp?DDFDocuments/v/G/TBTN17/USA1323A6.docx</v>
      </c>
      <c r="U186" s="3" t="s">
        <v>421</v>
      </c>
      <c r="V186" s="3" t="s">
        <v>422</v>
      </c>
      <c r="W186" s="3" t="s">
        <v>422</v>
      </c>
      <c r="X186" s="3" t="s">
        <v>422</v>
      </c>
      <c r="Y186" s="3" t="s">
        <v>422</v>
      </c>
      <c r="Z186" s="3" t="s">
        <v>422</v>
      </c>
      <c r="AA186" s="3" t="s">
        <v>422</v>
      </c>
      <c r="AB186" s="1" t="s">
        <v>23</v>
      </c>
    </row>
    <row r="187" spans="1:28" ht="409.5" x14ac:dyDescent="0.25">
      <c r="A187" s="3" t="s">
        <v>126</v>
      </c>
      <c r="B187" s="9">
        <v>45994</v>
      </c>
      <c r="C187" s="13" t="str">
        <f>HYPERLINK("https://eping.wto.org/en/Search?viewData= G/TBT/N/BDI/684, G/TBT/N/KEN/1942, G/TBT/N/RWA/1307, G/TBT/N/TZA/1453, G/TBT/N/UGA/2274"," G/TBT/N/BDI/684, G/TBT/N/KEN/1942, G/TBT/N/RWA/1307, G/TBT/N/TZA/1453, G/TBT/N/UGA/2274")</f>
        <v xml:space="preserve"> G/TBT/N/BDI/684, G/TBT/N/KEN/1942, G/TBT/N/RWA/1307, G/TBT/N/TZA/1453, G/TBT/N/UGA/2274</v>
      </c>
      <c r="D187" s="1" t="s">
        <v>553</v>
      </c>
      <c r="E187" s="1" t="s">
        <v>554</v>
      </c>
      <c r="F187" s="1" t="s">
        <v>555</v>
      </c>
      <c r="G187" s="1" t="s">
        <v>556</v>
      </c>
      <c r="H187" s="1" t="s">
        <v>557</v>
      </c>
      <c r="I187" s="1" t="s">
        <v>85</v>
      </c>
      <c r="J187" s="1" t="s">
        <v>23</v>
      </c>
      <c r="K187" s="1" t="s">
        <v>23</v>
      </c>
      <c r="L187" s="3"/>
      <c r="M187" s="9">
        <v>46054</v>
      </c>
      <c r="N187" s="9" t="s">
        <v>23</v>
      </c>
      <c r="O187" s="9" t="s">
        <v>23</v>
      </c>
      <c r="P187" s="3" t="s">
        <v>24</v>
      </c>
      <c r="Q187" s="1" t="s">
        <v>558</v>
      </c>
      <c r="R187" s="3" t="str">
        <f>HYPERLINK("https://docs.wto.org/imrd/directdoc.asp?DDFDocuments/t/G/TBTN25/BDI684.docx", "https://docs.wto.org/imrd/directdoc.asp?DDFDocuments/t/G/TBTN25/BDI684.docx")</f>
        <v>https://docs.wto.org/imrd/directdoc.asp?DDFDocuments/t/G/TBTN25/BDI684.docx</v>
      </c>
      <c r="S187" s="3" t="str">
        <f>HYPERLINK("https://docs.wto.org/imrd/directdoc.asp?DDFDocuments/u/G/TBTN25/BDI684.docx", "https://docs.wto.org/imrd/directdoc.asp?DDFDocuments/u/G/TBTN25/BDI684.docx")</f>
        <v>https://docs.wto.org/imrd/directdoc.asp?DDFDocuments/u/G/TBTN25/BDI684.docx</v>
      </c>
      <c r="T187" s="3" t="str">
        <f>HYPERLINK("https://docs.wto.org/imrd/directdoc.asp?DDFDocuments/v/G/TBTN25/BDI684.docx", "https://docs.wto.org/imrd/directdoc.asp?DDFDocuments/v/G/TBTN25/BDI684.docx")</f>
        <v>https://docs.wto.org/imrd/directdoc.asp?DDFDocuments/v/G/TBTN25/BDI684.docx</v>
      </c>
      <c r="U187" s="3" t="s">
        <v>421</v>
      </c>
      <c r="V187" s="3" t="s">
        <v>422</v>
      </c>
      <c r="W187" s="3" t="s">
        <v>421</v>
      </c>
      <c r="X187" s="3" t="s">
        <v>422</v>
      </c>
      <c r="Y187" s="3" t="s">
        <v>422</v>
      </c>
      <c r="Z187" s="3" t="s">
        <v>422</v>
      </c>
      <c r="AA187" s="3" t="s">
        <v>422</v>
      </c>
      <c r="AB187" s="1" t="s">
        <v>559</v>
      </c>
    </row>
    <row r="188" spans="1:28" ht="409.5" x14ac:dyDescent="0.25">
      <c r="A188" s="3" t="s">
        <v>47</v>
      </c>
      <c r="B188" s="9">
        <v>45994</v>
      </c>
      <c r="C188" s="13" t="str">
        <f>HYPERLINK("https://eping.wto.org/en/Search?viewData= G/TBT/N/BDI/683, G/TBT/N/KEN/1941, G/TBT/N/RWA/1306, G/TBT/N/TZA/1452, G/TBT/N/UGA/2273"," G/TBT/N/BDI/683, G/TBT/N/KEN/1941, G/TBT/N/RWA/1306, G/TBT/N/TZA/1452, G/TBT/N/UGA/2273")</f>
        <v xml:space="preserve"> G/TBT/N/BDI/683, G/TBT/N/KEN/1941, G/TBT/N/RWA/1306, G/TBT/N/TZA/1452, G/TBT/N/UGA/2273</v>
      </c>
      <c r="D188" s="1" t="s">
        <v>733</v>
      </c>
      <c r="E188" s="1" t="s">
        <v>734</v>
      </c>
      <c r="F188" s="1" t="s">
        <v>735</v>
      </c>
      <c r="G188" s="1" t="s">
        <v>736</v>
      </c>
      <c r="H188" s="1" t="s">
        <v>557</v>
      </c>
      <c r="I188" s="1" t="s">
        <v>85</v>
      </c>
      <c r="J188" s="1" t="s">
        <v>23</v>
      </c>
      <c r="K188" s="1" t="s">
        <v>23</v>
      </c>
      <c r="L188" s="3"/>
      <c r="M188" s="9">
        <v>46054</v>
      </c>
      <c r="N188" s="9" t="s">
        <v>23</v>
      </c>
      <c r="O188" s="9" t="s">
        <v>23</v>
      </c>
      <c r="P188" s="3" t="s">
        <v>24</v>
      </c>
      <c r="Q188" s="1" t="s">
        <v>737</v>
      </c>
      <c r="R188" s="3" t="str">
        <f>HYPERLINK("https://docs.wto.org/imrd/directdoc.asp?DDFDocuments/t/G/TBTN25/BDI683.docx", "https://docs.wto.org/imrd/directdoc.asp?DDFDocuments/t/G/TBTN25/BDI683.docx")</f>
        <v>https://docs.wto.org/imrd/directdoc.asp?DDFDocuments/t/G/TBTN25/BDI683.docx</v>
      </c>
      <c r="S188" s="3" t="str">
        <f>HYPERLINK("https://docs.wto.org/imrd/directdoc.asp?DDFDocuments/u/G/TBTN25/BDI683.docx", "https://docs.wto.org/imrd/directdoc.asp?DDFDocuments/u/G/TBTN25/BDI683.docx")</f>
        <v>https://docs.wto.org/imrd/directdoc.asp?DDFDocuments/u/G/TBTN25/BDI683.docx</v>
      </c>
      <c r="T188" s="3" t="str">
        <f>HYPERLINK("https://docs.wto.org/imrd/directdoc.asp?DDFDocuments/v/G/TBTN25/BDI683.docx", "https://docs.wto.org/imrd/directdoc.asp?DDFDocuments/v/G/TBTN25/BDI683.docx")</f>
        <v>https://docs.wto.org/imrd/directdoc.asp?DDFDocuments/v/G/TBTN25/BDI683.docx</v>
      </c>
      <c r="U188" s="3" t="s">
        <v>421</v>
      </c>
      <c r="V188" s="3" t="s">
        <v>422</v>
      </c>
      <c r="W188" s="3" t="s">
        <v>421</v>
      </c>
      <c r="X188" s="3" t="s">
        <v>422</v>
      </c>
      <c r="Y188" s="3" t="s">
        <v>422</v>
      </c>
      <c r="Z188" s="3" t="s">
        <v>422</v>
      </c>
      <c r="AA188" s="3" t="s">
        <v>422</v>
      </c>
      <c r="AB188" s="1" t="s">
        <v>738</v>
      </c>
    </row>
    <row r="189" spans="1:28" ht="409.5" x14ac:dyDescent="0.25">
      <c r="A189" s="3" t="s">
        <v>126</v>
      </c>
      <c r="B189" s="9">
        <v>45994</v>
      </c>
      <c r="C189" s="13" t="str">
        <f>HYPERLINK("https://eping.wto.org/en/Search?viewData= G/TBT/N/BDI/687, G/TBT/N/KEN/1945, G/TBT/N/RWA/1310, G/TBT/N/TZA/1456, G/TBT/N/UGA/2277"," G/TBT/N/BDI/687, G/TBT/N/KEN/1945, G/TBT/N/RWA/1310, G/TBT/N/TZA/1456, G/TBT/N/UGA/2277")</f>
        <v xml:space="preserve"> G/TBT/N/BDI/687, G/TBT/N/KEN/1945, G/TBT/N/RWA/1310, G/TBT/N/TZA/1456, G/TBT/N/UGA/2277</v>
      </c>
      <c r="D189" s="1" t="s">
        <v>697</v>
      </c>
      <c r="E189" s="1" t="s">
        <v>698</v>
      </c>
      <c r="F189" s="1" t="s">
        <v>699</v>
      </c>
      <c r="G189" s="1" t="s">
        <v>700</v>
      </c>
      <c r="H189" s="1" t="s">
        <v>557</v>
      </c>
      <c r="I189" s="1" t="s">
        <v>85</v>
      </c>
      <c r="J189" s="1" t="s">
        <v>23</v>
      </c>
      <c r="K189" s="1" t="s">
        <v>23</v>
      </c>
      <c r="L189" s="3"/>
      <c r="M189" s="9">
        <v>46054</v>
      </c>
      <c r="N189" s="9" t="s">
        <v>23</v>
      </c>
      <c r="O189" s="9" t="s">
        <v>23</v>
      </c>
      <c r="P189" s="3" t="s">
        <v>24</v>
      </c>
      <c r="Q189" s="1" t="s">
        <v>701</v>
      </c>
      <c r="R189" s="3" t="str">
        <f>HYPERLINK("https://docs.wto.org/imrd/directdoc.asp?DDFDocuments/t/G/TBTN25/BDI687.docx", "https://docs.wto.org/imrd/directdoc.asp?DDFDocuments/t/G/TBTN25/BDI687.docx")</f>
        <v>https://docs.wto.org/imrd/directdoc.asp?DDFDocuments/t/G/TBTN25/BDI687.docx</v>
      </c>
      <c r="S189" s="3" t="str">
        <f>HYPERLINK("https://docs.wto.org/imrd/directdoc.asp?DDFDocuments/u/G/TBTN25/BDI687.docx", "https://docs.wto.org/imrd/directdoc.asp?DDFDocuments/u/G/TBTN25/BDI687.docx")</f>
        <v>https://docs.wto.org/imrd/directdoc.asp?DDFDocuments/u/G/TBTN25/BDI687.docx</v>
      </c>
      <c r="T189" s="3" t="str">
        <f>HYPERLINK("https://docs.wto.org/imrd/directdoc.asp?DDFDocuments/v/G/TBTN25/BDI687.docx", "https://docs.wto.org/imrd/directdoc.asp?DDFDocuments/v/G/TBTN25/BDI687.docx")</f>
        <v>https://docs.wto.org/imrd/directdoc.asp?DDFDocuments/v/G/TBTN25/BDI687.docx</v>
      </c>
      <c r="U189" s="3" t="s">
        <v>421</v>
      </c>
      <c r="V189" s="3" t="s">
        <v>422</v>
      </c>
      <c r="W189" s="3" t="s">
        <v>421</v>
      </c>
      <c r="X189" s="3" t="s">
        <v>422</v>
      </c>
      <c r="Y189" s="3" t="s">
        <v>422</v>
      </c>
      <c r="Z189" s="3" t="s">
        <v>422</v>
      </c>
      <c r="AA189" s="3" t="s">
        <v>422</v>
      </c>
      <c r="AB189" s="1" t="s">
        <v>702</v>
      </c>
    </row>
    <row r="190" spans="1:28" ht="409.5" x14ac:dyDescent="0.25">
      <c r="A190" s="3" t="s">
        <v>47</v>
      </c>
      <c r="B190" s="9">
        <v>45994</v>
      </c>
      <c r="C190" s="13" t="str">
        <f>HYPERLINK("https://eping.wto.org/en/Search?viewData= G/TBT/N/BDI/685, G/TBT/N/KEN/1943, G/TBT/N/RWA/1308, G/TBT/N/TZA/1454, G/TBT/N/UGA/2275"," G/TBT/N/BDI/685, G/TBT/N/KEN/1943, G/TBT/N/RWA/1308, G/TBT/N/TZA/1454, G/TBT/N/UGA/2275")</f>
        <v xml:space="preserve"> G/TBT/N/BDI/685, G/TBT/N/KEN/1943, G/TBT/N/RWA/1308, G/TBT/N/TZA/1454, G/TBT/N/UGA/2275</v>
      </c>
      <c r="D190" s="1" t="s">
        <v>625</v>
      </c>
      <c r="E190" s="1" t="s">
        <v>626</v>
      </c>
      <c r="F190" s="1" t="s">
        <v>627</v>
      </c>
      <c r="G190" s="1" t="s">
        <v>628</v>
      </c>
      <c r="H190" s="1" t="s">
        <v>557</v>
      </c>
      <c r="I190" s="1" t="s">
        <v>112</v>
      </c>
      <c r="J190" s="1" t="s">
        <v>23</v>
      </c>
      <c r="K190" s="1" t="s">
        <v>23</v>
      </c>
      <c r="L190" s="3"/>
      <c r="M190" s="9">
        <v>46054</v>
      </c>
      <c r="N190" s="9" t="s">
        <v>23</v>
      </c>
      <c r="O190" s="9" t="s">
        <v>23</v>
      </c>
      <c r="P190" s="3" t="s">
        <v>24</v>
      </c>
      <c r="Q190" s="1" t="s">
        <v>629</v>
      </c>
      <c r="R190" s="3" t="str">
        <f>HYPERLINK("https://docs.wto.org/imrd/directdoc.asp?DDFDocuments/t/G/TBTN25/BDI685.docx", "https://docs.wto.org/imrd/directdoc.asp?DDFDocuments/t/G/TBTN25/BDI685.docx")</f>
        <v>https://docs.wto.org/imrd/directdoc.asp?DDFDocuments/t/G/TBTN25/BDI685.docx</v>
      </c>
      <c r="S190" s="3" t="str">
        <f>HYPERLINK("https://docs.wto.org/imrd/directdoc.asp?DDFDocuments/u/G/TBTN25/BDI685.docx", "https://docs.wto.org/imrd/directdoc.asp?DDFDocuments/u/G/TBTN25/BDI685.docx")</f>
        <v>https://docs.wto.org/imrd/directdoc.asp?DDFDocuments/u/G/TBTN25/BDI685.docx</v>
      </c>
      <c r="T190" s="3" t="str">
        <f>HYPERLINK("https://docs.wto.org/imrd/directdoc.asp?DDFDocuments/v/G/TBTN25/BDI685.docx", "https://docs.wto.org/imrd/directdoc.asp?DDFDocuments/v/G/TBTN25/BDI685.docx")</f>
        <v>https://docs.wto.org/imrd/directdoc.asp?DDFDocuments/v/G/TBTN25/BDI685.docx</v>
      </c>
      <c r="U190" s="3" t="s">
        <v>421</v>
      </c>
      <c r="V190" s="3" t="s">
        <v>422</v>
      </c>
      <c r="W190" s="3" t="s">
        <v>421</v>
      </c>
      <c r="X190" s="3" t="s">
        <v>422</v>
      </c>
      <c r="Y190" s="3" t="s">
        <v>422</v>
      </c>
      <c r="Z190" s="3" t="s">
        <v>422</v>
      </c>
      <c r="AA190" s="3" t="s">
        <v>422</v>
      </c>
      <c r="AB190" s="1" t="s">
        <v>630</v>
      </c>
    </row>
    <row r="191" spans="1:28" ht="409.5" x14ac:dyDescent="0.25">
      <c r="A191" s="3" t="s">
        <v>126</v>
      </c>
      <c r="B191" s="9">
        <v>45994</v>
      </c>
      <c r="C191" s="13" t="str">
        <f>HYPERLINK("https://eping.wto.org/en/Search?viewData= G/TBT/N/BDI/689, G/TBT/N/KEN/1947, G/TBT/N/RWA/1312, G/TBT/N/TZA/1458, G/TBT/N/UGA/2279"," G/TBT/N/BDI/689, G/TBT/N/KEN/1947, G/TBT/N/RWA/1312, G/TBT/N/TZA/1458, G/TBT/N/UGA/2279")</f>
        <v xml:space="preserve"> G/TBT/N/BDI/689, G/TBT/N/KEN/1947, G/TBT/N/RWA/1312, G/TBT/N/TZA/1458, G/TBT/N/UGA/2279</v>
      </c>
      <c r="D191" s="1" t="s">
        <v>593</v>
      </c>
      <c r="E191" s="1" t="s">
        <v>594</v>
      </c>
      <c r="F191" s="1" t="s">
        <v>595</v>
      </c>
      <c r="G191" s="1" t="s">
        <v>596</v>
      </c>
      <c r="H191" s="1" t="s">
        <v>597</v>
      </c>
      <c r="I191" s="1" t="s">
        <v>85</v>
      </c>
      <c r="J191" s="1" t="s">
        <v>23</v>
      </c>
      <c r="K191" s="1" t="s">
        <v>23</v>
      </c>
      <c r="L191" s="3"/>
      <c r="M191" s="9">
        <v>46054</v>
      </c>
      <c r="N191" s="9" t="s">
        <v>23</v>
      </c>
      <c r="O191" s="9" t="s">
        <v>23</v>
      </c>
      <c r="P191" s="3" t="s">
        <v>24</v>
      </c>
      <c r="Q191" s="1" t="s">
        <v>598</v>
      </c>
      <c r="R191" s="3" t="str">
        <f>HYPERLINK("https://docs.wto.org/imrd/directdoc.asp?DDFDocuments/t/G/TBTN25/BDI689.docx", "https://docs.wto.org/imrd/directdoc.asp?DDFDocuments/t/G/TBTN25/BDI689.docx")</f>
        <v>https://docs.wto.org/imrd/directdoc.asp?DDFDocuments/t/G/TBTN25/BDI689.docx</v>
      </c>
      <c r="S191" s="3" t="str">
        <f>HYPERLINK("https://docs.wto.org/imrd/directdoc.asp?DDFDocuments/u/G/TBTN25/BDI689.docx", "https://docs.wto.org/imrd/directdoc.asp?DDFDocuments/u/G/TBTN25/BDI689.docx")</f>
        <v>https://docs.wto.org/imrd/directdoc.asp?DDFDocuments/u/G/TBTN25/BDI689.docx</v>
      </c>
      <c r="T191" s="3" t="str">
        <f>HYPERLINK("https://docs.wto.org/imrd/directdoc.asp?DDFDocuments/v/G/TBTN25/BDI689.docx", "https://docs.wto.org/imrd/directdoc.asp?DDFDocuments/v/G/TBTN25/BDI689.docx")</f>
        <v>https://docs.wto.org/imrd/directdoc.asp?DDFDocuments/v/G/TBTN25/BDI689.docx</v>
      </c>
      <c r="U191" s="3" t="s">
        <v>421</v>
      </c>
      <c r="V191" s="3" t="s">
        <v>422</v>
      </c>
      <c r="W191" s="3" t="s">
        <v>421</v>
      </c>
      <c r="X191" s="3" t="s">
        <v>422</v>
      </c>
      <c r="Y191" s="3" t="s">
        <v>422</v>
      </c>
      <c r="Z191" s="3" t="s">
        <v>422</v>
      </c>
      <c r="AA191" s="3" t="s">
        <v>422</v>
      </c>
      <c r="AB191" s="1" t="s">
        <v>599</v>
      </c>
    </row>
    <row r="192" spans="1:28" ht="165" x14ac:dyDescent="0.25">
      <c r="A192" s="3" t="s">
        <v>126</v>
      </c>
      <c r="B192" s="9">
        <v>45994</v>
      </c>
      <c r="C192" s="13" t="str">
        <f>HYPERLINK("https://eping.wto.org/en/Search?viewData= G/TBT/N/BDI/343/Add.2, G/TBT/N/KEN/1411/Add.2, G/TBT/N/RWA/850/Add.2, G/TBT/N/TZA/933/Add.2, G/TBT/N/UGA/1759/Add.2"," G/TBT/N/BDI/343/Add.2, G/TBT/N/KEN/1411/Add.2, G/TBT/N/RWA/850/Add.2, G/TBT/N/TZA/933/Add.2, G/TBT/N/UGA/1759/Add.2")</f>
        <v xml:space="preserve"> G/TBT/N/BDI/343/Add.2, G/TBT/N/KEN/1411/Add.2, G/TBT/N/RWA/850/Add.2, G/TBT/N/TZA/933/Add.2, G/TBT/N/UGA/1759/Add.2</v>
      </c>
      <c r="D192" s="1" t="s">
        <v>685</v>
      </c>
      <c r="E192" s="1" t="s">
        <v>686</v>
      </c>
      <c r="F192" s="1" t="s">
        <v>687</v>
      </c>
      <c r="G192" s="1" t="s">
        <v>688</v>
      </c>
      <c r="H192" s="1" t="s">
        <v>689</v>
      </c>
      <c r="I192" s="1" t="s">
        <v>565</v>
      </c>
      <c r="J192" s="1" t="s">
        <v>23</v>
      </c>
      <c r="K192" s="1" t="s">
        <v>23</v>
      </c>
      <c r="L192" s="3"/>
      <c r="M192" s="9" t="s">
        <v>23</v>
      </c>
      <c r="N192" s="9" t="s">
        <v>23</v>
      </c>
      <c r="O192" s="9" t="s">
        <v>23</v>
      </c>
      <c r="P192" s="3" t="s">
        <v>71</v>
      </c>
      <c r="Q192" s="3"/>
      <c r="R192" s="3" t="str">
        <f>HYPERLINK("https://docs.wto.org/imrd/directdoc.asp?DDFDocuments/t/G/TBTN23/BDI343A2.docx", "https://docs.wto.org/imrd/directdoc.asp?DDFDocuments/t/G/TBTN23/BDI343A2.docx")</f>
        <v>https://docs.wto.org/imrd/directdoc.asp?DDFDocuments/t/G/TBTN23/BDI343A2.docx</v>
      </c>
      <c r="S192" s="3" t="str">
        <f>HYPERLINK("https://docs.wto.org/imrd/directdoc.asp?DDFDocuments/u/G/TBTN23/BDI343A2.docx", "https://docs.wto.org/imrd/directdoc.asp?DDFDocuments/u/G/TBTN23/BDI343A2.docx")</f>
        <v>https://docs.wto.org/imrd/directdoc.asp?DDFDocuments/u/G/TBTN23/BDI343A2.docx</v>
      </c>
      <c r="T192" s="3" t="str">
        <f>HYPERLINK("https://docs.wto.org/imrd/directdoc.asp?DDFDocuments/v/G/TBTN23/BDI343A2.docx", "https://docs.wto.org/imrd/directdoc.asp?DDFDocuments/v/G/TBTN23/BDI343A2.docx")</f>
        <v>https://docs.wto.org/imrd/directdoc.asp?DDFDocuments/v/G/TBTN23/BDI343A2.docx</v>
      </c>
      <c r="U192" s="3" t="s">
        <v>421</v>
      </c>
      <c r="V192" s="3" t="s">
        <v>422</v>
      </c>
      <c r="W192" s="3" t="s">
        <v>421</v>
      </c>
      <c r="X192" s="3" t="s">
        <v>422</v>
      </c>
      <c r="Y192" s="3" t="s">
        <v>422</v>
      </c>
      <c r="Z192" s="3" t="s">
        <v>422</v>
      </c>
      <c r="AA192" s="3" t="s">
        <v>422</v>
      </c>
      <c r="AB192" s="1" t="s">
        <v>23</v>
      </c>
    </row>
    <row r="193" spans="1:28" ht="195" x14ac:dyDescent="0.25">
      <c r="A193" s="3" t="s">
        <v>47</v>
      </c>
      <c r="B193" s="9">
        <v>45994</v>
      </c>
      <c r="C193" s="13" t="str">
        <f>HYPERLINK("https://eping.wto.org/en/Search?viewData= G/TBT/N/BDI/482/Add.1, G/TBT/N/KEN/1630/Add.1, G/TBT/N/RWA/1029/Add.1, G/TBT/N/TZA/1139/Add.1, G/TBT/N/UGA/1940/Add.1"," G/TBT/N/BDI/482/Add.1, G/TBT/N/KEN/1630/Add.1, G/TBT/N/RWA/1029/Add.1, G/TBT/N/TZA/1139/Add.1, G/TBT/N/UGA/1940/Add.1")</f>
        <v xml:space="preserve"> G/TBT/N/BDI/482/Add.1, G/TBT/N/KEN/1630/Add.1, G/TBT/N/RWA/1029/Add.1, G/TBT/N/TZA/1139/Add.1, G/TBT/N/UGA/1940/Add.1</v>
      </c>
      <c r="D193" s="1" t="s">
        <v>566</v>
      </c>
      <c r="E193" s="1" t="s">
        <v>567</v>
      </c>
      <c r="F193" s="1" t="s">
        <v>568</v>
      </c>
      <c r="G193" s="1" t="s">
        <v>23</v>
      </c>
      <c r="H193" s="1" t="s">
        <v>569</v>
      </c>
      <c r="I193" s="1" t="s">
        <v>570</v>
      </c>
      <c r="J193" s="1" t="s">
        <v>23</v>
      </c>
      <c r="K193" s="1" t="s">
        <v>23</v>
      </c>
      <c r="L193" s="3"/>
      <c r="M193" s="9" t="s">
        <v>23</v>
      </c>
      <c r="N193" s="9" t="s">
        <v>23</v>
      </c>
      <c r="O193" s="9" t="s">
        <v>23</v>
      </c>
      <c r="P193" s="3" t="s">
        <v>71</v>
      </c>
      <c r="Q193" s="3"/>
      <c r="R193" s="3" t="str">
        <f>HYPERLINK("https://docs.wto.org/imrd/directdoc.asp?DDFDocuments/t/G/TBTN24/BDI482A1.docx", "https://docs.wto.org/imrd/directdoc.asp?DDFDocuments/t/G/TBTN24/BDI482A1.docx")</f>
        <v>https://docs.wto.org/imrd/directdoc.asp?DDFDocuments/t/G/TBTN24/BDI482A1.docx</v>
      </c>
      <c r="S193" s="3" t="str">
        <f>HYPERLINK("https://docs.wto.org/imrd/directdoc.asp?DDFDocuments/u/G/TBTN24/BDI482A1.docx", "https://docs.wto.org/imrd/directdoc.asp?DDFDocuments/u/G/TBTN24/BDI482A1.docx")</f>
        <v>https://docs.wto.org/imrd/directdoc.asp?DDFDocuments/u/G/TBTN24/BDI482A1.docx</v>
      </c>
      <c r="T193" s="3" t="str">
        <f>HYPERLINK("https://docs.wto.org/imrd/directdoc.asp?DDFDocuments/v/G/TBTN24/BDI482A1.docx", "https://docs.wto.org/imrd/directdoc.asp?DDFDocuments/v/G/TBTN24/BDI482A1.docx")</f>
        <v>https://docs.wto.org/imrd/directdoc.asp?DDFDocuments/v/G/TBTN24/BDI482A1.docx</v>
      </c>
      <c r="U193" s="3" t="s">
        <v>421</v>
      </c>
      <c r="V193" s="3" t="s">
        <v>422</v>
      </c>
      <c r="W193" s="3" t="s">
        <v>422</v>
      </c>
      <c r="X193" s="3" t="s">
        <v>422</v>
      </c>
      <c r="Y193" s="3" t="s">
        <v>422</v>
      </c>
      <c r="Z193" s="3" t="s">
        <v>422</v>
      </c>
      <c r="AA193" s="3" t="s">
        <v>422</v>
      </c>
      <c r="AB193" s="1" t="s">
        <v>23</v>
      </c>
    </row>
    <row r="194" spans="1:28" ht="225" x14ac:dyDescent="0.25">
      <c r="A194" s="3" t="s">
        <v>126</v>
      </c>
      <c r="B194" s="9">
        <v>45994</v>
      </c>
      <c r="C194" s="13" t="str">
        <f>HYPERLINK("https://eping.wto.org/en/Search?viewData= G/TBT/N/BDI/365/Add.3, G/TBT/N/KEN/1445/Add.3, G/TBT/N/RWA/876/Add.3, G/TBT/N/TZA/979/Add.3, G/TBT/N/UGA/1782/Add.3"," G/TBT/N/BDI/365/Add.3, G/TBT/N/KEN/1445/Add.3, G/TBT/N/RWA/876/Add.3, G/TBT/N/TZA/979/Add.3, G/TBT/N/UGA/1782/Add.3")</f>
        <v xml:space="preserve"> G/TBT/N/BDI/365/Add.3, G/TBT/N/KEN/1445/Add.3, G/TBT/N/RWA/876/Add.3, G/TBT/N/TZA/979/Add.3, G/TBT/N/UGA/1782/Add.3</v>
      </c>
      <c r="D194" s="1" t="s">
        <v>739</v>
      </c>
      <c r="E194" s="1" t="s">
        <v>740</v>
      </c>
      <c r="F194" s="1" t="s">
        <v>741</v>
      </c>
      <c r="G194" s="1" t="s">
        <v>742</v>
      </c>
      <c r="H194" s="1" t="s">
        <v>612</v>
      </c>
      <c r="I194" s="1" t="s">
        <v>578</v>
      </c>
      <c r="J194" s="1" t="s">
        <v>23</v>
      </c>
      <c r="K194" s="1" t="s">
        <v>23</v>
      </c>
      <c r="L194" s="3"/>
      <c r="M194" s="9" t="s">
        <v>23</v>
      </c>
      <c r="N194" s="9" t="s">
        <v>23</v>
      </c>
      <c r="O194" s="9" t="s">
        <v>23</v>
      </c>
      <c r="P194" s="3" t="s">
        <v>71</v>
      </c>
      <c r="Q194" s="3"/>
      <c r="R194" s="3" t="str">
        <f>HYPERLINK("https://docs.wto.org/imrd/directdoc.asp?DDFDocuments/t/G/TBTN23/BDI365A3.docx", "https://docs.wto.org/imrd/directdoc.asp?DDFDocuments/t/G/TBTN23/BDI365A3.docx")</f>
        <v>https://docs.wto.org/imrd/directdoc.asp?DDFDocuments/t/G/TBTN23/BDI365A3.docx</v>
      </c>
      <c r="S194" s="3" t="str">
        <f>HYPERLINK("https://docs.wto.org/imrd/directdoc.asp?DDFDocuments/u/G/TBTN23/BDI365A3.docx", "https://docs.wto.org/imrd/directdoc.asp?DDFDocuments/u/G/TBTN23/BDI365A3.docx")</f>
        <v>https://docs.wto.org/imrd/directdoc.asp?DDFDocuments/u/G/TBTN23/BDI365A3.docx</v>
      </c>
      <c r="T194" s="3" t="str">
        <f>HYPERLINK("https://docs.wto.org/imrd/directdoc.asp?DDFDocuments/v/G/TBTN23/BDI365A3.docx", "https://docs.wto.org/imrd/directdoc.asp?DDFDocuments/v/G/TBTN23/BDI365A3.docx")</f>
        <v>https://docs.wto.org/imrd/directdoc.asp?DDFDocuments/v/G/TBTN23/BDI365A3.docx</v>
      </c>
      <c r="U194" s="3" t="s">
        <v>421</v>
      </c>
      <c r="V194" s="3" t="s">
        <v>422</v>
      </c>
      <c r="W194" s="3" t="s">
        <v>421</v>
      </c>
      <c r="X194" s="3" t="s">
        <v>422</v>
      </c>
      <c r="Y194" s="3" t="s">
        <v>422</v>
      </c>
      <c r="Z194" s="3" t="s">
        <v>422</v>
      </c>
      <c r="AA194" s="3" t="s">
        <v>422</v>
      </c>
      <c r="AB194" s="1" t="s">
        <v>23</v>
      </c>
    </row>
    <row r="195" spans="1:28" ht="195" x14ac:dyDescent="0.25">
      <c r="A195" s="3" t="s">
        <v>47</v>
      </c>
      <c r="B195" s="9">
        <v>45994</v>
      </c>
      <c r="C195" s="13" t="str">
        <f>HYPERLINK("https://eping.wto.org/en/Search?viewData= G/TBT/N/BDI/481/Add.1, G/TBT/N/KEN/1629/Add.1, G/TBT/N/RWA/1028/Add.1, G/TBT/N/TZA/1138/Add.1, G/TBT/N/UGA/1939/Add.1"," G/TBT/N/BDI/481/Add.1, G/TBT/N/KEN/1629/Add.1, G/TBT/N/RWA/1028/Add.1, G/TBT/N/TZA/1138/Add.1, G/TBT/N/UGA/1939/Add.1")</f>
        <v xml:space="preserve"> G/TBT/N/BDI/481/Add.1, G/TBT/N/KEN/1629/Add.1, G/TBT/N/RWA/1028/Add.1, G/TBT/N/TZA/1138/Add.1, G/TBT/N/UGA/1939/Add.1</v>
      </c>
      <c r="D195" s="1" t="s">
        <v>743</v>
      </c>
      <c r="E195" s="1" t="s">
        <v>744</v>
      </c>
      <c r="F195" s="1" t="s">
        <v>568</v>
      </c>
      <c r="G195" s="1" t="s">
        <v>23</v>
      </c>
      <c r="H195" s="1" t="s">
        <v>569</v>
      </c>
      <c r="I195" s="1" t="s">
        <v>570</v>
      </c>
      <c r="J195" s="1" t="s">
        <v>23</v>
      </c>
      <c r="K195" s="1" t="s">
        <v>23</v>
      </c>
      <c r="L195" s="3"/>
      <c r="M195" s="9" t="s">
        <v>23</v>
      </c>
      <c r="N195" s="9" t="s">
        <v>23</v>
      </c>
      <c r="O195" s="9" t="s">
        <v>23</v>
      </c>
      <c r="P195" s="3" t="s">
        <v>71</v>
      </c>
      <c r="Q195" s="3"/>
      <c r="R195" s="3" t="str">
        <f>HYPERLINK("https://docs.wto.org/imrd/directdoc.asp?DDFDocuments/t/G/TBTN24/BDI481A1.docx", "https://docs.wto.org/imrd/directdoc.asp?DDFDocuments/t/G/TBTN24/BDI481A1.docx")</f>
        <v>https://docs.wto.org/imrd/directdoc.asp?DDFDocuments/t/G/TBTN24/BDI481A1.docx</v>
      </c>
      <c r="S195" s="3" t="str">
        <f>HYPERLINK("https://docs.wto.org/imrd/directdoc.asp?DDFDocuments/u/G/TBTN24/BDI481A1.docx", "https://docs.wto.org/imrd/directdoc.asp?DDFDocuments/u/G/TBTN24/BDI481A1.docx")</f>
        <v>https://docs.wto.org/imrd/directdoc.asp?DDFDocuments/u/G/TBTN24/BDI481A1.docx</v>
      </c>
      <c r="T195" s="3" t="str">
        <f>HYPERLINK("https://docs.wto.org/imrd/directdoc.asp?DDFDocuments/v/G/TBTN24/BDI481A1.docx", "https://docs.wto.org/imrd/directdoc.asp?DDFDocuments/v/G/TBTN24/BDI481A1.docx")</f>
        <v>https://docs.wto.org/imrd/directdoc.asp?DDFDocuments/v/G/TBTN24/BDI481A1.docx</v>
      </c>
      <c r="U195" s="3" t="s">
        <v>421</v>
      </c>
      <c r="V195" s="3" t="s">
        <v>422</v>
      </c>
      <c r="W195" s="3" t="s">
        <v>422</v>
      </c>
      <c r="X195" s="3" t="s">
        <v>422</v>
      </c>
      <c r="Y195" s="3" t="s">
        <v>422</v>
      </c>
      <c r="Z195" s="3" t="s">
        <v>422</v>
      </c>
      <c r="AA195" s="3" t="s">
        <v>422</v>
      </c>
      <c r="AB195" s="1" t="s">
        <v>23</v>
      </c>
    </row>
    <row r="196" spans="1:28" ht="195" x14ac:dyDescent="0.25">
      <c r="A196" s="3" t="s">
        <v>126</v>
      </c>
      <c r="B196" s="9">
        <v>45994</v>
      </c>
      <c r="C196" s="13" t="str">
        <f>HYPERLINK("https://eping.wto.org/en/Search?viewData= G/TBT/N/BDI/357/Add.2, G/TBT/N/KEN/1437/Add.2, G/TBT/N/RWA/868/Add.2, G/TBT/N/TZA/971/Add.2, G/TBT/N/UGA/1773/Add.2"," G/TBT/N/BDI/357/Add.2, G/TBT/N/KEN/1437/Add.2, G/TBT/N/RWA/868/Add.2, G/TBT/N/TZA/971/Add.2, G/TBT/N/UGA/1773/Add.2")</f>
        <v xml:space="preserve"> G/TBT/N/BDI/357/Add.2, G/TBT/N/KEN/1437/Add.2, G/TBT/N/RWA/868/Add.2, G/TBT/N/TZA/971/Add.2, G/TBT/N/UGA/1773/Add.2</v>
      </c>
      <c r="D196" s="1" t="s">
        <v>716</v>
      </c>
      <c r="E196" s="1" t="s">
        <v>717</v>
      </c>
      <c r="F196" s="1" t="s">
        <v>642</v>
      </c>
      <c r="G196" s="1" t="s">
        <v>23</v>
      </c>
      <c r="H196" s="1" t="s">
        <v>692</v>
      </c>
      <c r="I196" s="1" t="s">
        <v>570</v>
      </c>
      <c r="J196" s="1" t="s">
        <v>23</v>
      </c>
      <c r="K196" s="1" t="s">
        <v>23</v>
      </c>
      <c r="L196" s="3"/>
      <c r="M196" s="9" t="s">
        <v>23</v>
      </c>
      <c r="N196" s="9" t="s">
        <v>23</v>
      </c>
      <c r="O196" s="9" t="s">
        <v>23</v>
      </c>
      <c r="P196" s="3" t="s">
        <v>71</v>
      </c>
      <c r="Q196" s="3"/>
      <c r="R196" s="3" t="str">
        <f>HYPERLINK("https://docs.wto.org/imrd/directdoc.asp?DDFDocuments/t/G/TBTN23/BDI357A2.docx", "https://docs.wto.org/imrd/directdoc.asp?DDFDocuments/t/G/TBTN23/BDI357A2.docx")</f>
        <v>https://docs.wto.org/imrd/directdoc.asp?DDFDocuments/t/G/TBTN23/BDI357A2.docx</v>
      </c>
      <c r="S196" s="3" t="str">
        <f>HYPERLINK("https://docs.wto.org/imrd/directdoc.asp?DDFDocuments/u/G/TBTN23/BDI357A2.docx", "https://docs.wto.org/imrd/directdoc.asp?DDFDocuments/u/G/TBTN23/BDI357A2.docx")</f>
        <v>https://docs.wto.org/imrd/directdoc.asp?DDFDocuments/u/G/TBTN23/BDI357A2.docx</v>
      </c>
      <c r="T196" s="3" t="str">
        <f>HYPERLINK("https://docs.wto.org/imrd/directdoc.asp?DDFDocuments/v/G/TBTN23/BDI357A2.docx", "https://docs.wto.org/imrd/directdoc.asp?DDFDocuments/v/G/TBTN23/BDI357A2.docx")</f>
        <v>https://docs.wto.org/imrd/directdoc.asp?DDFDocuments/v/G/TBTN23/BDI357A2.docx</v>
      </c>
      <c r="U196" s="3" t="s">
        <v>421</v>
      </c>
      <c r="V196" s="3" t="s">
        <v>422</v>
      </c>
      <c r="W196" s="3" t="s">
        <v>422</v>
      </c>
      <c r="X196" s="3" t="s">
        <v>422</v>
      </c>
      <c r="Y196" s="3" t="s">
        <v>422</v>
      </c>
      <c r="Z196" s="3" t="s">
        <v>422</v>
      </c>
      <c r="AA196" s="3" t="s">
        <v>422</v>
      </c>
      <c r="AB196" s="1" t="s">
        <v>23</v>
      </c>
    </row>
    <row r="197" spans="1:28" ht="300" x14ac:dyDescent="0.25">
      <c r="A197" s="3" t="s">
        <v>126</v>
      </c>
      <c r="B197" s="9">
        <v>45994</v>
      </c>
      <c r="C197" s="13" t="str">
        <f>HYPERLINK("https://eping.wto.org/en/Search?viewData= G/TBT/N/BDI/397/Add.1, G/TBT/N/KEN/1492/Add.1, G/TBT/N/RWA/921/Add.1, G/TBT/N/TZA/1025/Add.1, G/TBT/N/UGA/1832/Add.1"," G/TBT/N/BDI/397/Add.1, G/TBT/N/KEN/1492/Add.1, G/TBT/N/RWA/921/Add.1, G/TBT/N/TZA/1025/Add.1, G/TBT/N/UGA/1832/Add.1")</f>
        <v xml:space="preserve"> G/TBT/N/BDI/397/Add.1, G/TBT/N/KEN/1492/Add.1, G/TBT/N/RWA/921/Add.1, G/TBT/N/TZA/1025/Add.1, G/TBT/N/UGA/1832/Add.1</v>
      </c>
      <c r="D197" s="1" t="s">
        <v>645</v>
      </c>
      <c r="E197" s="1" t="s">
        <v>646</v>
      </c>
      <c r="F197" s="1" t="s">
        <v>647</v>
      </c>
      <c r="G197" s="1" t="s">
        <v>23</v>
      </c>
      <c r="H197" s="1" t="s">
        <v>648</v>
      </c>
      <c r="I197" s="1" t="s">
        <v>649</v>
      </c>
      <c r="J197" s="1" t="s">
        <v>23</v>
      </c>
      <c r="K197" s="1" t="s">
        <v>23</v>
      </c>
      <c r="L197" s="3"/>
      <c r="M197" s="9" t="s">
        <v>23</v>
      </c>
      <c r="N197" s="9" t="s">
        <v>23</v>
      </c>
      <c r="O197" s="9" t="s">
        <v>23</v>
      </c>
      <c r="P197" s="3" t="s">
        <v>71</v>
      </c>
      <c r="Q197" s="3"/>
      <c r="R197" s="3" t="str">
        <f>HYPERLINK("https://docs.wto.org/imrd/directdoc.asp?DDFDocuments/t/G/TBTN23/BDI397A1.docx", "https://docs.wto.org/imrd/directdoc.asp?DDFDocuments/t/G/TBTN23/BDI397A1.docx")</f>
        <v>https://docs.wto.org/imrd/directdoc.asp?DDFDocuments/t/G/TBTN23/BDI397A1.docx</v>
      </c>
      <c r="S197" s="3" t="str">
        <f>HYPERLINK("https://docs.wto.org/imrd/directdoc.asp?DDFDocuments/u/G/TBTN23/BDI397A1.docx", "https://docs.wto.org/imrd/directdoc.asp?DDFDocuments/u/G/TBTN23/BDI397A1.docx")</f>
        <v>https://docs.wto.org/imrd/directdoc.asp?DDFDocuments/u/G/TBTN23/BDI397A1.docx</v>
      </c>
      <c r="T197" s="3" t="str">
        <f>HYPERLINK("https://docs.wto.org/imrd/directdoc.asp?DDFDocuments/v/G/TBTN23/BDI397A1.docx", "https://docs.wto.org/imrd/directdoc.asp?DDFDocuments/v/G/TBTN23/BDI397A1.docx")</f>
        <v>https://docs.wto.org/imrd/directdoc.asp?DDFDocuments/v/G/TBTN23/BDI397A1.docx</v>
      </c>
      <c r="U197" s="3" t="s">
        <v>421</v>
      </c>
      <c r="V197" s="3" t="s">
        <v>422</v>
      </c>
      <c r="W197" s="3" t="s">
        <v>422</v>
      </c>
      <c r="X197" s="3" t="s">
        <v>422</v>
      </c>
      <c r="Y197" s="3" t="s">
        <v>422</v>
      </c>
      <c r="Z197" s="3" t="s">
        <v>422</v>
      </c>
      <c r="AA197" s="3" t="s">
        <v>422</v>
      </c>
      <c r="AB197" s="1" t="s">
        <v>23</v>
      </c>
    </row>
    <row r="198" spans="1:28" ht="225" x14ac:dyDescent="0.25">
      <c r="A198" s="3" t="s">
        <v>22</v>
      </c>
      <c r="B198" s="9">
        <v>45994</v>
      </c>
      <c r="C198" s="13" t="str">
        <f>HYPERLINK("https://eping.wto.org/en/Search?viewData= G/TBT/N/BDI/353/Add.3, G/TBT/N/KEN/1425/Add.3, G/TBT/N/RWA/861/Add.3, G/TBT/N/TZA/967/Add.3, G/TBT/N/UGA/1769/Add.3"," G/TBT/N/BDI/353/Add.3, G/TBT/N/KEN/1425/Add.3, G/TBT/N/RWA/861/Add.3, G/TBT/N/TZA/967/Add.3, G/TBT/N/UGA/1769/Add.3")</f>
        <v xml:space="preserve"> G/TBT/N/BDI/353/Add.3, G/TBT/N/KEN/1425/Add.3, G/TBT/N/RWA/861/Add.3, G/TBT/N/TZA/967/Add.3, G/TBT/N/UGA/1769/Add.3</v>
      </c>
      <c r="D198" s="1" t="s">
        <v>711</v>
      </c>
      <c r="E198" s="1" t="s">
        <v>712</v>
      </c>
      <c r="F198" s="1" t="s">
        <v>713</v>
      </c>
      <c r="G198" s="1" t="s">
        <v>714</v>
      </c>
      <c r="H198" s="1" t="s">
        <v>654</v>
      </c>
      <c r="I198" s="1" t="s">
        <v>635</v>
      </c>
      <c r="J198" s="1" t="s">
        <v>23</v>
      </c>
      <c r="K198" s="1" t="s">
        <v>23</v>
      </c>
      <c r="L198" s="3"/>
      <c r="M198" s="9" t="s">
        <v>23</v>
      </c>
      <c r="N198" s="9" t="s">
        <v>23</v>
      </c>
      <c r="O198" s="9" t="s">
        <v>23</v>
      </c>
      <c r="P198" s="3" t="s">
        <v>71</v>
      </c>
      <c r="Q198" s="3"/>
      <c r="R198" s="3" t="str">
        <f>HYPERLINK("https://docs.wto.org/imrd/directdoc.asp?DDFDocuments/t/G/TBTN23/BDI353A3.docx", "https://docs.wto.org/imrd/directdoc.asp?DDFDocuments/t/G/TBTN23/BDI353A3.docx")</f>
        <v>https://docs.wto.org/imrd/directdoc.asp?DDFDocuments/t/G/TBTN23/BDI353A3.docx</v>
      </c>
      <c r="S198" s="3" t="str">
        <f>HYPERLINK("https://docs.wto.org/imrd/directdoc.asp?DDFDocuments/u/G/TBTN23/BDI353A3.docx", "https://docs.wto.org/imrd/directdoc.asp?DDFDocuments/u/G/TBTN23/BDI353A3.docx")</f>
        <v>https://docs.wto.org/imrd/directdoc.asp?DDFDocuments/u/G/TBTN23/BDI353A3.docx</v>
      </c>
      <c r="T198" s="3" t="str">
        <f>HYPERLINK("https://docs.wto.org/imrd/directdoc.asp?DDFDocuments/v/G/TBTN23/BDI353A3.docx", "https://docs.wto.org/imrd/directdoc.asp?DDFDocuments/v/G/TBTN23/BDI353A3.docx")</f>
        <v>https://docs.wto.org/imrd/directdoc.asp?DDFDocuments/v/G/TBTN23/BDI353A3.docx</v>
      </c>
      <c r="U198" s="3" t="s">
        <v>421</v>
      </c>
      <c r="V198" s="3" t="s">
        <v>422</v>
      </c>
      <c r="W198" s="3" t="s">
        <v>422</v>
      </c>
      <c r="X198" s="3" t="s">
        <v>422</v>
      </c>
      <c r="Y198" s="3" t="s">
        <v>422</v>
      </c>
      <c r="Z198" s="3" t="s">
        <v>422</v>
      </c>
      <c r="AA198" s="3" t="s">
        <v>422</v>
      </c>
      <c r="AB198" s="1" t="s">
        <v>23</v>
      </c>
    </row>
    <row r="199" spans="1:28" ht="195" x14ac:dyDescent="0.25">
      <c r="A199" s="3" t="s">
        <v>47</v>
      </c>
      <c r="B199" s="9">
        <v>45994</v>
      </c>
      <c r="C199" s="13" t="str">
        <f>HYPERLINK("https://eping.wto.org/en/Search?viewData= G/TBT/N/BDI/326/Add.3, G/TBT/N/KEN/1388/Add.3, G/TBT/N/RWA/833/Add.3, G/TBT/N/TZA/912/Add.3, G/TBT/N/UGA/1741/Add.3"," G/TBT/N/BDI/326/Add.3, G/TBT/N/KEN/1388/Add.3, G/TBT/N/RWA/833/Add.3, G/TBT/N/TZA/912/Add.3, G/TBT/N/UGA/1741/Add.3")</f>
        <v xml:space="preserve"> G/TBT/N/BDI/326/Add.3, G/TBT/N/KEN/1388/Add.3, G/TBT/N/RWA/833/Add.3, G/TBT/N/TZA/912/Add.3, G/TBT/N/UGA/1741/Add.3</v>
      </c>
      <c r="D199" s="1" t="s">
        <v>661</v>
      </c>
      <c r="E199" s="1" t="s">
        <v>662</v>
      </c>
      <c r="F199" s="1" t="s">
        <v>602</v>
      </c>
      <c r="G199" s="1" t="s">
        <v>23</v>
      </c>
      <c r="H199" s="1" t="s">
        <v>603</v>
      </c>
      <c r="I199" s="1" t="s">
        <v>570</v>
      </c>
      <c r="J199" s="1" t="s">
        <v>23</v>
      </c>
      <c r="K199" s="1" t="s">
        <v>23</v>
      </c>
      <c r="L199" s="3"/>
      <c r="M199" s="9" t="s">
        <v>23</v>
      </c>
      <c r="N199" s="9" t="s">
        <v>23</v>
      </c>
      <c r="O199" s="9" t="s">
        <v>23</v>
      </c>
      <c r="P199" s="3" t="s">
        <v>71</v>
      </c>
      <c r="Q199" s="3"/>
      <c r="R199" s="3" t="str">
        <f>HYPERLINK("https://docs.wto.org/imrd/directdoc.asp?DDFDocuments/t/G/TBTN23/BDI326A3.docx", "https://docs.wto.org/imrd/directdoc.asp?DDFDocuments/t/G/TBTN23/BDI326A3.docx")</f>
        <v>https://docs.wto.org/imrd/directdoc.asp?DDFDocuments/t/G/TBTN23/BDI326A3.docx</v>
      </c>
      <c r="S199" s="3" t="str">
        <f>HYPERLINK("https://docs.wto.org/imrd/directdoc.asp?DDFDocuments/u/G/TBTN23/BDI326A3.docx", "https://docs.wto.org/imrd/directdoc.asp?DDFDocuments/u/G/TBTN23/BDI326A3.docx")</f>
        <v>https://docs.wto.org/imrd/directdoc.asp?DDFDocuments/u/G/TBTN23/BDI326A3.docx</v>
      </c>
      <c r="T199" s="3" t="str">
        <f>HYPERLINK("https://docs.wto.org/imrd/directdoc.asp?DDFDocuments/v/G/TBTN23/BDI326A3.docx", "https://docs.wto.org/imrd/directdoc.asp?DDFDocuments/v/G/TBTN23/BDI326A3.docx")</f>
        <v>https://docs.wto.org/imrd/directdoc.asp?DDFDocuments/v/G/TBTN23/BDI326A3.docx</v>
      </c>
      <c r="U199" s="3" t="s">
        <v>421</v>
      </c>
      <c r="V199" s="3" t="s">
        <v>422</v>
      </c>
      <c r="W199" s="3" t="s">
        <v>421</v>
      </c>
      <c r="X199" s="3" t="s">
        <v>422</v>
      </c>
      <c r="Y199" s="3" t="s">
        <v>422</v>
      </c>
      <c r="Z199" s="3" t="s">
        <v>422</v>
      </c>
      <c r="AA199" s="3" t="s">
        <v>422</v>
      </c>
      <c r="AB199" s="1" t="s">
        <v>23</v>
      </c>
    </row>
    <row r="200" spans="1:28" ht="195" x14ac:dyDescent="0.25">
      <c r="A200" s="3" t="s">
        <v>22</v>
      </c>
      <c r="B200" s="9">
        <v>45994</v>
      </c>
      <c r="C200" s="13" t="str">
        <f>HYPERLINK("https://eping.wto.org/en/Search?viewData= G/TBT/N/BDI/326/Add.3, G/TBT/N/KEN/1388/Add.3, G/TBT/N/RWA/833/Add.3, G/TBT/N/TZA/912/Add.3, G/TBT/N/UGA/1741/Add.3"," G/TBT/N/BDI/326/Add.3, G/TBT/N/KEN/1388/Add.3, G/TBT/N/RWA/833/Add.3, G/TBT/N/TZA/912/Add.3, G/TBT/N/UGA/1741/Add.3")</f>
        <v xml:space="preserve"> G/TBT/N/BDI/326/Add.3, G/TBT/N/KEN/1388/Add.3, G/TBT/N/RWA/833/Add.3, G/TBT/N/TZA/912/Add.3, G/TBT/N/UGA/1741/Add.3</v>
      </c>
      <c r="D200" s="1" t="s">
        <v>661</v>
      </c>
      <c r="E200" s="1" t="s">
        <v>662</v>
      </c>
      <c r="F200" s="1" t="s">
        <v>602</v>
      </c>
      <c r="G200" s="1" t="s">
        <v>23</v>
      </c>
      <c r="H200" s="1" t="s">
        <v>603</v>
      </c>
      <c r="I200" s="1" t="s">
        <v>570</v>
      </c>
      <c r="J200" s="1" t="s">
        <v>23</v>
      </c>
      <c r="K200" s="1" t="s">
        <v>23</v>
      </c>
      <c r="L200" s="3"/>
      <c r="M200" s="9" t="s">
        <v>23</v>
      </c>
      <c r="N200" s="9" t="s">
        <v>23</v>
      </c>
      <c r="O200" s="9" t="s">
        <v>23</v>
      </c>
      <c r="P200" s="3" t="s">
        <v>71</v>
      </c>
      <c r="Q200" s="3"/>
      <c r="R200" s="3" t="str">
        <f>HYPERLINK("https://docs.wto.org/imrd/directdoc.asp?DDFDocuments/t/G/TBTN23/BDI326A3.docx", "https://docs.wto.org/imrd/directdoc.asp?DDFDocuments/t/G/TBTN23/BDI326A3.docx")</f>
        <v>https://docs.wto.org/imrd/directdoc.asp?DDFDocuments/t/G/TBTN23/BDI326A3.docx</v>
      </c>
      <c r="S200" s="3" t="str">
        <f>HYPERLINK("https://docs.wto.org/imrd/directdoc.asp?DDFDocuments/u/G/TBTN23/BDI326A3.docx", "https://docs.wto.org/imrd/directdoc.asp?DDFDocuments/u/G/TBTN23/BDI326A3.docx")</f>
        <v>https://docs.wto.org/imrd/directdoc.asp?DDFDocuments/u/G/TBTN23/BDI326A3.docx</v>
      </c>
      <c r="T200" s="3" t="str">
        <f>HYPERLINK("https://docs.wto.org/imrd/directdoc.asp?DDFDocuments/v/G/TBTN23/BDI326A3.docx", "https://docs.wto.org/imrd/directdoc.asp?DDFDocuments/v/G/TBTN23/BDI326A3.docx")</f>
        <v>https://docs.wto.org/imrd/directdoc.asp?DDFDocuments/v/G/TBTN23/BDI326A3.docx</v>
      </c>
      <c r="U200" s="3" t="s">
        <v>421</v>
      </c>
      <c r="V200" s="3" t="s">
        <v>422</v>
      </c>
      <c r="W200" s="3" t="s">
        <v>421</v>
      </c>
      <c r="X200" s="3" t="s">
        <v>422</v>
      </c>
      <c r="Y200" s="3" t="s">
        <v>422</v>
      </c>
      <c r="Z200" s="3" t="s">
        <v>422</v>
      </c>
      <c r="AA200" s="3" t="s">
        <v>422</v>
      </c>
      <c r="AB200" s="1" t="s">
        <v>23</v>
      </c>
    </row>
    <row r="201" spans="1:28" ht="195" x14ac:dyDescent="0.25">
      <c r="A201" s="3" t="s">
        <v>43</v>
      </c>
      <c r="B201" s="9">
        <v>45994</v>
      </c>
      <c r="C201" s="13" t="str">
        <f>HYPERLINK("https://eping.wto.org/en/Search?viewData= G/TBT/N/BDI/326/Add.3, G/TBT/N/KEN/1388/Add.3, G/TBT/N/RWA/833/Add.3, G/TBT/N/TZA/912/Add.3, G/TBT/N/UGA/1741/Add.3"," G/TBT/N/BDI/326/Add.3, G/TBT/N/KEN/1388/Add.3, G/TBT/N/RWA/833/Add.3, G/TBT/N/TZA/912/Add.3, G/TBT/N/UGA/1741/Add.3")</f>
        <v xml:space="preserve"> G/TBT/N/BDI/326/Add.3, G/TBT/N/KEN/1388/Add.3, G/TBT/N/RWA/833/Add.3, G/TBT/N/TZA/912/Add.3, G/TBT/N/UGA/1741/Add.3</v>
      </c>
      <c r="D201" s="1" t="s">
        <v>661</v>
      </c>
      <c r="E201" s="1" t="s">
        <v>662</v>
      </c>
      <c r="F201" s="1" t="s">
        <v>602</v>
      </c>
      <c r="G201" s="1" t="s">
        <v>23</v>
      </c>
      <c r="H201" s="1" t="s">
        <v>603</v>
      </c>
      <c r="I201" s="1" t="s">
        <v>570</v>
      </c>
      <c r="J201" s="1" t="s">
        <v>23</v>
      </c>
      <c r="K201" s="1" t="s">
        <v>23</v>
      </c>
      <c r="L201" s="3"/>
      <c r="M201" s="9" t="s">
        <v>23</v>
      </c>
      <c r="N201" s="9" t="s">
        <v>23</v>
      </c>
      <c r="O201" s="9" t="s">
        <v>23</v>
      </c>
      <c r="P201" s="3" t="s">
        <v>71</v>
      </c>
      <c r="Q201" s="3"/>
      <c r="R201" s="3" t="str">
        <f>HYPERLINK("https://docs.wto.org/imrd/directdoc.asp?DDFDocuments/t/G/TBTN23/BDI326A3.docx", "https://docs.wto.org/imrd/directdoc.asp?DDFDocuments/t/G/TBTN23/BDI326A3.docx")</f>
        <v>https://docs.wto.org/imrd/directdoc.asp?DDFDocuments/t/G/TBTN23/BDI326A3.docx</v>
      </c>
      <c r="S201" s="3" t="str">
        <f>HYPERLINK("https://docs.wto.org/imrd/directdoc.asp?DDFDocuments/u/G/TBTN23/BDI326A3.docx", "https://docs.wto.org/imrd/directdoc.asp?DDFDocuments/u/G/TBTN23/BDI326A3.docx")</f>
        <v>https://docs.wto.org/imrd/directdoc.asp?DDFDocuments/u/G/TBTN23/BDI326A3.docx</v>
      </c>
      <c r="T201" s="3" t="str">
        <f>HYPERLINK("https://docs.wto.org/imrd/directdoc.asp?DDFDocuments/v/G/TBTN23/BDI326A3.docx", "https://docs.wto.org/imrd/directdoc.asp?DDFDocuments/v/G/TBTN23/BDI326A3.docx")</f>
        <v>https://docs.wto.org/imrd/directdoc.asp?DDFDocuments/v/G/TBTN23/BDI326A3.docx</v>
      </c>
      <c r="U201" s="3" t="s">
        <v>421</v>
      </c>
      <c r="V201" s="3" t="s">
        <v>422</v>
      </c>
      <c r="W201" s="3" t="s">
        <v>421</v>
      </c>
      <c r="X201" s="3" t="s">
        <v>422</v>
      </c>
      <c r="Y201" s="3" t="s">
        <v>422</v>
      </c>
      <c r="Z201" s="3" t="s">
        <v>422</v>
      </c>
      <c r="AA201" s="3" t="s">
        <v>422</v>
      </c>
      <c r="AB201" s="1" t="s">
        <v>23</v>
      </c>
    </row>
    <row r="202" spans="1:28" ht="409.5" x14ac:dyDescent="0.25">
      <c r="A202" s="3" t="s">
        <v>28</v>
      </c>
      <c r="B202" s="9">
        <v>45994</v>
      </c>
      <c r="C202" s="13" t="str">
        <f>HYPERLINK("https://eping.wto.org/en/Search?viewData= G/TBT/N/BDI/688, G/TBT/N/KEN/1946, G/TBT/N/RWA/1311, G/TBT/N/TZA/1457, G/TBT/N/UGA/2278"," G/TBT/N/BDI/688, G/TBT/N/KEN/1946, G/TBT/N/RWA/1311, G/TBT/N/TZA/1457, G/TBT/N/UGA/2278")</f>
        <v xml:space="preserve"> G/TBT/N/BDI/688, G/TBT/N/KEN/1946, G/TBT/N/RWA/1311, G/TBT/N/TZA/1457, G/TBT/N/UGA/2278</v>
      </c>
      <c r="D202" s="1" t="s">
        <v>619</v>
      </c>
      <c r="E202" s="1" t="s">
        <v>620</v>
      </c>
      <c r="F202" s="1" t="s">
        <v>621</v>
      </c>
      <c r="G202" s="1" t="s">
        <v>622</v>
      </c>
      <c r="H202" s="1" t="s">
        <v>557</v>
      </c>
      <c r="I202" s="1" t="s">
        <v>85</v>
      </c>
      <c r="J202" s="1" t="s">
        <v>23</v>
      </c>
      <c r="K202" s="1" t="s">
        <v>23</v>
      </c>
      <c r="L202" s="3"/>
      <c r="M202" s="9">
        <v>46054</v>
      </c>
      <c r="N202" s="9" t="s">
        <v>23</v>
      </c>
      <c r="O202" s="9" t="s">
        <v>23</v>
      </c>
      <c r="P202" s="3" t="s">
        <v>24</v>
      </c>
      <c r="Q202" s="1" t="s">
        <v>623</v>
      </c>
      <c r="R202" s="3" t="str">
        <f>HYPERLINK("https://docs.wto.org/imrd/directdoc.asp?DDFDocuments/t/G/TBTN25/BDI688.docx", "https://docs.wto.org/imrd/directdoc.asp?DDFDocuments/t/G/TBTN25/BDI688.docx")</f>
        <v>https://docs.wto.org/imrd/directdoc.asp?DDFDocuments/t/G/TBTN25/BDI688.docx</v>
      </c>
      <c r="S202" s="3" t="str">
        <f>HYPERLINK("https://docs.wto.org/imrd/directdoc.asp?DDFDocuments/u/G/TBTN25/BDI688.docx", "https://docs.wto.org/imrd/directdoc.asp?DDFDocuments/u/G/TBTN25/BDI688.docx")</f>
        <v>https://docs.wto.org/imrd/directdoc.asp?DDFDocuments/u/G/TBTN25/BDI688.docx</v>
      </c>
      <c r="T202" s="3" t="str">
        <f>HYPERLINK("https://docs.wto.org/imrd/directdoc.asp?DDFDocuments/v/G/TBTN25/BDI688.docx", "https://docs.wto.org/imrd/directdoc.asp?DDFDocuments/v/G/TBTN25/BDI688.docx")</f>
        <v>https://docs.wto.org/imrd/directdoc.asp?DDFDocuments/v/G/TBTN25/BDI688.docx</v>
      </c>
      <c r="U202" s="3" t="s">
        <v>421</v>
      </c>
      <c r="V202" s="3" t="s">
        <v>422</v>
      </c>
      <c r="W202" s="3" t="s">
        <v>421</v>
      </c>
      <c r="X202" s="3" t="s">
        <v>422</v>
      </c>
      <c r="Y202" s="3" t="s">
        <v>422</v>
      </c>
      <c r="Z202" s="3" t="s">
        <v>422</v>
      </c>
      <c r="AA202" s="3" t="s">
        <v>422</v>
      </c>
      <c r="AB202" s="1" t="s">
        <v>624</v>
      </c>
    </row>
    <row r="203" spans="1:28" ht="120" x14ac:dyDescent="0.25">
      <c r="A203" s="3" t="s">
        <v>28</v>
      </c>
      <c r="B203" s="9">
        <v>45994</v>
      </c>
      <c r="C203" s="13" t="str">
        <f>HYPERLINK("https://eping.wto.org/en/Search?viewData= G/TBT/N/BDI/356/Add.3, G/TBT/N/KEN/1436/Add.3, G/TBT/N/RWA/867/Add.3, G/TBT/N/TZA/970/Add.3, G/TBT/N/UGA/1772/Add.3"," G/TBT/N/BDI/356/Add.3, G/TBT/N/KEN/1436/Add.3, G/TBT/N/RWA/867/Add.3, G/TBT/N/TZA/970/Add.3, G/TBT/N/UGA/1772/Add.3")</f>
        <v xml:space="preserve"> G/TBT/N/BDI/356/Add.3, G/TBT/N/KEN/1436/Add.3, G/TBT/N/RWA/867/Add.3, G/TBT/N/TZA/970/Add.3, G/TBT/N/UGA/1772/Add.3</v>
      </c>
      <c r="D203" s="1" t="s">
        <v>690</v>
      </c>
      <c r="E203" s="1" t="s">
        <v>691</v>
      </c>
      <c r="F203" s="1" t="s">
        <v>642</v>
      </c>
      <c r="G203" s="1" t="s">
        <v>23</v>
      </c>
      <c r="H203" s="1" t="s">
        <v>692</v>
      </c>
      <c r="I203" s="1" t="s">
        <v>604</v>
      </c>
      <c r="J203" s="1" t="s">
        <v>23</v>
      </c>
      <c r="K203" s="1" t="s">
        <v>23</v>
      </c>
      <c r="L203" s="3"/>
      <c r="M203" s="9" t="s">
        <v>23</v>
      </c>
      <c r="N203" s="9" t="s">
        <v>23</v>
      </c>
      <c r="O203" s="9" t="s">
        <v>23</v>
      </c>
      <c r="P203" s="3" t="s">
        <v>71</v>
      </c>
      <c r="Q203" s="3"/>
      <c r="R203" s="3" t="str">
        <f>HYPERLINK("https://docs.wto.org/imrd/directdoc.asp?DDFDocuments/t/G/TBTN23/BDI356A3.docx", "https://docs.wto.org/imrd/directdoc.asp?DDFDocuments/t/G/TBTN23/BDI356A3.docx")</f>
        <v>https://docs.wto.org/imrd/directdoc.asp?DDFDocuments/t/G/TBTN23/BDI356A3.docx</v>
      </c>
      <c r="S203" s="3" t="str">
        <f>HYPERLINK("https://docs.wto.org/imrd/directdoc.asp?DDFDocuments/u/G/TBTN23/BDI356A3.docx", "https://docs.wto.org/imrd/directdoc.asp?DDFDocuments/u/G/TBTN23/BDI356A3.docx")</f>
        <v>https://docs.wto.org/imrd/directdoc.asp?DDFDocuments/u/G/TBTN23/BDI356A3.docx</v>
      </c>
      <c r="T203" s="3" t="str">
        <f>HYPERLINK("https://docs.wto.org/imrd/directdoc.asp?DDFDocuments/v/G/TBTN23/BDI356A3.docx", "https://docs.wto.org/imrd/directdoc.asp?DDFDocuments/v/G/TBTN23/BDI356A3.docx")</f>
        <v>https://docs.wto.org/imrd/directdoc.asp?DDFDocuments/v/G/TBTN23/BDI356A3.docx</v>
      </c>
      <c r="U203" s="3" t="s">
        <v>421</v>
      </c>
      <c r="V203" s="3" t="s">
        <v>422</v>
      </c>
      <c r="W203" s="3" t="s">
        <v>422</v>
      </c>
      <c r="X203" s="3" t="s">
        <v>422</v>
      </c>
      <c r="Y203" s="3" t="s">
        <v>422</v>
      </c>
      <c r="Z203" s="3" t="s">
        <v>422</v>
      </c>
      <c r="AA203" s="3" t="s">
        <v>422</v>
      </c>
      <c r="AB203" s="1" t="s">
        <v>23</v>
      </c>
    </row>
    <row r="204" spans="1:28" ht="120" x14ac:dyDescent="0.25">
      <c r="A204" s="3" t="s">
        <v>28</v>
      </c>
      <c r="B204" s="9">
        <v>45994</v>
      </c>
      <c r="C204" s="13" t="str">
        <f>HYPERLINK("https://eping.wto.org/en/Search?viewData= G/TBT/N/BDI/345/Add.2, G/TBT/N/KEN/1413/Add.2, G/TBT/N/RWA/852/Add.2, G/TBT/N/TZA/935/Add.2, G/TBT/N/UGA/1761/Add.2"," G/TBT/N/BDI/345/Add.2, G/TBT/N/KEN/1413/Add.2, G/TBT/N/RWA/852/Add.2, G/TBT/N/TZA/935/Add.2, G/TBT/N/UGA/1761/Add.2")</f>
        <v xml:space="preserve"> G/TBT/N/BDI/345/Add.2, G/TBT/N/KEN/1413/Add.2, G/TBT/N/RWA/852/Add.2, G/TBT/N/TZA/935/Add.2, G/TBT/N/UGA/1761/Add.2</v>
      </c>
      <c r="D204" s="1" t="s">
        <v>703</v>
      </c>
      <c r="E204" s="1" t="s">
        <v>704</v>
      </c>
      <c r="F204" s="1" t="s">
        <v>705</v>
      </c>
      <c r="G204" s="1" t="s">
        <v>706</v>
      </c>
      <c r="H204" s="1" t="s">
        <v>564</v>
      </c>
      <c r="I204" s="1" t="s">
        <v>112</v>
      </c>
      <c r="J204" s="1" t="s">
        <v>23</v>
      </c>
      <c r="K204" s="1" t="s">
        <v>23</v>
      </c>
      <c r="L204" s="3"/>
      <c r="M204" s="9" t="s">
        <v>23</v>
      </c>
      <c r="N204" s="9" t="s">
        <v>23</v>
      </c>
      <c r="O204" s="9" t="s">
        <v>23</v>
      </c>
      <c r="P204" s="3" t="s">
        <v>71</v>
      </c>
      <c r="Q204" s="3"/>
      <c r="R204" s="3" t="str">
        <f>HYPERLINK("https://docs.wto.org/imrd/directdoc.asp?DDFDocuments/t/G/TBTN23/BDI345A2.docx", "https://docs.wto.org/imrd/directdoc.asp?DDFDocuments/t/G/TBTN23/BDI345A2.docx")</f>
        <v>https://docs.wto.org/imrd/directdoc.asp?DDFDocuments/t/G/TBTN23/BDI345A2.docx</v>
      </c>
      <c r="S204" s="3" t="str">
        <f>HYPERLINK("https://docs.wto.org/imrd/directdoc.asp?DDFDocuments/u/G/TBTN23/BDI345A2.docx", "https://docs.wto.org/imrd/directdoc.asp?DDFDocuments/u/G/TBTN23/BDI345A2.docx")</f>
        <v>https://docs.wto.org/imrd/directdoc.asp?DDFDocuments/u/G/TBTN23/BDI345A2.docx</v>
      </c>
      <c r="T204" s="3" t="str">
        <f>HYPERLINK("https://docs.wto.org/imrd/directdoc.asp?DDFDocuments/v/G/TBTN23/BDI345A2.docx", "https://docs.wto.org/imrd/directdoc.asp?DDFDocuments/v/G/TBTN23/BDI345A2.docx")</f>
        <v>https://docs.wto.org/imrd/directdoc.asp?DDFDocuments/v/G/TBTN23/BDI345A2.docx</v>
      </c>
      <c r="U204" s="3" t="s">
        <v>421</v>
      </c>
      <c r="V204" s="3" t="s">
        <v>422</v>
      </c>
      <c r="W204" s="3" t="s">
        <v>421</v>
      </c>
      <c r="X204" s="3" t="s">
        <v>422</v>
      </c>
      <c r="Y204" s="3" t="s">
        <v>422</v>
      </c>
      <c r="Z204" s="3" t="s">
        <v>422</v>
      </c>
      <c r="AA204" s="3" t="s">
        <v>422</v>
      </c>
      <c r="AB204" s="1" t="s">
        <v>23</v>
      </c>
    </row>
    <row r="205" spans="1:28" ht="409.5" x14ac:dyDescent="0.25">
      <c r="A205" s="3" t="s">
        <v>126</v>
      </c>
      <c r="B205" s="9">
        <v>45994</v>
      </c>
      <c r="C205" s="13" t="str">
        <f>HYPERLINK("https://eping.wto.org/en/Search?viewData= G/TBT/N/TZA/1459"," G/TBT/N/TZA/1459")</f>
        <v xml:space="preserve"> G/TBT/N/TZA/1459</v>
      </c>
      <c r="D205" s="1" t="s">
        <v>781</v>
      </c>
      <c r="E205" s="1" t="s">
        <v>782</v>
      </c>
      <c r="F205" s="1" t="s">
        <v>783</v>
      </c>
      <c r="G205" s="1" t="s">
        <v>784</v>
      </c>
      <c r="H205" s="1" t="s">
        <v>785</v>
      </c>
      <c r="I205" s="1" t="s">
        <v>128</v>
      </c>
      <c r="J205" s="1" t="s">
        <v>23</v>
      </c>
      <c r="K205" s="1" t="s">
        <v>30</v>
      </c>
      <c r="L205" s="3"/>
      <c r="M205" s="9">
        <v>46054</v>
      </c>
      <c r="N205" s="9" t="s">
        <v>23</v>
      </c>
      <c r="O205" s="9" t="s">
        <v>23</v>
      </c>
      <c r="P205" s="3" t="s">
        <v>24</v>
      </c>
      <c r="Q205" s="1" t="s">
        <v>786</v>
      </c>
      <c r="R205" s="3" t="str">
        <f>HYPERLINK("https://docs.wto.org/imrd/directdoc.asp?DDFDocuments/t/G/TBTN25/TZA1459.docx", "https://docs.wto.org/imrd/directdoc.asp?DDFDocuments/t/G/TBTN25/TZA1459.docx")</f>
        <v>https://docs.wto.org/imrd/directdoc.asp?DDFDocuments/t/G/TBTN25/TZA1459.docx</v>
      </c>
      <c r="S205" s="3" t="str">
        <f>HYPERLINK("https://docs.wto.org/imrd/directdoc.asp?DDFDocuments/u/G/TBTN25/TZA1459.docx", "https://docs.wto.org/imrd/directdoc.asp?DDFDocuments/u/G/TBTN25/TZA1459.docx")</f>
        <v>https://docs.wto.org/imrd/directdoc.asp?DDFDocuments/u/G/TBTN25/TZA1459.docx</v>
      </c>
      <c r="T205" s="3" t="str">
        <f>HYPERLINK("https://docs.wto.org/imrd/directdoc.asp?DDFDocuments/v/G/TBTN25/TZA1459.docx", "https://docs.wto.org/imrd/directdoc.asp?DDFDocuments/v/G/TBTN25/TZA1459.docx")</f>
        <v>https://docs.wto.org/imrd/directdoc.asp?DDFDocuments/v/G/TBTN25/TZA1459.docx</v>
      </c>
      <c r="U205" s="3" t="s">
        <v>421</v>
      </c>
      <c r="V205" s="3" t="s">
        <v>422</v>
      </c>
      <c r="W205" s="3" t="s">
        <v>422</v>
      </c>
      <c r="X205" s="3" t="s">
        <v>422</v>
      </c>
      <c r="Y205" s="3" t="s">
        <v>422</v>
      </c>
      <c r="Z205" s="3" t="s">
        <v>422</v>
      </c>
      <c r="AA205" s="3" t="s">
        <v>422</v>
      </c>
      <c r="AB205" s="1" t="s">
        <v>787</v>
      </c>
    </row>
    <row r="206" spans="1:28" ht="409.5" x14ac:dyDescent="0.25">
      <c r="A206" s="3" t="s">
        <v>154</v>
      </c>
      <c r="B206" s="9">
        <v>45994</v>
      </c>
      <c r="C206" s="13" t="str">
        <f>HYPERLINK("https://eping.wto.org/en/Search?viewData= G/TBT/N/PHL/351"," G/TBT/N/PHL/351")</f>
        <v xml:space="preserve"> G/TBT/N/PHL/351</v>
      </c>
      <c r="D206" s="1" t="s">
        <v>788</v>
      </c>
      <c r="E206" s="1" t="s">
        <v>789</v>
      </c>
      <c r="F206" s="1" t="s">
        <v>790</v>
      </c>
      <c r="G206" s="1" t="s">
        <v>23</v>
      </c>
      <c r="H206" s="1" t="s">
        <v>791</v>
      </c>
      <c r="I206" s="1" t="s">
        <v>86</v>
      </c>
      <c r="J206" s="1" t="s">
        <v>23</v>
      </c>
      <c r="K206" s="1" t="s">
        <v>23</v>
      </c>
      <c r="L206" s="3"/>
      <c r="M206" s="9">
        <v>46054</v>
      </c>
      <c r="N206" s="9" t="s">
        <v>23</v>
      </c>
      <c r="O206" s="9" t="s">
        <v>23</v>
      </c>
      <c r="P206" s="3" t="s">
        <v>24</v>
      </c>
      <c r="Q206" s="1" t="s">
        <v>792</v>
      </c>
      <c r="R206" s="3" t="str">
        <f>HYPERLINK("https://docs.wto.org/imrd/directdoc.asp?DDFDocuments/t/G/TBTN25/PHL351.docx", "https://docs.wto.org/imrd/directdoc.asp?DDFDocuments/t/G/TBTN25/PHL351.docx")</f>
        <v>https://docs.wto.org/imrd/directdoc.asp?DDFDocuments/t/G/TBTN25/PHL351.docx</v>
      </c>
      <c r="S206" s="3" t="str">
        <f>HYPERLINK("https://docs.wto.org/imrd/directdoc.asp?DDFDocuments/u/G/TBTN25/PHL351.docx", "https://docs.wto.org/imrd/directdoc.asp?DDFDocuments/u/G/TBTN25/PHL351.docx")</f>
        <v>https://docs.wto.org/imrd/directdoc.asp?DDFDocuments/u/G/TBTN25/PHL351.docx</v>
      </c>
      <c r="T206" s="3" t="str">
        <f>HYPERLINK("https://docs.wto.org/imrd/directdoc.asp?DDFDocuments/v/G/TBTN25/PHL351.docx", "https://docs.wto.org/imrd/directdoc.asp?DDFDocuments/v/G/TBTN25/PHL351.docx")</f>
        <v>https://docs.wto.org/imrd/directdoc.asp?DDFDocuments/v/G/TBTN25/PHL351.docx</v>
      </c>
      <c r="U206" s="3" t="s">
        <v>421</v>
      </c>
      <c r="V206" s="3" t="s">
        <v>422</v>
      </c>
      <c r="W206" s="3" t="s">
        <v>422</v>
      </c>
      <c r="X206" s="3" t="s">
        <v>422</v>
      </c>
      <c r="Y206" s="3" t="s">
        <v>422</v>
      </c>
      <c r="Z206" s="3" t="s">
        <v>422</v>
      </c>
      <c r="AA206" s="3" t="s">
        <v>422</v>
      </c>
      <c r="AB206" s="1" t="s">
        <v>793</v>
      </c>
    </row>
    <row r="207" spans="1:28" ht="409.5" x14ac:dyDescent="0.25">
      <c r="A207" s="3" t="s">
        <v>43</v>
      </c>
      <c r="B207" s="9">
        <v>45994</v>
      </c>
      <c r="C207" s="13" t="str">
        <f>HYPERLINK("https://eping.wto.org/en/Search?viewData= G/TBT/N/BDI/684, G/TBT/N/KEN/1942, G/TBT/N/RWA/1307, G/TBT/N/TZA/1453, G/TBT/N/UGA/2274"," G/TBT/N/BDI/684, G/TBT/N/KEN/1942, G/TBT/N/RWA/1307, G/TBT/N/TZA/1453, G/TBT/N/UGA/2274")</f>
        <v xml:space="preserve"> G/TBT/N/BDI/684, G/TBT/N/KEN/1942, G/TBT/N/RWA/1307, G/TBT/N/TZA/1453, G/TBT/N/UGA/2274</v>
      </c>
      <c r="D207" s="1" t="s">
        <v>553</v>
      </c>
      <c r="E207" s="1" t="s">
        <v>554</v>
      </c>
      <c r="F207" s="1" t="s">
        <v>555</v>
      </c>
      <c r="G207" s="1" t="s">
        <v>556</v>
      </c>
      <c r="H207" s="1" t="s">
        <v>557</v>
      </c>
      <c r="I207" s="1" t="s">
        <v>85</v>
      </c>
      <c r="J207" s="1" t="s">
        <v>23</v>
      </c>
      <c r="K207" s="1" t="s">
        <v>23</v>
      </c>
      <c r="L207" s="3"/>
      <c r="M207" s="9">
        <v>46054</v>
      </c>
      <c r="N207" s="9" t="s">
        <v>23</v>
      </c>
      <c r="O207" s="9" t="s">
        <v>23</v>
      </c>
      <c r="P207" s="3" t="s">
        <v>24</v>
      </c>
      <c r="Q207" s="1" t="s">
        <v>558</v>
      </c>
      <c r="R207" s="3" t="str">
        <f>HYPERLINK("https://docs.wto.org/imrd/directdoc.asp?DDFDocuments/t/G/TBTN25/BDI684.docx", "https://docs.wto.org/imrd/directdoc.asp?DDFDocuments/t/G/TBTN25/BDI684.docx")</f>
        <v>https://docs.wto.org/imrd/directdoc.asp?DDFDocuments/t/G/TBTN25/BDI684.docx</v>
      </c>
      <c r="S207" s="3" t="str">
        <f>HYPERLINK("https://docs.wto.org/imrd/directdoc.asp?DDFDocuments/u/G/TBTN25/BDI684.docx", "https://docs.wto.org/imrd/directdoc.asp?DDFDocuments/u/G/TBTN25/BDI684.docx")</f>
        <v>https://docs.wto.org/imrd/directdoc.asp?DDFDocuments/u/G/TBTN25/BDI684.docx</v>
      </c>
      <c r="T207" s="3" t="str">
        <f>HYPERLINK("https://docs.wto.org/imrd/directdoc.asp?DDFDocuments/v/G/TBTN25/BDI684.docx", "https://docs.wto.org/imrd/directdoc.asp?DDFDocuments/v/G/TBTN25/BDI684.docx")</f>
        <v>https://docs.wto.org/imrd/directdoc.asp?DDFDocuments/v/G/TBTN25/BDI684.docx</v>
      </c>
      <c r="U207" s="3" t="s">
        <v>421</v>
      </c>
      <c r="V207" s="3" t="s">
        <v>422</v>
      </c>
      <c r="W207" s="3" t="s">
        <v>421</v>
      </c>
      <c r="X207" s="3" t="s">
        <v>422</v>
      </c>
      <c r="Y207" s="3" t="s">
        <v>422</v>
      </c>
      <c r="Z207" s="3" t="s">
        <v>422</v>
      </c>
      <c r="AA207" s="3" t="s">
        <v>422</v>
      </c>
      <c r="AB207" s="1" t="s">
        <v>559</v>
      </c>
    </row>
    <row r="208" spans="1:28" ht="409.5" x14ac:dyDescent="0.25">
      <c r="A208" s="3" t="s">
        <v>126</v>
      </c>
      <c r="B208" s="9">
        <v>45994</v>
      </c>
      <c r="C208" s="13" t="str">
        <f>HYPERLINK("https://eping.wto.org/en/Search?viewData= G/TBT/N/BDI/688, G/TBT/N/KEN/1946, G/TBT/N/RWA/1311, G/TBT/N/TZA/1457, G/TBT/N/UGA/2278"," G/TBT/N/BDI/688, G/TBT/N/KEN/1946, G/TBT/N/RWA/1311, G/TBT/N/TZA/1457, G/TBT/N/UGA/2278")</f>
        <v xml:space="preserve"> G/TBT/N/BDI/688, G/TBT/N/KEN/1946, G/TBT/N/RWA/1311, G/TBT/N/TZA/1457, G/TBT/N/UGA/2278</v>
      </c>
      <c r="D208" s="1" t="s">
        <v>619</v>
      </c>
      <c r="E208" s="1" t="s">
        <v>620</v>
      </c>
      <c r="F208" s="1" t="s">
        <v>621</v>
      </c>
      <c r="G208" s="1" t="s">
        <v>622</v>
      </c>
      <c r="H208" s="1" t="s">
        <v>557</v>
      </c>
      <c r="I208" s="1" t="s">
        <v>85</v>
      </c>
      <c r="J208" s="1" t="s">
        <v>23</v>
      </c>
      <c r="K208" s="1" t="s">
        <v>23</v>
      </c>
      <c r="L208" s="3"/>
      <c r="M208" s="9">
        <v>46054</v>
      </c>
      <c r="N208" s="9" t="s">
        <v>23</v>
      </c>
      <c r="O208" s="9" t="s">
        <v>23</v>
      </c>
      <c r="P208" s="3" t="s">
        <v>24</v>
      </c>
      <c r="Q208" s="1" t="s">
        <v>623</v>
      </c>
      <c r="R208" s="3" t="str">
        <f>HYPERLINK("https://docs.wto.org/imrd/directdoc.asp?DDFDocuments/t/G/TBTN25/BDI688.docx", "https://docs.wto.org/imrd/directdoc.asp?DDFDocuments/t/G/TBTN25/BDI688.docx")</f>
        <v>https://docs.wto.org/imrd/directdoc.asp?DDFDocuments/t/G/TBTN25/BDI688.docx</v>
      </c>
      <c r="S208" s="3" t="str">
        <f>HYPERLINK("https://docs.wto.org/imrd/directdoc.asp?DDFDocuments/u/G/TBTN25/BDI688.docx", "https://docs.wto.org/imrd/directdoc.asp?DDFDocuments/u/G/TBTN25/BDI688.docx")</f>
        <v>https://docs.wto.org/imrd/directdoc.asp?DDFDocuments/u/G/TBTN25/BDI688.docx</v>
      </c>
      <c r="T208" s="3" t="str">
        <f>HYPERLINK("https://docs.wto.org/imrd/directdoc.asp?DDFDocuments/v/G/TBTN25/BDI688.docx", "https://docs.wto.org/imrd/directdoc.asp?DDFDocuments/v/G/TBTN25/BDI688.docx")</f>
        <v>https://docs.wto.org/imrd/directdoc.asp?DDFDocuments/v/G/TBTN25/BDI688.docx</v>
      </c>
      <c r="U208" s="3" t="s">
        <v>421</v>
      </c>
      <c r="V208" s="3" t="s">
        <v>422</v>
      </c>
      <c r="W208" s="3" t="s">
        <v>421</v>
      </c>
      <c r="X208" s="3" t="s">
        <v>422</v>
      </c>
      <c r="Y208" s="3" t="s">
        <v>422</v>
      </c>
      <c r="Z208" s="3" t="s">
        <v>422</v>
      </c>
      <c r="AA208" s="3" t="s">
        <v>422</v>
      </c>
      <c r="AB208" s="1" t="s">
        <v>624</v>
      </c>
    </row>
    <row r="209" spans="1:28" ht="165" x14ac:dyDescent="0.25">
      <c r="A209" s="3" t="s">
        <v>43</v>
      </c>
      <c r="B209" s="9">
        <v>45994</v>
      </c>
      <c r="C209" s="13" t="str">
        <f>HYPERLINK("https://eping.wto.org/en/Search?viewData= G/TBT/N/BDI/345/Add.2, G/TBT/N/KEN/1413/Add.2, G/TBT/N/RWA/852/Add.2, G/TBT/N/TZA/935/Add.2, G/TBT/N/UGA/1761/Add.2"," G/TBT/N/BDI/345/Add.2, G/TBT/N/KEN/1413/Add.2, G/TBT/N/RWA/852/Add.2, G/TBT/N/TZA/935/Add.2, G/TBT/N/UGA/1761/Add.2")</f>
        <v xml:space="preserve"> G/TBT/N/BDI/345/Add.2, G/TBT/N/KEN/1413/Add.2, G/TBT/N/RWA/852/Add.2, G/TBT/N/TZA/935/Add.2, G/TBT/N/UGA/1761/Add.2</v>
      </c>
      <c r="D209" s="1" t="s">
        <v>703</v>
      </c>
      <c r="E209" s="1" t="s">
        <v>704</v>
      </c>
      <c r="F209" s="1" t="s">
        <v>705</v>
      </c>
      <c r="G209" s="1" t="s">
        <v>706</v>
      </c>
      <c r="H209" s="1" t="s">
        <v>564</v>
      </c>
      <c r="I209" s="1" t="s">
        <v>565</v>
      </c>
      <c r="J209" s="1" t="s">
        <v>23</v>
      </c>
      <c r="K209" s="1" t="s">
        <v>23</v>
      </c>
      <c r="L209" s="3"/>
      <c r="M209" s="9" t="s">
        <v>23</v>
      </c>
      <c r="N209" s="9" t="s">
        <v>23</v>
      </c>
      <c r="O209" s="9" t="s">
        <v>23</v>
      </c>
      <c r="P209" s="3" t="s">
        <v>71</v>
      </c>
      <c r="Q209" s="3"/>
      <c r="R209" s="3" t="str">
        <f>HYPERLINK("https://docs.wto.org/imrd/directdoc.asp?DDFDocuments/t/G/TBTN23/BDI345A2.docx", "https://docs.wto.org/imrd/directdoc.asp?DDFDocuments/t/G/TBTN23/BDI345A2.docx")</f>
        <v>https://docs.wto.org/imrd/directdoc.asp?DDFDocuments/t/G/TBTN23/BDI345A2.docx</v>
      </c>
      <c r="S209" s="3" t="str">
        <f>HYPERLINK("https://docs.wto.org/imrd/directdoc.asp?DDFDocuments/u/G/TBTN23/BDI345A2.docx", "https://docs.wto.org/imrd/directdoc.asp?DDFDocuments/u/G/TBTN23/BDI345A2.docx")</f>
        <v>https://docs.wto.org/imrd/directdoc.asp?DDFDocuments/u/G/TBTN23/BDI345A2.docx</v>
      </c>
      <c r="T209" s="3" t="str">
        <f>HYPERLINK("https://docs.wto.org/imrd/directdoc.asp?DDFDocuments/v/G/TBTN23/BDI345A2.docx", "https://docs.wto.org/imrd/directdoc.asp?DDFDocuments/v/G/TBTN23/BDI345A2.docx")</f>
        <v>https://docs.wto.org/imrd/directdoc.asp?DDFDocuments/v/G/TBTN23/BDI345A2.docx</v>
      </c>
      <c r="U209" s="3" t="s">
        <v>421</v>
      </c>
      <c r="V209" s="3" t="s">
        <v>422</v>
      </c>
      <c r="W209" s="3" t="s">
        <v>421</v>
      </c>
      <c r="X209" s="3" t="s">
        <v>422</v>
      </c>
      <c r="Y209" s="3" t="s">
        <v>422</v>
      </c>
      <c r="Z209" s="3" t="s">
        <v>422</v>
      </c>
      <c r="AA209" s="3" t="s">
        <v>422</v>
      </c>
      <c r="AB209" s="1" t="s">
        <v>23</v>
      </c>
    </row>
    <row r="210" spans="1:28" ht="225" x14ac:dyDescent="0.25">
      <c r="A210" s="3" t="s">
        <v>43</v>
      </c>
      <c r="B210" s="9">
        <v>45994</v>
      </c>
      <c r="C210" s="13" t="str">
        <f>HYPERLINK("https://eping.wto.org/en/Search?viewData= G/TBT/N/BDI/365/Add.3, G/TBT/N/KEN/1445/Add.3, G/TBT/N/RWA/876/Add.3, G/TBT/N/TZA/979/Add.3, G/TBT/N/UGA/1782/Add.3"," G/TBT/N/BDI/365/Add.3, G/TBT/N/KEN/1445/Add.3, G/TBT/N/RWA/876/Add.3, G/TBT/N/TZA/979/Add.3, G/TBT/N/UGA/1782/Add.3")</f>
        <v xml:space="preserve"> G/TBT/N/BDI/365/Add.3, G/TBT/N/KEN/1445/Add.3, G/TBT/N/RWA/876/Add.3, G/TBT/N/TZA/979/Add.3, G/TBT/N/UGA/1782/Add.3</v>
      </c>
      <c r="D210" s="1" t="s">
        <v>739</v>
      </c>
      <c r="E210" s="1" t="s">
        <v>740</v>
      </c>
      <c r="F210" s="1" t="s">
        <v>741</v>
      </c>
      <c r="G210" s="1" t="s">
        <v>742</v>
      </c>
      <c r="H210" s="1" t="s">
        <v>612</v>
      </c>
      <c r="I210" s="1" t="s">
        <v>578</v>
      </c>
      <c r="J210" s="1" t="s">
        <v>23</v>
      </c>
      <c r="K210" s="1" t="s">
        <v>23</v>
      </c>
      <c r="L210" s="3"/>
      <c r="M210" s="9" t="s">
        <v>23</v>
      </c>
      <c r="N210" s="9" t="s">
        <v>23</v>
      </c>
      <c r="O210" s="9" t="s">
        <v>23</v>
      </c>
      <c r="P210" s="3" t="s">
        <v>71</v>
      </c>
      <c r="Q210" s="3"/>
      <c r="R210" s="3" t="str">
        <f>HYPERLINK("https://docs.wto.org/imrd/directdoc.asp?DDFDocuments/t/G/TBTN23/BDI365A3.docx", "https://docs.wto.org/imrd/directdoc.asp?DDFDocuments/t/G/TBTN23/BDI365A3.docx")</f>
        <v>https://docs.wto.org/imrd/directdoc.asp?DDFDocuments/t/G/TBTN23/BDI365A3.docx</v>
      </c>
      <c r="S210" s="3" t="str">
        <f>HYPERLINK("https://docs.wto.org/imrd/directdoc.asp?DDFDocuments/u/G/TBTN23/BDI365A3.docx", "https://docs.wto.org/imrd/directdoc.asp?DDFDocuments/u/G/TBTN23/BDI365A3.docx")</f>
        <v>https://docs.wto.org/imrd/directdoc.asp?DDFDocuments/u/G/TBTN23/BDI365A3.docx</v>
      </c>
      <c r="T210" s="3" t="str">
        <f>HYPERLINK("https://docs.wto.org/imrd/directdoc.asp?DDFDocuments/v/G/TBTN23/BDI365A3.docx", "https://docs.wto.org/imrd/directdoc.asp?DDFDocuments/v/G/TBTN23/BDI365A3.docx")</f>
        <v>https://docs.wto.org/imrd/directdoc.asp?DDFDocuments/v/G/TBTN23/BDI365A3.docx</v>
      </c>
      <c r="U210" s="3" t="s">
        <v>421</v>
      </c>
      <c r="V210" s="3" t="s">
        <v>422</v>
      </c>
      <c r="W210" s="3" t="s">
        <v>421</v>
      </c>
      <c r="X210" s="3" t="s">
        <v>422</v>
      </c>
      <c r="Y210" s="3" t="s">
        <v>422</v>
      </c>
      <c r="Z210" s="3" t="s">
        <v>422</v>
      </c>
      <c r="AA210" s="3" t="s">
        <v>422</v>
      </c>
      <c r="AB210" s="1" t="s">
        <v>23</v>
      </c>
    </row>
    <row r="211" spans="1:28" ht="195" x14ac:dyDescent="0.25">
      <c r="A211" s="3" t="s">
        <v>47</v>
      </c>
      <c r="B211" s="9">
        <v>45994</v>
      </c>
      <c r="C211" s="13" t="str">
        <f>HYPERLINK("https://eping.wto.org/en/Search?viewData= G/TBT/N/BDI/356/Add.3, G/TBT/N/KEN/1436/Add.3, G/TBT/N/RWA/867/Add.3, G/TBT/N/TZA/970/Add.3, G/TBT/N/UGA/1772/Add.3"," G/TBT/N/BDI/356/Add.3, G/TBT/N/KEN/1436/Add.3, G/TBT/N/RWA/867/Add.3, G/TBT/N/TZA/970/Add.3, G/TBT/N/UGA/1772/Add.3")</f>
        <v xml:space="preserve"> G/TBT/N/BDI/356/Add.3, G/TBT/N/KEN/1436/Add.3, G/TBT/N/RWA/867/Add.3, G/TBT/N/TZA/970/Add.3, G/TBT/N/UGA/1772/Add.3</v>
      </c>
      <c r="D211" s="1" t="s">
        <v>690</v>
      </c>
      <c r="E211" s="1" t="s">
        <v>691</v>
      </c>
      <c r="F211" s="1" t="s">
        <v>642</v>
      </c>
      <c r="G211" s="1" t="s">
        <v>23</v>
      </c>
      <c r="H211" s="1" t="s">
        <v>692</v>
      </c>
      <c r="I211" s="1" t="s">
        <v>570</v>
      </c>
      <c r="J211" s="1" t="s">
        <v>23</v>
      </c>
      <c r="K211" s="1" t="s">
        <v>23</v>
      </c>
      <c r="L211" s="3"/>
      <c r="M211" s="9" t="s">
        <v>23</v>
      </c>
      <c r="N211" s="9" t="s">
        <v>23</v>
      </c>
      <c r="O211" s="9" t="s">
        <v>23</v>
      </c>
      <c r="P211" s="3" t="s">
        <v>71</v>
      </c>
      <c r="Q211" s="3"/>
      <c r="R211" s="3" t="str">
        <f>HYPERLINK("https://docs.wto.org/imrd/directdoc.asp?DDFDocuments/t/G/TBTN23/BDI356A3.docx", "https://docs.wto.org/imrd/directdoc.asp?DDFDocuments/t/G/TBTN23/BDI356A3.docx")</f>
        <v>https://docs.wto.org/imrd/directdoc.asp?DDFDocuments/t/G/TBTN23/BDI356A3.docx</v>
      </c>
      <c r="S211" s="3" t="str">
        <f>HYPERLINK("https://docs.wto.org/imrd/directdoc.asp?DDFDocuments/u/G/TBTN23/BDI356A3.docx", "https://docs.wto.org/imrd/directdoc.asp?DDFDocuments/u/G/TBTN23/BDI356A3.docx")</f>
        <v>https://docs.wto.org/imrd/directdoc.asp?DDFDocuments/u/G/TBTN23/BDI356A3.docx</v>
      </c>
      <c r="T211" s="3" t="str">
        <f>HYPERLINK("https://docs.wto.org/imrd/directdoc.asp?DDFDocuments/v/G/TBTN23/BDI356A3.docx", "https://docs.wto.org/imrd/directdoc.asp?DDFDocuments/v/G/TBTN23/BDI356A3.docx")</f>
        <v>https://docs.wto.org/imrd/directdoc.asp?DDFDocuments/v/G/TBTN23/BDI356A3.docx</v>
      </c>
      <c r="U211" s="3" t="s">
        <v>421</v>
      </c>
      <c r="V211" s="3" t="s">
        <v>422</v>
      </c>
      <c r="W211" s="3" t="s">
        <v>422</v>
      </c>
      <c r="X211" s="3" t="s">
        <v>422</v>
      </c>
      <c r="Y211" s="3" t="s">
        <v>422</v>
      </c>
      <c r="Z211" s="3" t="s">
        <v>422</v>
      </c>
      <c r="AA211" s="3" t="s">
        <v>422</v>
      </c>
      <c r="AB211" s="1" t="s">
        <v>23</v>
      </c>
    </row>
    <row r="212" spans="1:28" ht="225" x14ac:dyDescent="0.25">
      <c r="A212" s="3" t="s">
        <v>43</v>
      </c>
      <c r="B212" s="9">
        <v>45994</v>
      </c>
      <c r="C212" s="13" t="str">
        <f>HYPERLINK("https://eping.wto.org/en/Search?viewData= G/TBT/N/BDI/305/Add.2, G/TBT/N/KEN/1347/Add.3, G/TBT/N/RWA/746/Add.2, G/TBT/N/TZA/869/Add.2, G/TBT/N/UGA/1714/Add.2"," G/TBT/N/BDI/305/Add.2, G/TBT/N/KEN/1347/Add.3, G/TBT/N/RWA/746/Add.2, G/TBT/N/TZA/869/Add.2, G/TBT/N/UGA/1714/Add.2")</f>
        <v xml:space="preserve"> G/TBT/N/BDI/305/Add.2, G/TBT/N/KEN/1347/Add.3, G/TBT/N/RWA/746/Add.2, G/TBT/N/TZA/869/Add.2, G/TBT/N/UGA/1714/Add.2</v>
      </c>
      <c r="D212" s="1" t="s">
        <v>573</v>
      </c>
      <c r="E212" s="1" t="s">
        <v>574</v>
      </c>
      <c r="F212" s="1" t="s">
        <v>575</v>
      </c>
      <c r="G212" s="1" t="s">
        <v>576</v>
      </c>
      <c r="H212" s="1" t="s">
        <v>577</v>
      </c>
      <c r="I212" s="1" t="s">
        <v>578</v>
      </c>
      <c r="J212" s="1" t="s">
        <v>23</v>
      </c>
      <c r="K212" s="1" t="s">
        <v>23</v>
      </c>
      <c r="L212" s="3"/>
      <c r="M212" s="9" t="s">
        <v>23</v>
      </c>
      <c r="N212" s="9" t="s">
        <v>23</v>
      </c>
      <c r="O212" s="9" t="s">
        <v>23</v>
      </c>
      <c r="P212" s="3" t="s">
        <v>71</v>
      </c>
      <c r="Q212" s="3"/>
      <c r="R212" s="3" t="str">
        <f>HYPERLINK("https://docs.wto.org/imrd/directdoc.asp?DDFDocuments/t/G/TBTN22/BDI305A2.docx", "https://docs.wto.org/imrd/directdoc.asp?DDFDocuments/t/G/TBTN22/BDI305A2.docx")</f>
        <v>https://docs.wto.org/imrd/directdoc.asp?DDFDocuments/t/G/TBTN22/BDI305A2.docx</v>
      </c>
      <c r="S212" s="3" t="str">
        <f>HYPERLINK("https://docs.wto.org/imrd/directdoc.asp?DDFDocuments/u/G/TBTN22/BDI305A2.docx", "https://docs.wto.org/imrd/directdoc.asp?DDFDocuments/u/G/TBTN22/BDI305A2.docx")</f>
        <v>https://docs.wto.org/imrd/directdoc.asp?DDFDocuments/u/G/TBTN22/BDI305A2.docx</v>
      </c>
      <c r="T212" s="3" t="str">
        <f>HYPERLINK("https://docs.wto.org/imrd/directdoc.asp?DDFDocuments/v/G/TBTN22/BDI305A2.docx", "https://docs.wto.org/imrd/directdoc.asp?DDFDocuments/v/G/TBTN22/BDI305A2.docx")</f>
        <v>https://docs.wto.org/imrd/directdoc.asp?DDFDocuments/v/G/TBTN22/BDI305A2.docx</v>
      </c>
      <c r="U212" s="3" t="s">
        <v>421</v>
      </c>
      <c r="V212" s="3" t="s">
        <v>422</v>
      </c>
      <c r="W212" s="3" t="s">
        <v>421</v>
      </c>
      <c r="X212" s="3" t="s">
        <v>422</v>
      </c>
      <c r="Y212" s="3" t="s">
        <v>422</v>
      </c>
      <c r="Z212" s="3" t="s">
        <v>422</v>
      </c>
      <c r="AA212" s="3" t="s">
        <v>422</v>
      </c>
      <c r="AB212" s="1" t="s">
        <v>23</v>
      </c>
    </row>
    <row r="213" spans="1:28" ht="195" x14ac:dyDescent="0.25">
      <c r="A213" s="3" t="s">
        <v>47</v>
      </c>
      <c r="B213" s="9">
        <v>45994</v>
      </c>
      <c r="C213" s="13" t="str">
        <f>HYPERLINK("https://eping.wto.org/en/Search?viewData= G/TBT/N/BDI/357/Add.2, G/TBT/N/KEN/1437/Add.2, G/TBT/N/RWA/868/Add.2, G/TBT/N/TZA/971/Add.2, G/TBT/N/UGA/1773/Add.2"," G/TBT/N/BDI/357/Add.2, G/TBT/N/KEN/1437/Add.2, G/TBT/N/RWA/868/Add.2, G/TBT/N/TZA/971/Add.2, G/TBT/N/UGA/1773/Add.2")</f>
        <v xml:space="preserve"> G/TBT/N/BDI/357/Add.2, G/TBT/N/KEN/1437/Add.2, G/TBT/N/RWA/868/Add.2, G/TBT/N/TZA/971/Add.2, G/TBT/N/UGA/1773/Add.2</v>
      </c>
      <c r="D213" s="1" t="s">
        <v>716</v>
      </c>
      <c r="E213" s="1" t="s">
        <v>717</v>
      </c>
      <c r="F213" s="1" t="s">
        <v>642</v>
      </c>
      <c r="G213" s="1" t="s">
        <v>23</v>
      </c>
      <c r="H213" s="1" t="s">
        <v>692</v>
      </c>
      <c r="I213" s="1" t="s">
        <v>570</v>
      </c>
      <c r="J213" s="1" t="s">
        <v>23</v>
      </c>
      <c r="K213" s="1" t="s">
        <v>23</v>
      </c>
      <c r="L213" s="3"/>
      <c r="M213" s="9" t="s">
        <v>23</v>
      </c>
      <c r="N213" s="9" t="s">
        <v>23</v>
      </c>
      <c r="O213" s="9" t="s">
        <v>23</v>
      </c>
      <c r="P213" s="3" t="s">
        <v>71</v>
      </c>
      <c r="Q213" s="3"/>
      <c r="R213" s="3" t="str">
        <f>HYPERLINK("https://docs.wto.org/imrd/directdoc.asp?DDFDocuments/t/G/TBTN23/BDI357A2.docx", "https://docs.wto.org/imrd/directdoc.asp?DDFDocuments/t/G/TBTN23/BDI357A2.docx")</f>
        <v>https://docs.wto.org/imrd/directdoc.asp?DDFDocuments/t/G/TBTN23/BDI357A2.docx</v>
      </c>
      <c r="S213" s="3" t="str">
        <f>HYPERLINK("https://docs.wto.org/imrd/directdoc.asp?DDFDocuments/u/G/TBTN23/BDI357A2.docx", "https://docs.wto.org/imrd/directdoc.asp?DDFDocuments/u/G/TBTN23/BDI357A2.docx")</f>
        <v>https://docs.wto.org/imrd/directdoc.asp?DDFDocuments/u/G/TBTN23/BDI357A2.docx</v>
      </c>
      <c r="T213" s="3" t="str">
        <f>HYPERLINK("https://docs.wto.org/imrd/directdoc.asp?DDFDocuments/v/G/TBTN23/BDI357A2.docx", "https://docs.wto.org/imrd/directdoc.asp?DDFDocuments/v/G/TBTN23/BDI357A2.docx")</f>
        <v>https://docs.wto.org/imrd/directdoc.asp?DDFDocuments/v/G/TBTN23/BDI357A2.docx</v>
      </c>
      <c r="U213" s="3" t="s">
        <v>421</v>
      </c>
      <c r="V213" s="3" t="s">
        <v>422</v>
      </c>
      <c r="W213" s="3" t="s">
        <v>422</v>
      </c>
      <c r="X213" s="3" t="s">
        <v>422</v>
      </c>
      <c r="Y213" s="3" t="s">
        <v>422</v>
      </c>
      <c r="Z213" s="3" t="s">
        <v>422</v>
      </c>
      <c r="AA213" s="3" t="s">
        <v>422</v>
      </c>
      <c r="AB213" s="1" t="s">
        <v>23</v>
      </c>
    </row>
    <row r="214" spans="1:28" ht="225" x14ac:dyDescent="0.25">
      <c r="A214" s="3" t="s">
        <v>43</v>
      </c>
      <c r="B214" s="9">
        <v>45994</v>
      </c>
      <c r="C214" s="13" t="str">
        <f>HYPERLINK("https://eping.wto.org/en/Search?viewData= G/TBT/N/BDI/353/Add.3, G/TBT/N/KEN/1425/Add.3, G/TBT/N/RWA/861/Add.3, G/TBT/N/TZA/967/Add.3, G/TBT/N/UGA/1769/Add.3"," G/TBT/N/BDI/353/Add.3, G/TBT/N/KEN/1425/Add.3, G/TBT/N/RWA/861/Add.3, G/TBT/N/TZA/967/Add.3, G/TBT/N/UGA/1769/Add.3")</f>
        <v xml:space="preserve"> G/TBT/N/BDI/353/Add.3, G/TBT/N/KEN/1425/Add.3, G/TBT/N/RWA/861/Add.3, G/TBT/N/TZA/967/Add.3, G/TBT/N/UGA/1769/Add.3</v>
      </c>
      <c r="D214" s="1" t="s">
        <v>711</v>
      </c>
      <c r="E214" s="1" t="s">
        <v>712</v>
      </c>
      <c r="F214" s="1" t="s">
        <v>713</v>
      </c>
      <c r="G214" s="1" t="s">
        <v>714</v>
      </c>
      <c r="H214" s="1" t="s">
        <v>654</v>
      </c>
      <c r="I214" s="1" t="s">
        <v>635</v>
      </c>
      <c r="J214" s="1" t="s">
        <v>23</v>
      </c>
      <c r="K214" s="1" t="s">
        <v>23</v>
      </c>
      <c r="L214" s="3"/>
      <c r="M214" s="9" t="s">
        <v>23</v>
      </c>
      <c r="N214" s="9" t="s">
        <v>23</v>
      </c>
      <c r="O214" s="9" t="s">
        <v>23</v>
      </c>
      <c r="P214" s="3" t="s">
        <v>71</v>
      </c>
      <c r="Q214" s="3"/>
      <c r="R214" s="3" t="str">
        <f>HYPERLINK("https://docs.wto.org/imrd/directdoc.asp?DDFDocuments/t/G/TBTN23/BDI353A3.docx", "https://docs.wto.org/imrd/directdoc.asp?DDFDocuments/t/G/TBTN23/BDI353A3.docx")</f>
        <v>https://docs.wto.org/imrd/directdoc.asp?DDFDocuments/t/G/TBTN23/BDI353A3.docx</v>
      </c>
      <c r="S214" s="3" t="str">
        <f>HYPERLINK("https://docs.wto.org/imrd/directdoc.asp?DDFDocuments/u/G/TBTN23/BDI353A3.docx", "https://docs.wto.org/imrd/directdoc.asp?DDFDocuments/u/G/TBTN23/BDI353A3.docx")</f>
        <v>https://docs.wto.org/imrd/directdoc.asp?DDFDocuments/u/G/TBTN23/BDI353A3.docx</v>
      </c>
      <c r="T214" s="3" t="str">
        <f>HYPERLINK("https://docs.wto.org/imrd/directdoc.asp?DDFDocuments/v/G/TBTN23/BDI353A3.docx", "https://docs.wto.org/imrd/directdoc.asp?DDFDocuments/v/G/TBTN23/BDI353A3.docx")</f>
        <v>https://docs.wto.org/imrd/directdoc.asp?DDFDocuments/v/G/TBTN23/BDI353A3.docx</v>
      </c>
      <c r="U214" s="3" t="s">
        <v>421</v>
      </c>
      <c r="V214" s="3" t="s">
        <v>422</v>
      </c>
      <c r="W214" s="3" t="s">
        <v>422</v>
      </c>
      <c r="X214" s="3" t="s">
        <v>422</v>
      </c>
      <c r="Y214" s="3" t="s">
        <v>422</v>
      </c>
      <c r="Z214" s="3" t="s">
        <v>422</v>
      </c>
      <c r="AA214" s="3" t="s">
        <v>422</v>
      </c>
      <c r="AB214" s="1" t="s">
        <v>23</v>
      </c>
    </row>
    <row r="215" spans="1:28" ht="195" x14ac:dyDescent="0.25">
      <c r="A215" s="3" t="s">
        <v>47</v>
      </c>
      <c r="B215" s="9">
        <v>45994</v>
      </c>
      <c r="C215" s="13" t="str">
        <f>HYPERLINK("https://eping.wto.org/en/Search?viewData= G/TBT/N/BDI/328/Add.3, G/TBT/N/KEN/1390/Add.3, G/TBT/N/RWA/835/Add.3, G/TBT/N/TZA/914/Add.3, G/TBT/N/UGA/1743/Add.3"," G/TBT/N/BDI/328/Add.3, G/TBT/N/KEN/1390/Add.3, G/TBT/N/RWA/835/Add.3, G/TBT/N/TZA/914/Add.3, G/TBT/N/UGA/1743/Add.3")</f>
        <v xml:space="preserve"> G/TBT/N/BDI/328/Add.3, G/TBT/N/KEN/1390/Add.3, G/TBT/N/RWA/835/Add.3, G/TBT/N/TZA/914/Add.3, G/TBT/N/UGA/1743/Add.3</v>
      </c>
      <c r="D215" s="1" t="s">
        <v>707</v>
      </c>
      <c r="E215" s="1" t="s">
        <v>708</v>
      </c>
      <c r="F215" s="1" t="s">
        <v>602</v>
      </c>
      <c r="G215" s="1" t="s">
        <v>23</v>
      </c>
      <c r="H215" s="1" t="s">
        <v>603</v>
      </c>
      <c r="I215" s="1" t="s">
        <v>570</v>
      </c>
      <c r="J215" s="1" t="s">
        <v>23</v>
      </c>
      <c r="K215" s="1" t="s">
        <v>23</v>
      </c>
      <c r="L215" s="3"/>
      <c r="M215" s="9" t="s">
        <v>23</v>
      </c>
      <c r="N215" s="9" t="s">
        <v>23</v>
      </c>
      <c r="O215" s="9" t="s">
        <v>23</v>
      </c>
      <c r="P215" s="3" t="s">
        <v>71</v>
      </c>
      <c r="Q215" s="3"/>
      <c r="R215" s="3" t="str">
        <f>HYPERLINK("https://docs.wto.org/imrd/directdoc.asp?DDFDocuments/t/G/TBTN23/BDI328A3.docx", "https://docs.wto.org/imrd/directdoc.asp?DDFDocuments/t/G/TBTN23/BDI328A3.docx")</f>
        <v>https://docs.wto.org/imrd/directdoc.asp?DDFDocuments/t/G/TBTN23/BDI328A3.docx</v>
      </c>
      <c r="S215" s="3" t="str">
        <f>HYPERLINK("https://docs.wto.org/imrd/directdoc.asp?DDFDocuments/u/G/TBTN23/BDI328A3.docx", "https://docs.wto.org/imrd/directdoc.asp?DDFDocuments/u/G/TBTN23/BDI328A3.docx")</f>
        <v>https://docs.wto.org/imrd/directdoc.asp?DDFDocuments/u/G/TBTN23/BDI328A3.docx</v>
      </c>
      <c r="T215" s="3" t="str">
        <f>HYPERLINK("https://docs.wto.org/imrd/directdoc.asp?DDFDocuments/v/G/TBTN23/BDI328A3.docx", "https://docs.wto.org/imrd/directdoc.asp?DDFDocuments/v/G/TBTN23/BDI328A3.docx")</f>
        <v>https://docs.wto.org/imrd/directdoc.asp?DDFDocuments/v/G/TBTN23/BDI328A3.docx</v>
      </c>
      <c r="U215" s="3" t="s">
        <v>421</v>
      </c>
      <c r="V215" s="3" t="s">
        <v>422</v>
      </c>
      <c r="W215" s="3" t="s">
        <v>421</v>
      </c>
      <c r="X215" s="3" t="s">
        <v>422</v>
      </c>
      <c r="Y215" s="3" t="s">
        <v>422</v>
      </c>
      <c r="Z215" s="3" t="s">
        <v>422</v>
      </c>
      <c r="AA215" s="3" t="s">
        <v>422</v>
      </c>
      <c r="AB215" s="1" t="s">
        <v>23</v>
      </c>
    </row>
    <row r="216" spans="1:28" ht="195" x14ac:dyDescent="0.25">
      <c r="A216" s="3" t="s">
        <v>126</v>
      </c>
      <c r="B216" s="9">
        <v>45994</v>
      </c>
      <c r="C216" s="13" t="str">
        <f>HYPERLINK("https://eping.wto.org/en/Search?viewData= G/TBT/N/BDI/325/Add.3, G/TBT/N/KEN/1387/Add.3, G/TBT/N/RWA/832/Add.3, G/TBT/N/TZA/911/Add.3, G/TBT/N/UGA/1740/Add.3"," G/TBT/N/BDI/325/Add.3, G/TBT/N/KEN/1387/Add.3, G/TBT/N/RWA/832/Add.3, G/TBT/N/TZA/911/Add.3, G/TBT/N/UGA/1740/Add.3")</f>
        <v xml:space="preserve"> G/TBT/N/BDI/325/Add.3, G/TBT/N/KEN/1387/Add.3, G/TBT/N/RWA/832/Add.3, G/TBT/N/TZA/911/Add.3, G/TBT/N/UGA/1740/Add.3</v>
      </c>
      <c r="D216" s="1" t="s">
        <v>600</v>
      </c>
      <c r="E216" s="1" t="s">
        <v>601</v>
      </c>
      <c r="F216" s="1" t="s">
        <v>602</v>
      </c>
      <c r="G216" s="1" t="s">
        <v>23</v>
      </c>
      <c r="H216" s="1" t="s">
        <v>603</v>
      </c>
      <c r="I216" s="1" t="s">
        <v>570</v>
      </c>
      <c r="J216" s="1" t="s">
        <v>23</v>
      </c>
      <c r="K216" s="1" t="s">
        <v>23</v>
      </c>
      <c r="L216" s="3"/>
      <c r="M216" s="9" t="s">
        <v>23</v>
      </c>
      <c r="N216" s="9" t="s">
        <v>23</v>
      </c>
      <c r="O216" s="9" t="s">
        <v>23</v>
      </c>
      <c r="P216" s="3" t="s">
        <v>71</v>
      </c>
      <c r="Q216" s="3"/>
      <c r="R216" s="3" t="str">
        <f>HYPERLINK("https://docs.wto.org/imrd/directdoc.asp?DDFDocuments/t/G/TBTN23/BDI325A3.docx", "https://docs.wto.org/imrd/directdoc.asp?DDFDocuments/t/G/TBTN23/BDI325A3.docx")</f>
        <v>https://docs.wto.org/imrd/directdoc.asp?DDFDocuments/t/G/TBTN23/BDI325A3.docx</v>
      </c>
      <c r="S216" s="3" t="str">
        <f>HYPERLINK("https://docs.wto.org/imrd/directdoc.asp?DDFDocuments/u/G/TBTN23/BDI325A3.docx", "https://docs.wto.org/imrd/directdoc.asp?DDFDocuments/u/G/TBTN23/BDI325A3.docx")</f>
        <v>https://docs.wto.org/imrd/directdoc.asp?DDFDocuments/u/G/TBTN23/BDI325A3.docx</v>
      </c>
      <c r="T216" s="3" t="str">
        <f>HYPERLINK("https://docs.wto.org/imrd/directdoc.asp?DDFDocuments/v/G/TBTN23/BDI325A3.docx", "https://docs.wto.org/imrd/directdoc.asp?DDFDocuments/v/G/TBTN23/BDI325A3.docx")</f>
        <v>https://docs.wto.org/imrd/directdoc.asp?DDFDocuments/v/G/TBTN23/BDI325A3.docx</v>
      </c>
      <c r="U216" s="3" t="s">
        <v>421</v>
      </c>
      <c r="V216" s="3" t="s">
        <v>422</v>
      </c>
      <c r="W216" s="3" t="s">
        <v>421</v>
      </c>
      <c r="X216" s="3" t="s">
        <v>422</v>
      </c>
      <c r="Y216" s="3" t="s">
        <v>422</v>
      </c>
      <c r="Z216" s="3" t="s">
        <v>422</v>
      </c>
      <c r="AA216" s="3" t="s">
        <v>422</v>
      </c>
      <c r="AB216" s="1" t="s">
        <v>23</v>
      </c>
    </row>
    <row r="217" spans="1:28" ht="90" x14ac:dyDescent="0.25">
      <c r="A217" s="3" t="s">
        <v>28</v>
      </c>
      <c r="B217" s="9">
        <v>45994</v>
      </c>
      <c r="C217" s="13" t="str">
        <f>HYPERLINK("https://eping.wto.org/en/Search?viewData= G/TBT/N/BDI/409/Add.1, G/TBT/N/KEN/1505/Add.1, G/TBT/N/RWA/934/Add.1, G/TBT/N/TZA/1037/Add.1, G/TBT/N/UGA/1844/Add.1"," G/TBT/N/BDI/409/Add.1, G/TBT/N/KEN/1505/Add.1, G/TBT/N/RWA/934/Add.1, G/TBT/N/TZA/1037/Add.1, G/TBT/N/UGA/1844/Add.1")</f>
        <v xml:space="preserve"> G/TBT/N/BDI/409/Add.1, G/TBT/N/KEN/1505/Add.1, G/TBT/N/RWA/934/Add.1, G/TBT/N/TZA/1037/Add.1, G/TBT/N/UGA/1844/Add.1</v>
      </c>
      <c r="D217" s="1" t="s">
        <v>587</v>
      </c>
      <c r="E217" s="1" t="s">
        <v>588</v>
      </c>
      <c r="F217" s="1" t="s">
        <v>589</v>
      </c>
      <c r="G217" s="1" t="s">
        <v>590</v>
      </c>
      <c r="H217" s="1" t="s">
        <v>591</v>
      </c>
      <c r="I217" s="1" t="s">
        <v>81</v>
      </c>
      <c r="J217" s="1" t="s">
        <v>23</v>
      </c>
      <c r="K217" s="1" t="s">
        <v>23</v>
      </c>
      <c r="L217" s="3"/>
      <c r="M217" s="9" t="s">
        <v>23</v>
      </c>
      <c r="N217" s="9" t="s">
        <v>23</v>
      </c>
      <c r="O217" s="9" t="s">
        <v>23</v>
      </c>
      <c r="P217" s="3" t="s">
        <v>71</v>
      </c>
      <c r="Q217" s="3"/>
      <c r="R217" s="3" t="str">
        <f>HYPERLINK("https://docs.wto.org/imrd/directdoc.asp?DDFDocuments/t/G/TBTN23/BDI409A1.docx", "https://docs.wto.org/imrd/directdoc.asp?DDFDocuments/t/G/TBTN23/BDI409A1.docx")</f>
        <v>https://docs.wto.org/imrd/directdoc.asp?DDFDocuments/t/G/TBTN23/BDI409A1.docx</v>
      </c>
      <c r="S217" s="3" t="str">
        <f>HYPERLINK("https://docs.wto.org/imrd/directdoc.asp?DDFDocuments/u/G/TBTN23/BDI409A1.docx", "https://docs.wto.org/imrd/directdoc.asp?DDFDocuments/u/G/TBTN23/BDI409A1.docx")</f>
        <v>https://docs.wto.org/imrd/directdoc.asp?DDFDocuments/u/G/TBTN23/BDI409A1.docx</v>
      </c>
      <c r="T217" s="3" t="str">
        <f>HYPERLINK("https://docs.wto.org/imrd/directdoc.asp?DDFDocuments/v/G/TBTN23/BDI409A1.docx", "https://docs.wto.org/imrd/directdoc.asp?DDFDocuments/v/G/TBTN23/BDI409A1.docx")</f>
        <v>https://docs.wto.org/imrd/directdoc.asp?DDFDocuments/v/G/TBTN23/BDI409A1.docx</v>
      </c>
      <c r="U217" s="3" t="s">
        <v>421</v>
      </c>
      <c r="V217" s="3" t="s">
        <v>422</v>
      </c>
      <c r="W217" s="3" t="s">
        <v>422</v>
      </c>
      <c r="X217" s="3" t="s">
        <v>422</v>
      </c>
      <c r="Y217" s="3" t="s">
        <v>422</v>
      </c>
      <c r="Z217" s="3" t="s">
        <v>422</v>
      </c>
      <c r="AA217" s="3" t="s">
        <v>422</v>
      </c>
      <c r="AB217" s="1" t="s">
        <v>23</v>
      </c>
    </row>
    <row r="218" spans="1:28" ht="120" x14ac:dyDescent="0.25">
      <c r="A218" s="3" t="s">
        <v>47</v>
      </c>
      <c r="B218" s="9">
        <v>45994</v>
      </c>
      <c r="C218" s="13" t="str">
        <f>HYPERLINK("https://eping.wto.org/en/Search?viewData= G/TBT/N/BDI/298/Add.3, G/TBT/N/KEN/1333/Add.3, G/TBT/N/RWA/740/Add.3, G/TBT/N/TZA/858/Add.3, G/TBT/N/UGA/1707/Add.3"," G/TBT/N/BDI/298/Add.3, G/TBT/N/KEN/1333/Add.3, G/TBT/N/RWA/740/Add.3, G/TBT/N/TZA/858/Add.3, G/TBT/N/UGA/1707/Add.3")</f>
        <v xml:space="preserve"> G/TBT/N/BDI/298/Add.3, G/TBT/N/KEN/1333/Add.3, G/TBT/N/RWA/740/Add.3, G/TBT/N/TZA/858/Add.3, G/TBT/N/UGA/1707/Add.3</v>
      </c>
      <c r="D218" s="1" t="s">
        <v>728</v>
      </c>
      <c r="E218" s="1" t="s">
        <v>729</v>
      </c>
      <c r="F218" s="1" t="s">
        <v>730</v>
      </c>
      <c r="G218" s="1" t="s">
        <v>634</v>
      </c>
      <c r="H218" s="1" t="s">
        <v>591</v>
      </c>
      <c r="I218" s="1" t="s">
        <v>635</v>
      </c>
      <c r="J218" s="1" t="s">
        <v>23</v>
      </c>
      <c r="K218" s="1" t="s">
        <v>23</v>
      </c>
      <c r="L218" s="3"/>
      <c r="M218" s="9" t="s">
        <v>23</v>
      </c>
      <c r="N218" s="9" t="s">
        <v>23</v>
      </c>
      <c r="O218" s="9" t="s">
        <v>23</v>
      </c>
      <c r="P218" s="3" t="s">
        <v>71</v>
      </c>
      <c r="Q218" s="3"/>
      <c r="R218" s="3" t="str">
        <f>HYPERLINK("https://docs.wto.org/imrd/directdoc.asp?DDFDocuments/t/G/TBTN22/BDI298A3.docx", "https://docs.wto.org/imrd/directdoc.asp?DDFDocuments/t/G/TBTN22/BDI298A3.docx")</f>
        <v>https://docs.wto.org/imrd/directdoc.asp?DDFDocuments/t/G/TBTN22/BDI298A3.docx</v>
      </c>
      <c r="S218" s="3" t="str">
        <f>HYPERLINK("https://docs.wto.org/imrd/directdoc.asp?DDFDocuments/u/G/TBTN22/BDI298A3.docx", "https://docs.wto.org/imrd/directdoc.asp?DDFDocuments/u/G/TBTN22/BDI298A3.docx")</f>
        <v>https://docs.wto.org/imrd/directdoc.asp?DDFDocuments/u/G/TBTN22/BDI298A3.docx</v>
      </c>
      <c r="T218" s="3" t="str">
        <f>HYPERLINK("https://docs.wto.org/imrd/directdoc.asp?DDFDocuments/v/G/TBTN22/BDI298A3.docx", "https://docs.wto.org/imrd/directdoc.asp?DDFDocuments/v/G/TBTN22/BDI298A3.docx")</f>
        <v>https://docs.wto.org/imrd/directdoc.asp?DDFDocuments/v/G/TBTN22/BDI298A3.docx</v>
      </c>
      <c r="U218" s="3" t="s">
        <v>421</v>
      </c>
      <c r="V218" s="3" t="s">
        <v>422</v>
      </c>
      <c r="W218" s="3" t="s">
        <v>421</v>
      </c>
      <c r="X218" s="3" t="s">
        <v>422</v>
      </c>
      <c r="Y218" s="3" t="s">
        <v>422</v>
      </c>
      <c r="Z218" s="3" t="s">
        <v>422</v>
      </c>
      <c r="AA218" s="3" t="s">
        <v>422</v>
      </c>
      <c r="AB218" s="1" t="s">
        <v>23</v>
      </c>
    </row>
    <row r="219" spans="1:28" ht="409.5" x14ac:dyDescent="0.25">
      <c r="A219" s="3" t="s">
        <v>28</v>
      </c>
      <c r="B219" s="9">
        <v>45994</v>
      </c>
      <c r="C219" s="13" t="str">
        <f>HYPERLINK("https://eping.wto.org/en/Search?viewData= G/TBT/N/BDI/686, G/TBT/N/KEN/1944, G/TBT/N/RWA/1309, G/TBT/N/TZA/1455, G/TBT/N/UGA/2276"," G/TBT/N/BDI/686, G/TBT/N/KEN/1944, G/TBT/N/RWA/1309, G/TBT/N/TZA/1455, G/TBT/N/UGA/2276")</f>
        <v xml:space="preserve"> G/TBT/N/BDI/686, G/TBT/N/KEN/1944, G/TBT/N/RWA/1309, G/TBT/N/TZA/1455, G/TBT/N/UGA/2276</v>
      </c>
      <c r="D219" s="1" t="s">
        <v>679</v>
      </c>
      <c r="E219" s="1" t="s">
        <v>680</v>
      </c>
      <c r="F219" s="1" t="s">
        <v>681</v>
      </c>
      <c r="G219" s="1" t="s">
        <v>682</v>
      </c>
      <c r="H219" s="1" t="s">
        <v>557</v>
      </c>
      <c r="I219" s="1" t="s">
        <v>112</v>
      </c>
      <c r="J219" s="1" t="s">
        <v>23</v>
      </c>
      <c r="K219" s="1" t="s">
        <v>23</v>
      </c>
      <c r="L219" s="3"/>
      <c r="M219" s="9">
        <v>46054</v>
      </c>
      <c r="N219" s="9" t="s">
        <v>23</v>
      </c>
      <c r="O219" s="9" t="s">
        <v>23</v>
      </c>
      <c r="P219" s="3" t="s">
        <v>24</v>
      </c>
      <c r="Q219" s="1" t="s">
        <v>683</v>
      </c>
      <c r="R219" s="3" t="str">
        <f>HYPERLINK("https://docs.wto.org/imrd/directdoc.asp?DDFDocuments/t/G/TBTN25/BDI686.docx", "https://docs.wto.org/imrd/directdoc.asp?DDFDocuments/t/G/TBTN25/BDI686.docx")</f>
        <v>https://docs.wto.org/imrd/directdoc.asp?DDFDocuments/t/G/TBTN25/BDI686.docx</v>
      </c>
      <c r="S219" s="3" t="str">
        <f>HYPERLINK("https://docs.wto.org/imrd/directdoc.asp?DDFDocuments/u/G/TBTN25/BDI686.docx", "https://docs.wto.org/imrd/directdoc.asp?DDFDocuments/u/G/TBTN25/BDI686.docx")</f>
        <v>https://docs.wto.org/imrd/directdoc.asp?DDFDocuments/u/G/TBTN25/BDI686.docx</v>
      </c>
      <c r="T219" s="3" t="str">
        <f>HYPERLINK("https://docs.wto.org/imrd/directdoc.asp?DDFDocuments/v/G/TBTN25/BDI686.docx", "https://docs.wto.org/imrd/directdoc.asp?DDFDocuments/v/G/TBTN25/BDI686.docx")</f>
        <v>https://docs.wto.org/imrd/directdoc.asp?DDFDocuments/v/G/TBTN25/BDI686.docx</v>
      </c>
      <c r="U219" s="3" t="s">
        <v>421</v>
      </c>
      <c r="V219" s="3" t="s">
        <v>422</v>
      </c>
      <c r="W219" s="3" t="s">
        <v>421</v>
      </c>
      <c r="X219" s="3" t="s">
        <v>422</v>
      </c>
      <c r="Y219" s="3" t="s">
        <v>422</v>
      </c>
      <c r="Z219" s="3" t="s">
        <v>422</v>
      </c>
      <c r="AA219" s="3" t="s">
        <v>422</v>
      </c>
      <c r="AB219" s="1" t="s">
        <v>684</v>
      </c>
    </row>
    <row r="220" spans="1:28" ht="210" x14ac:dyDescent="0.25">
      <c r="A220" s="3" t="s">
        <v>44</v>
      </c>
      <c r="B220" s="9">
        <v>45995</v>
      </c>
      <c r="C220" s="13" t="str">
        <f>HYPERLINK("https://eping.wto.org/en/Search?viewData= G/TBT/N/VNM/385"," G/TBT/N/VNM/385")</f>
        <v xml:space="preserve"> G/TBT/N/VNM/385</v>
      </c>
      <c r="D220" s="1" t="s">
        <v>794</v>
      </c>
      <c r="E220" s="1" t="s">
        <v>795</v>
      </c>
      <c r="F220" s="1" t="s">
        <v>796</v>
      </c>
      <c r="G220" s="1" t="s">
        <v>797</v>
      </c>
      <c r="H220" s="1" t="s">
        <v>23</v>
      </c>
      <c r="I220" s="1" t="s">
        <v>66</v>
      </c>
      <c r="J220" s="1" t="s">
        <v>23</v>
      </c>
      <c r="K220" s="1" t="s">
        <v>30</v>
      </c>
      <c r="L220" s="3"/>
      <c r="M220" s="9">
        <v>46025</v>
      </c>
      <c r="N220" s="9">
        <v>46026</v>
      </c>
      <c r="O220" s="9">
        <v>46204</v>
      </c>
      <c r="P220" s="3" t="s">
        <v>24</v>
      </c>
      <c r="Q220" s="1" t="s">
        <v>798</v>
      </c>
      <c r="R220" s="3" t="str">
        <f>HYPERLINK("https://docs.wto.org/imrd/directdoc.asp?DDFDocuments/t/G/TBTN25/VNM385.docx", "https://docs.wto.org/imrd/directdoc.asp?DDFDocuments/t/G/TBTN25/VNM385.docx")</f>
        <v>https://docs.wto.org/imrd/directdoc.asp?DDFDocuments/t/G/TBTN25/VNM385.docx</v>
      </c>
      <c r="S220" s="3" t="str">
        <f>HYPERLINK("https://docs.wto.org/imrd/directdoc.asp?DDFDocuments/u/G/TBTN25/VNM385.docx", "https://docs.wto.org/imrd/directdoc.asp?DDFDocuments/u/G/TBTN25/VNM385.docx")</f>
        <v>https://docs.wto.org/imrd/directdoc.asp?DDFDocuments/u/G/TBTN25/VNM385.docx</v>
      </c>
      <c r="T220" s="3" t="str">
        <f>HYPERLINK("https://docs.wto.org/imrd/directdoc.asp?DDFDocuments/v/G/TBTN25/VNM385.docx", "https://docs.wto.org/imrd/directdoc.asp?DDFDocuments/v/G/TBTN25/VNM385.docx")</f>
        <v>https://docs.wto.org/imrd/directdoc.asp?DDFDocuments/v/G/TBTN25/VNM385.docx</v>
      </c>
      <c r="U220" s="3" t="s">
        <v>422</v>
      </c>
      <c r="V220" s="3" t="s">
        <v>421</v>
      </c>
      <c r="W220" s="3" t="s">
        <v>422</v>
      </c>
      <c r="X220" s="3" t="s">
        <v>422</v>
      </c>
      <c r="Y220" s="3" t="s">
        <v>422</v>
      </c>
      <c r="Z220" s="3" t="s">
        <v>422</v>
      </c>
      <c r="AA220" s="3" t="s">
        <v>422</v>
      </c>
      <c r="AB220" s="1" t="s">
        <v>799</v>
      </c>
    </row>
    <row r="221" spans="1:28" ht="409.5" x14ac:dyDescent="0.25">
      <c r="A221" s="3" t="s">
        <v>44</v>
      </c>
      <c r="B221" s="9">
        <v>45995</v>
      </c>
      <c r="C221" s="13" t="str">
        <f>HYPERLINK("https://eping.wto.org/en/Search?viewData= G/TBT/N/VNM/384"," G/TBT/N/VNM/384")</f>
        <v xml:space="preserve"> G/TBT/N/VNM/384</v>
      </c>
      <c r="D221" s="1" t="s">
        <v>800</v>
      </c>
      <c r="E221" s="1" t="s">
        <v>801</v>
      </c>
      <c r="F221" s="1" t="s">
        <v>802</v>
      </c>
      <c r="G221" s="1" t="s">
        <v>23</v>
      </c>
      <c r="H221" s="1" t="s">
        <v>23</v>
      </c>
      <c r="I221" s="1" t="s">
        <v>803</v>
      </c>
      <c r="J221" s="1" t="s">
        <v>23</v>
      </c>
      <c r="K221" s="1" t="s">
        <v>23</v>
      </c>
      <c r="L221" s="3"/>
      <c r="M221" s="9">
        <v>46055</v>
      </c>
      <c r="N221" s="9">
        <v>46082</v>
      </c>
      <c r="O221" s="9">
        <v>46266</v>
      </c>
      <c r="P221" s="3" t="s">
        <v>24</v>
      </c>
      <c r="Q221" s="1" t="s">
        <v>804</v>
      </c>
      <c r="R221" s="3" t="str">
        <f>HYPERLINK("https://docs.wto.org/imrd/directdoc.asp?DDFDocuments/t/G/TBTN25/VNM384.docx", "https://docs.wto.org/imrd/directdoc.asp?DDFDocuments/t/G/TBTN25/VNM384.docx")</f>
        <v>https://docs.wto.org/imrd/directdoc.asp?DDFDocuments/t/G/TBTN25/VNM384.docx</v>
      </c>
      <c r="S221" s="3" t="str">
        <f>HYPERLINK("https://docs.wto.org/imrd/directdoc.asp?DDFDocuments/u/G/TBTN25/VNM384.docx", "https://docs.wto.org/imrd/directdoc.asp?DDFDocuments/u/G/TBTN25/VNM384.docx")</f>
        <v>https://docs.wto.org/imrd/directdoc.asp?DDFDocuments/u/G/TBTN25/VNM384.docx</v>
      </c>
      <c r="T221" s="3" t="str">
        <f>HYPERLINK("https://docs.wto.org/imrd/directdoc.asp?DDFDocuments/v/G/TBTN25/VNM384.docx", "https://docs.wto.org/imrd/directdoc.asp?DDFDocuments/v/G/TBTN25/VNM384.docx")</f>
        <v>https://docs.wto.org/imrd/directdoc.asp?DDFDocuments/v/G/TBTN25/VNM384.docx</v>
      </c>
      <c r="U221" s="3" t="s">
        <v>421</v>
      </c>
      <c r="V221" s="3" t="s">
        <v>422</v>
      </c>
      <c r="W221" s="3" t="s">
        <v>422</v>
      </c>
      <c r="X221" s="3" t="s">
        <v>422</v>
      </c>
      <c r="Y221" s="3" t="s">
        <v>422</v>
      </c>
      <c r="Z221" s="3" t="s">
        <v>422</v>
      </c>
      <c r="AA221" s="3" t="s">
        <v>422</v>
      </c>
      <c r="AB221" s="1" t="s">
        <v>805</v>
      </c>
    </row>
    <row r="222" spans="1:28" ht="180" x14ac:dyDescent="0.25">
      <c r="A222" s="3" t="s">
        <v>44</v>
      </c>
      <c r="B222" s="9">
        <v>45995</v>
      </c>
      <c r="C222" s="13" t="str">
        <f>HYPERLINK("https://eping.wto.org/en/Search?viewData= G/TBT/N/VNM/386"," G/TBT/N/VNM/386")</f>
        <v xml:space="preserve"> G/TBT/N/VNM/386</v>
      </c>
      <c r="D222" s="1" t="s">
        <v>806</v>
      </c>
      <c r="E222" s="1" t="s">
        <v>807</v>
      </c>
      <c r="F222" s="1" t="s">
        <v>808</v>
      </c>
      <c r="G222" s="1" t="s">
        <v>23</v>
      </c>
      <c r="H222" s="1" t="s">
        <v>809</v>
      </c>
      <c r="I222" s="1" t="s">
        <v>66</v>
      </c>
      <c r="J222" s="1" t="s">
        <v>23</v>
      </c>
      <c r="K222" s="1" t="s">
        <v>30</v>
      </c>
      <c r="L222" s="3"/>
      <c r="M222" s="9">
        <v>46025</v>
      </c>
      <c r="N222" s="9">
        <v>46026</v>
      </c>
      <c r="O222" s="9">
        <v>46204</v>
      </c>
      <c r="P222" s="3" t="s">
        <v>24</v>
      </c>
      <c r="Q222" s="1" t="s">
        <v>810</v>
      </c>
      <c r="R222" s="3" t="str">
        <f>HYPERLINK("https://docs.wto.org/imrd/directdoc.asp?DDFDocuments/t/G/TBTN25/VNM386.docx", "https://docs.wto.org/imrd/directdoc.asp?DDFDocuments/t/G/TBTN25/VNM386.docx")</f>
        <v>https://docs.wto.org/imrd/directdoc.asp?DDFDocuments/t/G/TBTN25/VNM386.docx</v>
      </c>
      <c r="S222" s="3" t="str">
        <f>HYPERLINK("https://docs.wto.org/imrd/directdoc.asp?DDFDocuments/u/G/TBTN25/VNM386.docx", "https://docs.wto.org/imrd/directdoc.asp?DDFDocuments/u/G/TBTN25/VNM386.docx")</f>
        <v>https://docs.wto.org/imrd/directdoc.asp?DDFDocuments/u/G/TBTN25/VNM386.docx</v>
      </c>
      <c r="T222" s="3" t="str">
        <f>HYPERLINK("https://docs.wto.org/imrd/directdoc.asp?DDFDocuments/v/G/TBTN25/VNM386.docx", "https://docs.wto.org/imrd/directdoc.asp?DDFDocuments/v/G/TBTN25/VNM386.docx")</f>
        <v>https://docs.wto.org/imrd/directdoc.asp?DDFDocuments/v/G/TBTN25/VNM386.docx</v>
      </c>
      <c r="U222" s="3" t="s">
        <v>422</v>
      </c>
      <c r="V222" s="3" t="s">
        <v>421</v>
      </c>
      <c r="W222" s="3" t="s">
        <v>422</v>
      </c>
      <c r="X222" s="3" t="s">
        <v>422</v>
      </c>
      <c r="Y222" s="3" t="s">
        <v>422</v>
      </c>
      <c r="Z222" s="3" t="s">
        <v>422</v>
      </c>
      <c r="AA222" s="3" t="s">
        <v>422</v>
      </c>
      <c r="AB222" s="1" t="s">
        <v>811</v>
      </c>
    </row>
    <row r="223" spans="1:28" ht="409.5" x14ac:dyDescent="0.25">
      <c r="A223" s="3" t="s">
        <v>80</v>
      </c>
      <c r="B223" s="9">
        <v>45995</v>
      </c>
      <c r="C223" s="13" t="str">
        <f>HYPERLINK("https://eping.wto.org/en/Search?viewData= G/TBT/N/GBR/111"," G/TBT/N/GBR/111")</f>
        <v xml:space="preserve"> G/TBT/N/GBR/111</v>
      </c>
      <c r="D223" s="1" t="s">
        <v>812</v>
      </c>
      <c r="E223" s="1" t="s">
        <v>813</v>
      </c>
      <c r="F223" s="1" t="s">
        <v>814</v>
      </c>
      <c r="G223" s="1" t="s">
        <v>815</v>
      </c>
      <c r="H223" s="1" t="s">
        <v>23</v>
      </c>
      <c r="I223" s="1" t="s">
        <v>106</v>
      </c>
      <c r="J223" s="1" t="s">
        <v>816</v>
      </c>
      <c r="K223" s="1" t="s">
        <v>23</v>
      </c>
      <c r="L223" s="3"/>
      <c r="M223" s="9">
        <v>46055</v>
      </c>
      <c r="N223" s="9" t="s">
        <v>23</v>
      </c>
      <c r="O223" s="9">
        <v>46753</v>
      </c>
      <c r="P223" s="3" t="s">
        <v>24</v>
      </c>
      <c r="Q223" s="1" t="s">
        <v>817</v>
      </c>
      <c r="R223" s="3" t="str">
        <f>HYPERLINK("https://docs.wto.org/imrd/directdoc.asp?DDFDocuments/t/G/TBTN25/GBR111.docx", "https://docs.wto.org/imrd/directdoc.asp?DDFDocuments/t/G/TBTN25/GBR111.docx")</f>
        <v>https://docs.wto.org/imrd/directdoc.asp?DDFDocuments/t/G/TBTN25/GBR111.docx</v>
      </c>
      <c r="S223" s="3" t="str">
        <f>HYPERLINK("https://docs.wto.org/imrd/directdoc.asp?DDFDocuments/u/G/TBTN25/GBR111.docx", "https://docs.wto.org/imrd/directdoc.asp?DDFDocuments/u/G/TBTN25/GBR111.docx")</f>
        <v>https://docs.wto.org/imrd/directdoc.asp?DDFDocuments/u/G/TBTN25/GBR111.docx</v>
      </c>
      <c r="T223" s="3" t="str">
        <f>HYPERLINK("https://docs.wto.org/imrd/directdoc.asp?DDFDocuments/v/G/TBTN25/GBR111.docx", "https://docs.wto.org/imrd/directdoc.asp?DDFDocuments/v/G/TBTN25/GBR111.docx")</f>
        <v>https://docs.wto.org/imrd/directdoc.asp?DDFDocuments/v/G/TBTN25/GBR111.docx</v>
      </c>
      <c r="U223" s="3" t="s">
        <v>421</v>
      </c>
      <c r="V223" s="3" t="s">
        <v>422</v>
      </c>
      <c r="W223" s="3" t="s">
        <v>421</v>
      </c>
      <c r="X223" s="3" t="s">
        <v>422</v>
      </c>
      <c r="Y223" s="3" t="s">
        <v>422</v>
      </c>
      <c r="Z223" s="3" t="s">
        <v>422</v>
      </c>
      <c r="AA223" s="3" t="s">
        <v>422</v>
      </c>
      <c r="AB223" s="1" t="s">
        <v>818</v>
      </c>
    </row>
    <row r="224" spans="1:28" ht="409.5" x14ac:dyDescent="0.25">
      <c r="A224" s="3" t="s">
        <v>44</v>
      </c>
      <c r="B224" s="9">
        <v>45995</v>
      </c>
      <c r="C224" s="13" t="str">
        <f>HYPERLINK("https://eping.wto.org/en/Search?viewData= G/TBT/N/VNM/383"," G/TBT/N/VNM/383")</f>
        <v xml:space="preserve"> G/TBT/N/VNM/383</v>
      </c>
      <c r="D224" s="1" t="s">
        <v>819</v>
      </c>
      <c r="E224" s="1" t="s">
        <v>820</v>
      </c>
      <c r="F224" s="1" t="s">
        <v>821</v>
      </c>
      <c r="G224" s="1" t="s">
        <v>23</v>
      </c>
      <c r="H224" s="1" t="s">
        <v>23</v>
      </c>
      <c r="I224" s="1" t="s">
        <v>803</v>
      </c>
      <c r="J224" s="1" t="s">
        <v>23</v>
      </c>
      <c r="K224" s="1" t="s">
        <v>23</v>
      </c>
      <c r="L224" s="3"/>
      <c r="M224" s="9">
        <v>46055</v>
      </c>
      <c r="N224" s="9">
        <v>46082</v>
      </c>
      <c r="O224" s="9">
        <v>46266</v>
      </c>
      <c r="P224" s="3" t="s">
        <v>24</v>
      </c>
      <c r="Q224" s="1" t="s">
        <v>822</v>
      </c>
      <c r="R224" s="3" t="str">
        <f>HYPERLINK("https://docs.wto.org/imrd/directdoc.asp?DDFDocuments/t/G/TBTN25/VNM383.docx", "https://docs.wto.org/imrd/directdoc.asp?DDFDocuments/t/G/TBTN25/VNM383.docx")</f>
        <v>https://docs.wto.org/imrd/directdoc.asp?DDFDocuments/t/G/TBTN25/VNM383.docx</v>
      </c>
      <c r="S224" s="3" t="str">
        <f>HYPERLINK("https://docs.wto.org/imrd/directdoc.asp?DDFDocuments/u/G/TBTN25/VNM383.docx", "https://docs.wto.org/imrd/directdoc.asp?DDFDocuments/u/G/TBTN25/VNM383.docx")</f>
        <v>https://docs.wto.org/imrd/directdoc.asp?DDFDocuments/u/G/TBTN25/VNM383.docx</v>
      </c>
      <c r="T224" s="3" t="str">
        <f>HYPERLINK("https://docs.wto.org/imrd/directdoc.asp?DDFDocuments/v/G/TBTN25/VNM383.docx", "https://docs.wto.org/imrd/directdoc.asp?DDFDocuments/v/G/TBTN25/VNM383.docx")</f>
        <v>https://docs.wto.org/imrd/directdoc.asp?DDFDocuments/v/G/TBTN25/VNM383.docx</v>
      </c>
      <c r="U224" s="3" t="s">
        <v>421</v>
      </c>
      <c r="V224" s="3" t="s">
        <v>422</v>
      </c>
      <c r="W224" s="3" t="s">
        <v>422</v>
      </c>
      <c r="X224" s="3" t="s">
        <v>422</v>
      </c>
      <c r="Y224" s="3" t="s">
        <v>422</v>
      </c>
      <c r="Z224" s="3" t="s">
        <v>422</v>
      </c>
      <c r="AA224" s="3" t="s">
        <v>422</v>
      </c>
      <c r="AB224" s="1" t="s">
        <v>823</v>
      </c>
    </row>
    <row r="225" spans="1:28" ht="255" x14ac:dyDescent="0.25">
      <c r="A225" s="3" t="s">
        <v>70</v>
      </c>
      <c r="B225" s="9">
        <v>45996</v>
      </c>
      <c r="C225" s="13" t="str">
        <f>HYPERLINK("https://eping.wto.org/en/Search?viewData= G/TBT/N/USA/1662/Add.2"," G/TBT/N/USA/1662/Add.2")</f>
        <v xml:space="preserve"> G/TBT/N/USA/1662/Add.2</v>
      </c>
      <c r="D225" s="1" t="s">
        <v>824</v>
      </c>
      <c r="E225" s="1" t="s">
        <v>825</v>
      </c>
      <c r="F225" s="1" t="s">
        <v>826</v>
      </c>
      <c r="G225" s="1" t="s">
        <v>23</v>
      </c>
      <c r="H225" s="1" t="s">
        <v>827</v>
      </c>
      <c r="I225" s="1" t="s">
        <v>715</v>
      </c>
      <c r="J225" s="1" t="s">
        <v>23</v>
      </c>
      <c r="K225" s="1" t="s">
        <v>23</v>
      </c>
      <c r="L225" s="3"/>
      <c r="M225" s="9" t="s">
        <v>23</v>
      </c>
      <c r="N225" s="9" t="s">
        <v>23</v>
      </c>
      <c r="O225" s="9" t="s">
        <v>23</v>
      </c>
      <c r="P225" s="3" t="s">
        <v>71</v>
      </c>
      <c r="Q225" s="1" t="s">
        <v>828</v>
      </c>
      <c r="R225" s="3" t="str">
        <f>HYPERLINK("https://docs.wto.org/imrd/directdoc.asp?DDFDocuments/t/G/TBTN20/USA1662A2.docx", "https://docs.wto.org/imrd/directdoc.asp?DDFDocuments/t/G/TBTN20/USA1662A2.docx")</f>
        <v>https://docs.wto.org/imrd/directdoc.asp?DDFDocuments/t/G/TBTN20/USA1662A2.docx</v>
      </c>
      <c r="S225" s="3" t="str">
        <f>HYPERLINK("https://docs.wto.org/imrd/directdoc.asp?DDFDocuments/u/G/TBTN20/USA1662A2.docx", "https://docs.wto.org/imrd/directdoc.asp?DDFDocuments/u/G/TBTN20/USA1662A2.docx")</f>
        <v>https://docs.wto.org/imrd/directdoc.asp?DDFDocuments/u/G/TBTN20/USA1662A2.docx</v>
      </c>
      <c r="T225" s="3" t="str">
        <f>HYPERLINK("https://docs.wto.org/imrd/directdoc.asp?DDFDocuments/v/G/TBTN20/USA1662A2.docx", "https://docs.wto.org/imrd/directdoc.asp?DDFDocuments/v/G/TBTN20/USA1662A2.docx")</f>
        <v>https://docs.wto.org/imrd/directdoc.asp?DDFDocuments/v/G/TBTN20/USA1662A2.docx</v>
      </c>
      <c r="U225" s="3" t="s">
        <v>421</v>
      </c>
      <c r="V225" s="3" t="s">
        <v>422</v>
      </c>
      <c r="W225" s="3" t="s">
        <v>421</v>
      </c>
      <c r="X225" s="3" t="s">
        <v>422</v>
      </c>
      <c r="Y225" s="3" t="s">
        <v>422</v>
      </c>
      <c r="Z225" s="3" t="s">
        <v>422</v>
      </c>
      <c r="AA225" s="3" t="s">
        <v>422</v>
      </c>
      <c r="AB225" s="1" t="s">
        <v>23</v>
      </c>
    </row>
    <row r="226" spans="1:28" ht="270" x14ac:dyDescent="0.25">
      <c r="A226" s="3" t="s">
        <v>70</v>
      </c>
      <c r="B226" s="9">
        <v>45996</v>
      </c>
      <c r="C226" s="13" t="str">
        <f>HYPERLINK("https://eping.wto.org/en/Search?viewData= G/TBT/N/USA/1802/Rev.1/Add.3"," G/TBT/N/USA/1802/Rev.1/Add.3")</f>
        <v xml:space="preserve"> G/TBT/N/USA/1802/Rev.1/Add.3</v>
      </c>
      <c r="D226" s="1" t="s">
        <v>829</v>
      </c>
      <c r="E226" s="1" t="s">
        <v>830</v>
      </c>
      <c r="F226" s="1" t="s">
        <v>87</v>
      </c>
      <c r="G226" s="1" t="s">
        <v>23</v>
      </c>
      <c r="H226" s="1" t="s">
        <v>831</v>
      </c>
      <c r="I226" s="1" t="s">
        <v>83</v>
      </c>
      <c r="J226" s="1" t="s">
        <v>23</v>
      </c>
      <c r="K226" s="1" t="s">
        <v>23</v>
      </c>
      <c r="L226" s="3"/>
      <c r="M226" s="9" t="s">
        <v>23</v>
      </c>
      <c r="N226" s="9" t="s">
        <v>23</v>
      </c>
      <c r="O226" s="9" t="s">
        <v>23</v>
      </c>
      <c r="P226" s="3" t="s">
        <v>71</v>
      </c>
      <c r="Q226" s="1" t="s">
        <v>832</v>
      </c>
      <c r="R226" s="3" t="str">
        <f>HYPERLINK("https://docs.wto.org/imrd/directdoc.asp?DDFDocuments/t/G/TBTN21/USA1802R1A3.docx", "https://docs.wto.org/imrd/directdoc.asp?DDFDocuments/t/G/TBTN21/USA1802R1A3.docx")</f>
        <v>https://docs.wto.org/imrd/directdoc.asp?DDFDocuments/t/G/TBTN21/USA1802R1A3.docx</v>
      </c>
      <c r="S226" s="3" t="str">
        <f>HYPERLINK("https://docs.wto.org/imrd/directdoc.asp?DDFDocuments/u/G/TBTN21/USA1802R1A3.docx", "https://docs.wto.org/imrd/directdoc.asp?DDFDocuments/u/G/TBTN21/USA1802R1A3.docx")</f>
        <v>https://docs.wto.org/imrd/directdoc.asp?DDFDocuments/u/G/TBTN21/USA1802R1A3.docx</v>
      </c>
      <c r="T226" s="3" t="str">
        <f>HYPERLINK("https://docs.wto.org/imrd/directdoc.asp?DDFDocuments/v/G/TBTN21/USA1802R1A3.docx", "https://docs.wto.org/imrd/directdoc.asp?DDFDocuments/v/G/TBTN21/USA1802R1A3.docx")</f>
        <v>https://docs.wto.org/imrd/directdoc.asp?DDFDocuments/v/G/TBTN21/USA1802R1A3.docx</v>
      </c>
      <c r="U226" s="3" t="s">
        <v>421</v>
      </c>
      <c r="V226" s="3" t="s">
        <v>422</v>
      </c>
      <c r="W226" s="3" t="s">
        <v>421</v>
      </c>
      <c r="X226" s="3" t="s">
        <v>422</v>
      </c>
      <c r="Y226" s="3" t="s">
        <v>422</v>
      </c>
      <c r="Z226" s="3" t="s">
        <v>422</v>
      </c>
      <c r="AA226" s="3" t="s">
        <v>422</v>
      </c>
      <c r="AB226" s="1" t="s">
        <v>23</v>
      </c>
    </row>
    <row r="227" spans="1:28" ht="90" x14ac:dyDescent="0.25">
      <c r="A227" s="3" t="s">
        <v>22</v>
      </c>
      <c r="B227" s="9">
        <v>45996</v>
      </c>
      <c r="C227" s="13" t="str">
        <f>HYPERLINK("https://eping.wto.org/en/Search?viewData= G/TBT/N/BDI/296/Add.2, G/TBT/N/KEN/1331/Add.2, G/TBT/N/RWA/738/Add.2, G/TBT/N/TZA/856/Add.2, G/TBT/N/UGA/1705/Add.2"," G/TBT/N/BDI/296/Add.2, G/TBT/N/KEN/1331/Add.2, G/TBT/N/RWA/738/Add.2, G/TBT/N/TZA/856/Add.2, G/TBT/N/UGA/1705/Add.2")</f>
        <v xml:space="preserve"> G/TBT/N/BDI/296/Add.2, G/TBT/N/KEN/1331/Add.2, G/TBT/N/RWA/738/Add.2, G/TBT/N/TZA/856/Add.2, G/TBT/N/UGA/1705/Add.2</v>
      </c>
      <c r="D227" s="1" t="s">
        <v>833</v>
      </c>
      <c r="E227" s="1" t="s">
        <v>834</v>
      </c>
      <c r="F227" s="1" t="s">
        <v>835</v>
      </c>
      <c r="G227" s="1" t="s">
        <v>23</v>
      </c>
      <c r="H227" s="1" t="s">
        <v>136</v>
      </c>
      <c r="I227" s="1" t="s">
        <v>836</v>
      </c>
      <c r="J227" s="1" t="s">
        <v>23</v>
      </c>
      <c r="K227" s="1" t="s">
        <v>23</v>
      </c>
      <c r="L227" s="3"/>
      <c r="M227" s="9" t="s">
        <v>23</v>
      </c>
      <c r="N227" s="9" t="s">
        <v>23</v>
      </c>
      <c r="O227" s="9" t="s">
        <v>23</v>
      </c>
      <c r="P227" s="3" t="s">
        <v>71</v>
      </c>
      <c r="Q227" s="3"/>
      <c r="R227" s="3" t="str">
        <f>HYPERLINK("https://docs.wto.org/imrd/directdoc.asp?DDFDocuments/t/G/TBTN22/BDI296A2.docx", "https://docs.wto.org/imrd/directdoc.asp?DDFDocuments/t/G/TBTN22/BDI296A2.docx")</f>
        <v>https://docs.wto.org/imrd/directdoc.asp?DDFDocuments/t/G/TBTN22/BDI296A2.docx</v>
      </c>
      <c r="S227" s="3" t="str">
        <f>HYPERLINK("https://docs.wto.org/imrd/directdoc.asp?DDFDocuments/u/G/TBTN22/BDI296A2.docx", "https://docs.wto.org/imrd/directdoc.asp?DDFDocuments/u/G/TBTN22/BDI296A2.docx")</f>
        <v>https://docs.wto.org/imrd/directdoc.asp?DDFDocuments/u/G/TBTN22/BDI296A2.docx</v>
      </c>
      <c r="T227" s="3" t="str">
        <f>HYPERLINK("https://docs.wto.org/imrd/directdoc.asp?DDFDocuments/v/G/TBTN22/BDI296A2.docx", "https://docs.wto.org/imrd/directdoc.asp?DDFDocuments/v/G/TBTN22/BDI296A2.docx")</f>
        <v>https://docs.wto.org/imrd/directdoc.asp?DDFDocuments/v/G/TBTN22/BDI296A2.docx</v>
      </c>
      <c r="U227" s="3" t="s">
        <v>421</v>
      </c>
      <c r="V227" s="3" t="s">
        <v>422</v>
      </c>
      <c r="W227" s="3" t="s">
        <v>421</v>
      </c>
      <c r="X227" s="3" t="s">
        <v>422</v>
      </c>
      <c r="Y227" s="3" t="s">
        <v>422</v>
      </c>
      <c r="Z227" s="3" t="s">
        <v>422</v>
      </c>
      <c r="AA227" s="3" t="s">
        <v>422</v>
      </c>
      <c r="AB227" s="1" t="s">
        <v>23</v>
      </c>
    </row>
    <row r="228" spans="1:28" ht="105" x14ac:dyDescent="0.25">
      <c r="A228" s="3" t="s">
        <v>22</v>
      </c>
      <c r="B228" s="9">
        <v>45996</v>
      </c>
      <c r="C228" s="13" t="str">
        <f>HYPERLINK("https://eping.wto.org/en/Search?viewData= G/TBT/N/BDI/295/Add.2, G/TBT/N/KEN/1330/Add.2, G/TBT/N/RWA/737/Add.2, G/TBT/N/TZA/855/Add.2, G/TBT/N/UGA/1704/Add.2"," G/TBT/N/BDI/295/Add.2, G/TBT/N/KEN/1330/Add.2, G/TBT/N/RWA/737/Add.2, G/TBT/N/TZA/855/Add.2, G/TBT/N/UGA/1704/Add.2")</f>
        <v xml:space="preserve"> G/TBT/N/BDI/295/Add.2, G/TBT/N/KEN/1330/Add.2, G/TBT/N/RWA/737/Add.2, G/TBT/N/TZA/855/Add.2, G/TBT/N/UGA/1704/Add.2</v>
      </c>
      <c r="D228" s="1" t="s">
        <v>837</v>
      </c>
      <c r="E228" s="1" t="s">
        <v>838</v>
      </c>
      <c r="F228" s="1" t="s">
        <v>835</v>
      </c>
      <c r="G228" s="1" t="s">
        <v>23</v>
      </c>
      <c r="H228" s="1" t="s">
        <v>136</v>
      </c>
      <c r="I228" s="1" t="s">
        <v>604</v>
      </c>
      <c r="J228" s="1" t="s">
        <v>23</v>
      </c>
      <c r="K228" s="1" t="s">
        <v>23</v>
      </c>
      <c r="L228" s="3"/>
      <c r="M228" s="9" t="s">
        <v>23</v>
      </c>
      <c r="N228" s="9" t="s">
        <v>23</v>
      </c>
      <c r="O228" s="9" t="s">
        <v>23</v>
      </c>
      <c r="P228" s="3" t="s">
        <v>71</v>
      </c>
      <c r="Q228" s="3"/>
      <c r="R228" s="3" t="str">
        <f>HYPERLINK("https://docs.wto.org/imrd/directdoc.asp?DDFDocuments/t/G/TBTN22/BDI295A2.docx", "https://docs.wto.org/imrd/directdoc.asp?DDFDocuments/t/G/TBTN22/BDI295A2.docx")</f>
        <v>https://docs.wto.org/imrd/directdoc.asp?DDFDocuments/t/G/TBTN22/BDI295A2.docx</v>
      </c>
      <c r="S228" s="3" t="str">
        <f>HYPERLINK("https://docs.wto.org/imrd/directdoc.asp?DDFDocuments/u/G/TBTN22/BDI295A2.docx", "https://docs.wto.org/imrd/directdoc.asp?DDFDocuments/u/G/TBTN22/BDI295A2.docx")</f>
        <v>https://docs.wto.org/imrd/directdoc.asp?DDFDocuments/u/G/TBTN22/BDI295A2.docx</v>
      </c>
      <c r="T228" s="3" t="str">
        <f>HYPERLINK("https://docs.wto.org/imrd/directdoc.asp?DDFDocuments/v/G/TBTN22/BDI295A2.docx", "https://docs.wto.org/imrd/directdoc.asp?DDFDocuments/v/G/TBTN22/BDI295A2.docx")</f>
        <v>https://docs.wto.org/imrd/directdoc.asp?DDFDocuments/v/G/TBTN22/BDI295A2.docx</v>
      </c>
      <c r="U228" s="3" t="s">
        <v>421</v>
      </c>
      <c r="V228" s="3" t="s">
        <v>422</v>
      </c>
      <c r="W228" s="3" t="s">
        <v>421</v>
      </c>
      <c r="X228" s="3" t="s">
        <v>422</v>
      </c>
      <c r="Y228" s="3" t="s">
        <v>422</v>
      </c>
      <c r="Z228" s="3" t="s">
        <v>422</v>
      </c>
      <c r="AA228" s="3" t="s">
        <v>422</v>
      </c>
      <c r="AB228" s="1" t="s">
        <v>23</v>
      </c>
    </row>
    <row r="229" spans="1:28" ht="105" x14ac:dyDescent="0.25">
      <c r="A229" s="3" t="s">
        <v>126</v>
      </c>
      <c r="B229" s="9">
        <v>45996</v>
      </c>
      <c r="C229" s="13" t="str">
        <f>HYPERLINK("https://eping.wto.org/en/Search?viewData= G/TBT/N/BDI/316/Add.2, G/TBT/N/KEN/1365/Add.2, G/TBT/N/RWA/757/Add.2, G/TBT/N/TZA/880/Add.2, G/TBT/N/UGA/1727/Add.2"," G/TBT/N/BDI/316/Add.2, G/TBT/N/KEN/1365/Add.2, G/TBT/N/RWA/757/Add.2, G/TBT/N/TZA/880/Add.2, G/TBT/N/UGA/1727/Add.2")</f>
        <v xml:space="preserve"> G/TBT/N/BDI/316/Add.2, G/TBT/N/KEN/1365/Add.2, G/TBT/N/RWA/757/Add.2, G/TBT/N/TZA/880/Add.2, G/TBT/N/UGA/1727/Add.2</v>
      </c>
      <c r="D229" s="1" t="s">
        <v>839</v>
      </c>
      <c r="E229" s="1" t="s">
        <v>840</v>
      </c>
      <c r="F229" s="1" t="s">
        <v>835</v>
      </c>
      <c r="G229" s="1" t="s">
        <v>841</v>
      </c>
      <c r="H229" s="1" t="s">
        <v>842</v>
      </c>
      <c r="I229" s="1" t="s">
        <v>604</v>
      </c>
      <c r="J229" s="1" t="s">
        <v>23</v>
      </c>
      <c r="K229" s="1" t="s">
        <v>23</v>
      </c>
      <c r="L229" s="3"/>
      <c r="M229" s="9" t="s">
        <v>23</v>
      </c>
      <c r="N229" s="9" t="s">
        <v>23</v>
      </c>
      <c r="O229" s="9" t="s">
        <v>23</v>
      </c>
      <c r="P229" s="3" t="s">
        <v>71</v>
      </c>
      <c r="Q229" s="3"/>
      <c r="R229" s="3" t="str">
        <f>HYPERLINK("https://docs.wto.org/imrd/directdoc.asp?DDFDocuments/t/G/TBTN23/BDI316A2.docx", "https://docs.wto.org/imrd/directdoc.asp?DDFDocuments/t/G/TBTN23/BDI316A2.docx")</f>
        <v>https://docs.wto.org/imrd/directdoc.asp?DDFDocuments/t/G/TBTN23/BDI316A2.docx</v>
      </c>
      <c r="S229" s="3" t="str">
        <f>HYPERLINK("https://docs.wto.org/imrd/directdoc.asp?DDFDocuments/u/G/TBTN23/BDI316A2.docx", "https://docs.wto.org/imrd/directdoc.asp?DDFDocuments/u/G/TBTN23/BDI316A2.docx")</f>
        <v>https://docs.wto.org/imrd/directdoc.asp?DDFDocuments/u/G/TBTN23/BDI316A2.docx</v>
      </c>
      <c r="T229" s="3" t="str">
        <f>HYPERLINK("https://docs.wto.org/imrd/directdoc.asp?DDFDocuments/v/G/TBTN23/BDI316A2.docx", "https://docs.wto.org/imrd/directdoc.asp?DDFDocuments/v/G/TBTN23/BDI316A2.docx")</f>
        <v>https://docs.wto.org/imrd/directdoc.asp?DDFDocuments/v/G/TBTN23/BDI316A2.docx</v>
      </c>
      <c r="U229" s="3" t="s">
        <v>421</v>
      </c>
      <c r="V229" s="3" t="s">
        <v>422</v>
      </c>
      <c r="W229" s="3" t="s">
        <v>421</v>
      </c>
      <c r="X229" s="3" t="s">
        <v>422</v>
      </c>
      <c r="Y229" s="3" t="s">
        <v>422</v>
      </c>
      <c r="Z229" s="3" t="s">
        <v>422</v>
      </c>
      <c r="AA229" s="3" t="s">
        <v>422</v>
      </c>
      <c r="AB229" s="1" t="s">
        <v>23</v>
      </c>
    </row>
    <row r="230" spans="1:28" ht="135" x14ac:dyDescent="0.25">
      <c r="A230" s="3" t="s">
        <v>43</v>
      </c>
      <c r="B230" s="9">
        <v>45996</v>
      </c>
      <c r="C230" s="13" t="str">
        <f>HYPERLINK("https://eping.wto.org/en/Search?viewData= G/TBT/N/BDI/362/Add.3, G/TBT/N/KEN/1442/Add.3, G/TBT/N/RWA/873/Add.3, G/TBT/N/TZA/976/Add.3, G/TBT/N/UGA/1778/Add.3"," G/TBT/N/BDI/362/Add.3, G/TBT/N/KEN/1442/Add.3, G/TBT/N/RWA/873/Add.3, G/TBT/N/TZA/976/Add.3, G/TBT/N/UGA/1778/Add.3")</f>
        <v xml:space="preserve"> G/TBT/N/BDI/362/Add.3, G/TBT/N/KEN/1442/Add.3, G/TBT/N/RWA/873/Add.3, G/TBT/N/TZA/976/Add.3, G/TBT/N/UGA/1778/Add.3</v>
      </c>
      <c r="D230" s="1" t="s">
        <v>843</v>
      </c>
      <c r="E230" s="1" t="s">
        <v>844</v>
      </c>
      <c r="F230" s="1" t="s">
        <v>845</v>
      </c>
      <c r="G230" s="1" t="s">
        <v>846</v>
      </c>
      <c r="H230" s="1" t="s">
        <v>847</v>
      </c>
      <c r="I230" s="1" t="s">
        <v>607</v>
      </c>
      <c r="J230" s="1" t="s">
        <v>23</v>
      </c>
      <c r="K230" s="1" t="s">
        <v>23</v>
      </c>
      <c r="L230" s="3"/>
      <c r="M230" s="9" t="s">
        <v>23</v>
      </c>
      <c r="N230" s="9" t="s">
        <v>23</v>
      </c>
      <c r="O230" s="9" t="s">
        <v>23</v>
      </c>
      <c r="P230" s="3" t="s">
        <v>71</v>
      </c>
      <c r="Q230" s="3"/>
      <c r="R230" s="3" t="str">
        <f>HYPERLINK("https://docs.wto.org/imrd/directdoc.asp?DDFDocuments/t/G/TBTN23/BDI362A3.docx", "https://docs.wto.org/imrd/directdoc.asp?DDFDocuments/t/G/TBTN23/BDI362A3.docx")</f>
        <v>https://docs.wto.org/imrd/directdoc.asp?DDFDocuments/t/G/TBTN23/BDI362A3.docx</v>
      </c>
      <c r="S230" s="3" t="str">
        <f>HYPERLINK("https://docs.wto.org/imrd/directdoc.asp?DDFDocuments/u/G/TBTN23/BDI362A3.docx", "https://docs.wto.org/imrd/directdoc.asp?DDFDocuments/u/G/TBTN23/BDI362A3.docx")</f>
        <v>https://docs.wto.org/imrd/directdoc.asp?DDFDocuments/u/G/TBTN23/BDI362A3.docx</v>
      </c>
      <c r="T230" s="3" t="str">
        <f>HYPERLINK("https://docs.wto.org/imrd/directdoc.asp?DDFDocuments/v/G/TBTN23/BDI362A3.docx", "https://docs.wto.org/imrd/directdoc.asp?DDFDocuments/v/G/TBTN23/BDI362A3.docx")</f>
        <v>https://docs.wto.org/imrd/directdoc.asp?DDFDocuments/v/G/TBTN23/BDI362A3.docx</v>
      </c>
      <c r="U230" s="3" t="s">
        <v>421</v>
      </c>
      <c r="V230" s="3" t="s">
        <v>422</v>
      </c>
      <c r="W230" s="3" t="s">
        <v>421</v>
      </c>
      <c r="X230" s="3" t="s">
        <v>422</v>
      </c>
      <c r="Y230" s="3" t="s">
        <v>422</v>
      </c>
      <c r="Z230" s="3" t="s">
        <v>422</v>
      </c>
      <c r="AA230" s="3" t="s">
        <v>422</v>
      </c>
      <c r="AB230" s="1" t="s">
        <v>23</v>
      </c>
    </row>
    <row r="231" spans="1:28" ht="105" x14ac:dyDescent="0.25">
      <c r="A231" s="3" t="s">
        <v>22</v>
      </c>
      <c r="B231" s="9">
        <v>45996</v>
      </c>
      <c r="C231" s="13" t="str">
        <f>HYPERLINK("https://eping.wto.org/en/Search?viewData= G/TBT/N/BDI/313/Add.2, G/TBT/N/KEN/1362/Add.2, G/TBT/N/RWA/754/Add.2, G/TBT/N/TZA/877/Add.2, G/TBT/N/UGA/1724/Add.2"," G/TBT/N/BDI/313/Add.2, G/TBT/N/KEN/1362/Add.2, G/TBT/N/RWA/754/Add.2, G/TBT/N/TZA/877/Add.2, G/TBT/N/UGA/1724/Add.2")</f>
        <v xml:space="preserve"> G/TBT/N/BDI/313/Add.2, G/TBT/N/KEN/1362/Add.2, G/TBT/N/RWA/754/Add.2, G/TBT/N/TZA/877/Add.2, G/TBT/N/UGA/1724/Add.2</v>
      </c>
      <c r="D231" s="1" t="s">
        <v>848</v>
      </c>
      <c r="E231" s="1" t="s">
        <v>849</v>
      </c>
      <c r="F231" s="1" t="s">
        <v>835</v>
      </c>
      <c r="G231" s="1" t="s">
        <v>135</v>
      </c>
      <c r="H231" s="1" t="s">
        <v>850</v>
      </c>
      <c r="I231" s="1" t="s">
        <v>604</v>
      </c>
      <c r="J231" s="1" t="s">
        <v>23</v>
      </c>
      <c r="K231" s="1" t="s">
        <v>23</v>
      </c>
      <c r="L231" s="3"/>
      <c r="M231" s="9" t="s">
        <v>23</v>
      </c>
      <c r="N231" s="9" t="s">
        <v>23</v>
      </c>
      <c r="O231" s="9" t="s">
        <v>23</v>
      </c>
      <c r="P231" s="3" t="s">
        <v>71</v>
      </c>
      <c r="Q231" s="3"/>
      <c r="R231" s="3" t="str">
        <f>HYPERLINK("https://docs.wto.org/imrd/directdoc.asp?DDFDocuments/t/G/TBTN23/BDI313A2.docx", "https://docs.wto.org/imrd/directdoc.asp?DDFDocuments/t/G/TBTN23/BDI313A2.docx")</f>
        <v>https://docs.wto.org/imrd/directdoc.asp?DDFDocuments/t/G/TBTN23/BDI313A2.docx</v>
      </c>
      <c r="S231" s="3" t="str">
        <f>HYPERLINK("https://docs.wto.org/imrd/directdoc.asp?DDFDocuments/u/G/TBTN23/BDI313A2.docx", "https://docs.wto.org/imrd/directdoc.asp?DDFDocuments/u/G/TBTN23/BDI313A2.docx")</f>
        <v>https://docs.wto.org/imrd/directdoc.asp?DDFDocuments/u/G/TBTN23/BDI313A2.docx</v>
      </c>
      <c r="T231" s="3" t="str">
        <f>HYPERLINK("https://docs.wto.org/imrd/directdoc.asp?DDFDocuments/v/G/TBTN23/BDI313A2.docx", "https://docs.wto.org/imrd/directdoc.asp?DDFDocuments/v/G/TBTN23/BDI313A2.docx")</f>
        <v>https://docs.wto.org/imrd/directdoc.asp?DDFDocuments/v/G/TBTN23/BDI313A2.docx</v>
      </c>
      <c r="U231" s="3" t="s">
        <v>421</v>
      </c>
      <c r="V231" s="3" t="s">
        <v>422</v>
      </c>
      <c r="W231" s="3" t="s">
        <v>421</v>
      </c>
      <c r="X231" s="3" t="s">
        <v>422</v>
      </c>
      <c r="Y231" s="3" t="s">
        <v>422</v>
      </c>
      <c r="Z231" s="3" t="s">
        <v>422</v>
      </c>
      <c r="AA231" s="3" t="s">
        <v>422</v>
      </c>
      <c r="AB231" s="1" t="s">
        <v>23</v>
      </c>
    </row>
    <row r="232" spans="1:28" ht="105" x14ac:dyDescent="0.25">
      <c r="A232" s="3" t="s">
        <v>28</v>
      </c>
      <c r="B232" s="9">
        <v>45996</v>
      </c>
      <c r="C232" s="13" t="str">
        <f>HYPERLINK("https://eping.wto.org/en/Search?viewData= G/TBT/N/BDI/315/Add.2, G/TBT/N/KEN/1364/Add.2, G/TBT/N/RWA/756/Add.2, G/TBT/N/TZA/879/Add.2, G/TBT/N/UGA/1726/Add.2"," G/TBT/N/BDI/315/Add.2, G/TBT/N/KEN/1364/Add.2, G/TBT/N/RWA/756/Add.2, G/TBT/N/TZA/879/Add.2, G/TBT/N/UGA/1726/Add.2")</f>
        <v xml:space="preserve"> G/TBT/N/BDI/315/Add.2, G/TBT/N/KEN/1364/Add.2, G/TBT/N/RWA/756/Add.2, G/TBT/N/TZA/879/Add.2, G/TBT/N/UGA/1726/Add.2</v>
      </c>
      <c r="D232" s="1" t="s">
        <v>851</v>
      </c>
      <c r="E232" s="1" t="s">
        <v>852</v>
      </c>
      <c r="F232" s="1" t="s">
        <v>835</v>
      </c>
      <c r="G232" s="1" t="s">
        <v>23</v>
      </c>
      <c r="H232" s="1" t="s">
        <v>136</v>
      </c>
      <c r="I232" s="1" t="s">
        <v>604</v>
      </c>
      <c r="J232" s="1" t="s">
        <v>23</v>
      </c>
      <c r="K232" s="1" t="s">
        <v>23</v>
      </c>
      <c r="L232" s="3"/>
      <c r="M232" s="9" t="s">
        <v>23</v>
      </c>
      <c r="N232" s="9" t="s">
        <v>23</v>
      </c>
      <c r="O232" s="9" t="s">
        <v>23</v>
      </c>
      <c r="P232" s="3" t="s">
        <v>71</v>
      </c>
      <c r="Q232" s="3"/>
      <c r="R232" s="3" t="str">
        <f>HYPERLINK("https://docs.wto.org/imrd/directdoc.asp?DDFDocuments/t/G/TBTN23/BDI315A2.docx", "https://docs.wto.org/imrd/directdoc.asp?DDFDocuments/t/G/TBTN23/BDI315A2.docx")</f>
        <v>https://docs.wto.org/imrd/directdoc.asp?DDFDocuments/t/G/TBTN23/BDI315A2.docx</v>
      </c>
      <c r="S232" s="3" t="str">
        <f>HYPERLINK("https://docs.wto.org/imrd/directdoc.asp?DDFDocuments/u/G/TBTN23/BDI315A2.docx", "https://docs.wto.org/imrd/directdoc.asp?DDFDocuments/u/G/TBTN23/BDI315A2.docx")</f>
        <v>https://docs.wto.org/imrd/directdoc.asp?DDFDocuments/u/G/TBTN23/BDI315A2.docx</v>
      </c>
      <c r="T232" s="3" t="str">
        <f>HYPERLINK("https://docs.wto.org/imrd/directdoc.asp?DDFDocuments/v/G/TBTN23/BDI315A2.docx", "https://docs.wto.org/imrd/directdoc.asp?DDFDocuments/v/G/TBTN23/BDI315A2.docx")</f>
        <v>https://docs.wto.org/imrd/directdoc.asp?DDFDocuments/v/G/TBTN23/BDI315A2.docx</v>
      </c>
      <c r="U232" s="3" t="s">
        <v>421</v>
      </c>
      <c r="V232" s="3" t="s">
        <v>422</v>
      </c>
      <c r="W232" s="3" t="s">
        <v>421</v>
      </c>
      <c r="X232" s="3" t="s">
        <v>422</v>
      </c>
      <c r="Y232" s="3" t="s">
        <v>422</v>
      </c>
      <c r="Z232" s="3" t="s">
        <v>422</v>
      </c>
      <c r="AA232" s="3" t="s">
        <v>422</v>
      </c>
      <c r="AB232" s="1" t="s">
        <v>23</v>
      </c>
    </row>
    <row r="233" spans="1:28" ht="90" x14ac:dyDescent="0.25">
      <c r="A233" s="3" t="s">
        <v>33</v>
      </c>
      <c r="B233" s="9">
        <v>45996</v>
      </c>
      <c r="C233" s="13" t="str">
        <f>HYPERLINK("https://eping.wto.org/en/Search?viewData= G/TBT/N/COL/257/Add.4"," G/TBT/N/COL/257/Add.4")</f>
        <v xml:space="preserve"> G/TBT/N/COL/257/Add.4</v>
      </c>
      <c r="D233" s="1" t="s">
        <v>853</v>
      </c>
      <c r="E233" s="1" t="s">
        <v>854</v>
      </c>
      <c r="F233" s="1" t="s">
        <v>855</v>
      </c>
      <c r="G233" s="1" t="s">
        <v>856</v>
      </c>
      <c r="H233" s="1" t="s">
        <v>857</v>
      </c>
      <c r="I233" s="1" t="s">
        <v>146</v>
      </c>
      <c r="J233" s="1" t="s">
        <v>23</v>
      </c>
      <c r="K233" s="1" t="s">
        <v>23</v>
      </c>
      <c r="L233" s="3"/>
      <c r="M233" s="9" t="s">
        <v>23</v>
      </c>
      <c r="N233" s="9" t="s">
        <v>23</v>
      </c>
      <c r="O233" s="9" t="s">
        <v>23</v>
      </c>
      <c r="P233" s="3" t="s">
        <v>71</v>
      </c>
      <c r="Q233" s="1" t="s">
        <v>858</v>
      </c>
      <c r="R233" s="3" t="str">
        <f>HYPERLINK("https://docs.wto.org/imrd/directdoc.asp?DDFDocuments/t/G/TBTN22/COL257A4.docx", "https://docs.wto.org/imrd/directdoc.asp?DDFDocuments/t/G/TBTN22/COL257A4.docx")</f>
        <v>https://docs.wto.org/imrd/directdoc.asp?DDFDocuments/t/G/TBTN22/COL257A4.docx</v>
      </c>
      <c r="S233" s="3" t="str">
        <f>HYPERLINK("https://docs.wto.org/imrd/directdoc.asp?DDFDocuments/u/G/TBTN22/COL257A4.docx", "https://docs.wto.org/imrd/directdoc.asp?DDFDocuments/u/G/TBTN22/COL257A4.docx")</f>
        <v>https://docs.wto.org/imrd/directdoc.asp?DDFDocuments/u/G/TBTN22/COL257A4.docx</v>
      </c>
      <c r="T233" s="3" t="str">
        <f>HYPERLINK("https://docs.wto.org/imrd/directdoc.asp?DDFDocuments/v/G/TBTN22/COL257A4.docx", "https://docs.wto.org/imrd/directdoc.asp?DDFDocuments/v/G/TBTN22/COL257A4.docx")</f>
        <v>https://docs.wto.org/imrd/directdoc.asp?DDFDocuments/v/G/TBTN22/COL257A4.docx</v>
      </c>
      <c r="U233" s="3" t="s">
        <v>421</v>
      </c>
      <c r="V233" s="3" t="s">
        <v>422</v>
      </c>
      <c r="W233" s="3" t="s">
        <v>421</v>
      </c>
      <c r="X233" s="3" t="s">
        <v>422</v>
      </c>
      <c r="Y233" s="3" t="s">
        <v>422</v>
      </c>
      <c r="Z233" s="3" t="s">
        <v>422</v>
      </c>
      <c r="AA233" s="3" t="s">
        <v>422</v>
      </c>
      <c r="AB233" s="1" t="s">
        <v>23</v>
      </c>
    </row>
    <row r="234" spans="1:28" ht="105" x14ac:dyDescent="0.25">
      <c r="A234" s="3" t="s">
        <v>126</v>
      </c>
      <c r="B234" s="9">
        <v>45996</v>
      </c>
      <c r="C234" s="13" t="str">
        <f>HYPERLINK("https://eping.wto.org/en/Search?viewData= G/TBT/N/BDI/295/Add.2, G/TBT/N/KEN/1330/Add.2, G/TBT/N/RWA/737/Add.2, G/TBT/N/TZA/855/Add.2, G/TBT/N/UGA/1704/Add.2"," G/TBT/N/BDI/295/Add.2, G/TBT/N/KEN/1330/Add.2, G/TBT/N/RWA/737/Add.2, G/TBT/N/TZA/855/Add.2, G/TBT/N/UGA/1704/Add.2")</f>
        <v xml:space="preserve"> G/TBT/N/BDI/295/Add.2, G/TBT/N/KEN/1330/Add.2, G/TBT/N/RWA/737/Add.2, G/TBT/N/TZA/855/Add.2, G/TBT/N/UGA/1704/Add.2</v>
      </c>
      <c r="D234" s="1" t="s">
        <v>837</v>
      </c>
      <c r="E234" s="1" t="s">
        <v>838</v>
      </c>
      <c r="F234" s="1" t="s">
        <v>835</v>
      </c>
      <c r="G234" s="1" t="s">
        <v>23</v>
      </c>
      <c r="H234" s="1" t="s">
        <v>136</v>
      </c>
      <c r="I234" s="1" t="s">
        <v>604</v>
      </c>
      <c r="J234" s="1" t="s">
        <v>23</v>
      </c>
      <c r="K234" s="1" t="s">
        <v>23</v>
      </c>
      <c r="L234" s="3"/>
      <c r="M234" s="9" t="s">
        <v>23</v>
      </c>
      <c r="N234" s="9" t="s">
        <v>23</v>
      </c>
      <c r="O234" s="9" t="s">
        <v>23</v>
      </c>
      <c r="P234" s="3" t="s">
        <v>71</v>
      </c>
      <c r="Q234" s="3"/>
      <c r="R234" s="3" t="str">
        <f>HYPERLINK("https://docs.wto.org/imrd/directdoc.asp?DDFDocuments/t/G/TBTN22/BDI295A2.docx", "https://docs.wto.org/imrd/directdoc.asp?DDFDocuments/t/G/TBTN22/BDI295A2.docx")</f>
        <v>https://docs.wto.org/imrd/directdoc.asp?DDFDocuments/t/G/TBTN22/BDI295A2.docx</v>
      </c>
      <c r="S234" s="3" t="str">
        <f>HYPERLINK("https://docs.wto.org/imrd/directdoc.asp?DDFDocuments/u/G/TBTN22/BDI295A2.docx", "https://docs.wto.org/imrd/directdoc.asp?DDFDocuments/u/G/TBTN22/BDI295A2.docx")</f>
        <v>https://docs.wto.org/imrd/directdoc.asp?DDFDocuments/u/G/TBTN22/BDI295A2.docx</v>
      </c>
      <c r="T234" s="3" t="str">
        <f>HYPERLINK("https://docs.wto.org/imrd/directdoc.asp?DDFDocuments/v/G/TBTN22/BDI295A2.docx", "https://docs.wto.org/imrd/directdoc.asp?DDFDocuments/v/G/TBTN22/BDI295A2.docx")</f>
        <v>https://docs.wto.org/imrd/directdoc.asp?DDFDocuments/v/G/TBTN22/BDI295A2.docx</v>
      </c>
      <c r="U234" s="3" t="s">
        <v>421</v>
      </c>
      <c r="V234" s="3" t="s">
        <v>422</v>
      </c>
      <c r="W234" s="3" t="s">
        <v>421</v>
      </c>
      <c r="X234" s="3" t="s">
        <v>422</v>
      </c>
      <c r="Y234" s="3" t="s">
        <v>422</v>
      </c>
      <c r="Z234" s="3" t="s">
        <v>422</v>
      </c>
      <c r="AA234" s="3" t="s">
        <v>422</v>
      </c>
      <c r="AB234" s="1" t="s">
        <v>23</v>
      </c>
    </row>
    <row r="235" spans="1:28" ht="150" x14ac:dyDescent="0.25">
      <c r="A235" s="3" t="s">
        <v>28</v>
      </c>
      <c r="B235" s="9">
        <v>45996</v>
      </c>
      <c r="C235" s="13" t="str">
        <f>HYPERLINK("https://eping.wto.org/en/Search?viewData= G/TBT/N/BDI/342/Add.3, G/TBT/N/KEN/1405/Add.3, G/TBT/N/RWA/849/Add.3, G/TBT/N/TZA/928/Add.3, G/TBT/N/UGA/1757/Add.3"," G/TBT/N/BDI/342/Add.3, G/TBT/N/KEN/1405/Add.3, G/TBT/N/RWA/849/Add.3, G/TBT/N/TZA/928/Add.3, G/TBT/N/UGA/1757/Add.3")</f>
        <v xml:space="preserve"> G/TBT/N/BDI/342/Add.3, G/TBT/N/KEN/1405/Add.3, G/TBT/N/RWA/849/Add.3, G/TBT/N/TZA/928/Add.3, G/TBT/N/UGA/1757/Add.3</v>
      </c>
      <c r="D235" s="1" t="s">
        <v>859</v>
      </c>
      <c r="E235" s="1" t="s">
        <v>860</v>
      </c>
      <c r="F235" s="1" t="s">
        <v>861</v>
      </c>
      <c r="G235" s="1" t="s">
        <v>862</v>
      </c>
      <c r="H235" s="1" t="s">
        <v>557</v>
      </c>
      <c r="I235" s="1" t="s">
        <v>836</v>
      </c>
      <c r="J235" s="1" t="s">
        <v>23</v>
      </c>
      <c r="K235" s="1" t="s">
        <v>23</v>
      </c>
      <c r="L235" s="3"/>
      <c r="M235" s="9" t="s">
        <v>23</v>
      </c>
      <c r="N235" s="9" t="s">
        <v>23</v>
      </c>
      <c r="O235" s="9" t="s">
        <v>23</v>
      </c>
      <c r="P235" s="3" t="s">
        <v>71</v>
      </c>
      <c r="Q235" s="3"/>
      <c r="R235" s="3" t="str">
        <f>HYPERLINK("https://docs.wto.org/imrd/directdoc.asp?DDFDocuments/t/G/TBTN23/BDI342A3.docx", "https://docs.wto.org/imrd/directdoc.asp?DDFDocuments/t/G/TBTN23/BDI342A3.docx")</f>
        <v>https://docs.wto.org/imrd/directdoc.asp?DDFDocuments/t/G/TBTN23/BDI342A3.docx</v>
      </c>
      <c r="S235" s="3" t="str">
        <f>HYPERLINK("https://docs.wto.org/imrd/directdoc.asp?DDFDocuments/u/G/TBTN23/BDI342A3.docx", "https://docs.wto.org/imrd/directdoc.asp?DDFDocuments/u/G/TBTN23/BDI342A3.docx")</f>
        <v>https://docs.wto.org/imrd/directdoc.asp?DDFDocuments/u/G/TBTN23/BDI342A3.docx</v>
      </c>
      <c r="T235" s="3" t="str">
        <f>HYPERLINK("https://docs.wto.org/imrd/directdoc.asp?DDFDocuments/v/G/TBTN23/BDI342A3.docx", "https://docs.wto.org/imrd/directdoc.asp?DDFDocuments/v/G/TBTN23/BDI342A3.docx")</f>
        <v>https://docs.wto.org/imrd/directdoc.asp?DDFDocuments/v/G/TBTN23/BDI342A3.docx</v>
      </c>
      <c r="U235" s="3" t="s">
        <v>421</v>
      </c>
      <c r="V235" s="3" t="s">
        <v>422</v>
      </c>
      <c r="W235" s="3" t="s">
        <v>422</v>
      </c>
      <c r="X235" s="3" t="s">
        <v>422</v>
      </c>
      <c r="Y235" s="3" t="s">
        <v>422</v>
      </c>
      <c r="Z235" s="3" t="s">
        <v>422</v>
      </c>
      <c r="AA235" s="3" t="s">
        <v>422</v>
      </c>
      <c r="AB235" s="1" t="s">
        <v>23</v>
      </c>
    </row>
    <row r="236" spans="1:28" ht="90" x14ac:dyDescent="0.25">
      <c r="A236" s="3" t="s">
        <v>126</v>
      </c>
      <c r="B236" s="9">
        <v>45996</v>
      </c>
      <c r="C236" s="13" t="str">
        <f>HYPERLINK("https://eping.wto.org/en/Search?viewData= G/TBT/N/BDI/296/Add.2, G/TBT/N/KEN/1331/Add.2, G/TBT/N/RWA/738/Add.2, G/TBT/N/TZA/856/Add.2, G/TBT/N/UGA/1705/Add.2"," G/TBT/N/BDI/296/Add.2, G/TBT/N/KEN/1331/Add.2, G/TBT/N/RWA/738/Add.2, G/TBT/N/TZA/856/Add.2, G/TBT/N/UGA/1705/Add.2")</f>
        <v xml:space="preserve"> G/TBT/N/BDI/296/Add.2, G/TBT/N/KEN/1331/Add.2, G/TBT/N/RWA/738/Add.2, G/TBT/N/TZA/856/Add.2, G/TBT/N/UGA/1705/Add.2</v>
      </c>
      <c r="D236" s="1" t="s">
        <v>833</v>
      </c>
      <c r="E236" s="1" t="s">
        <v>834</v>
      </c>
      <c r="F236" s="1" t="s">
        <v>835</v>
      </c>
      <c r="G236" s="1" t="s">
        <v>23</v>
      </c>
      <c r="H236" s="1" t="s">
        <v>136</v>
      </c>
      <c r="I236" s="1" t="s">
        <v>836</v>
      </c>
      <c r="J236" s="1" t="s">
        <v>23</v>
      </c>
      <c r="K236" s="1" t="s">
        <v>23</v>
      </c>
      <c r="L236" s="3"/>
      <c r="M236" s="9" t="s">
        <v>23</v>
      </c>
      <c r="N236" s="9" t="s">
        <v>23</v>
      </c>
      <c r="O236" s="9" t="s">
        <v>23</v>
      </c>
      <c r="P236" s="3" t="s">
        <v>71</v>
      </c>
      <c r="Q236" s="3"/>
      <c r="R236" s="3" t="str">
        <f>HYPERLINK("https://docs.wto.org/imrd/directdoc.asp?DDFDocuments/t/G/TBTN22/BDI296A2.docx", "https://docs.wto.org/imrd/directdoc.asp?DDFDocuments/t/G/TBTN22/BDI296A2.docx")</f>
        <v>https://docs.wto.org/imrd/directdoc.asp?DDFDocuments/t/G/TBTN22/BDI296A2.docx</v>
      </c>
      <c r="S236" s="3" t="str">
        <f>HYPERLINK("https://docs.wto.org/imrd/directdoc.asp?DDFDocuments/u/G/TBTN22/BDI296A2.docx", "https://docs.wto.org/imrd/directdoc.asp?DDFDocuments/u/G/TBTN22/BDI296A2.docx")</f>
        <v>https://docs.wto.org/imrd/directdoc.asp?DDFDocuments/u/G/TBTN22/BDI296A2.docx</v>
      </c>
      <c r="T236" s="3" t="str">
        <f>HYPERLINK("https://docs.wto.org/imrd/directdoc.asp?DDFDocuments/v/G/TBTN22/BDI296A2.docx", "https://docs.wto.org/imrd/directdoc.asp?DDFDocuments/v/G/TBTN22/BDI296A2.docx")</f>
        <v>https://docs.wto.org/imrd/directdoc.asp?DDFDocuments/v/G/TBTN22/BDI296A2.docx</v>
      </c>
      <c r="U236" s="3" t="s">
        <v>421</v>
      </c>
      <c r="V236" s="3" t="s">
        <v>422</v>
      </c>
      <c r="W236" s="3" t="s">
        <v>421</v>
      </c>
      <c r="X236" s="3" t="s">
        <v>422</v>
      </c>
      <c r="Y236" s="3" t="s">
        <v>422</v>
      </c>
      <c r="Z236" s="3" t="s">
        <v>422</v>
      </c>
      <c r="AA236" s="3" t="s">
        <v>422</v>
      </c>
      <c r="AB236" s="1" t="s">
        <v>23</v>
      </c>
    </row>
    <row r="237" spans="1:28" ht="105" x14ac:dyDescent="0.25">
      <c r="A237" s="3" t="s">
        <v>43</v>
      </c>
      <c r="B237" s="9">
        <v>45996</v>
      </c>
      <c r="C237" s="13" t="str">
        <f>HYPERLINK("https://eping.wto.org/en/Search?viewData= G/TBT/N/BDI/295/Add.2, G/TBT/N/KEN/1330/Add.2, G/TBT/N/RWA/737/Add.2, G/TBT/N/TZA/855/Add.2, G/TBT/N/UGA/1704/Add.2"," G/TBT/N/BDI/295/Add.2, G/TBT/N/KEN/1330/Add.2, G/TBT/N/RWA/737/Add.2, G/TBT/N/TZA/855/Add.2, G/TBT/N/UGA/1704/Add.2")</f>
        <v xml:space="preserve"> G/TBT/N/BDI/295/Add.2, G/TBT/N/KEN/1330/Add.2, G/TBT/N/RWA/737/Add.2, G/TBT/N/TZA/855/Add.2, G/TBT/N/UGA/1704/Add.2</v>
      </c>
      <c r="D237" s="1" t="s">
        <v>837</v>
      </c>
      <c r="E237" s="1" t="s">
        <v>838</v>
      </c>
      <c r="F237" s="1" t="s">
        <v>835</v>
      </c>
      <c r="G237" s="1" t="s">
        <v>23</v>
      </c>
      <c r="H237" s="1" t="s">
        <v>136</v>
      </c>
      <c r="I237" s="1" t="s">
        <v>604</v>
      </c>
      <c r="J237" s="1" t="s">
        <v>23</v>
      </c>
      <c r="K237" s="1" t="s">
        <v>23</v>
      </c>
      <c r="L237" s="3"/>
      <c r="M237" s="9" t="s">
        <v>23</v>
      </c>
      <c r="N237" s="9" t="s">
        <v>23</v>
      </c>
      <c r="O237" s="9" t="s">
        <v>23</v>
      </c>
      <c r="P237" s="3" t="s">
        <v>71</v>
      </c>
      <c r="Q237" s="3"/>
      <c r="R237" s="3" t="str">
        <f>HYPERLINK("https://docs.wto.org/imrd/directdoc.asp?DDFDocuments/t/G/TBTN22/BDI295A2.docx", "https://docs.wto.org/imrd/directdoc.asp?DDFDocuments/t/G/TBTN22/BDI295A2.docx")</f>
        <v>https://docs.wto.org/imrd/directdoc.asp?DDFDocuments/t/G/TBTN22/BDI295A2.docx</v>
      </c>
      <c r="S237" s="3" t="str">
        <f>HYPERLINK("https://docs.wto.org/imrd/directdoc.asp?DDFDocuments/u/G/TBTN22/BDI295A2.docx", "https://docs.wto.org/imrd/directdoc.asp?DDFDocuments/u/G/TBTN22/BDI295A2.docx")</f>
        <v>https://docs.wto.org/imrd/directdoc.asp?DDFDocuments/u/G/TBTN22/BDI295A2.docx</v>
      </c>
      <c r="T237" s="3" t="str">
        <f>HYPERLINK("https://docs.wto.org/imrd/directdoc.asp?DDFDocuments/v/G/TBTN22/BDI295A2.docx", "https://docs.wto.org/imrd/directdoc.asp?DDFDocuments/v/G/TBTN22/BDI295A2.docx")</f>
        <v>https://docs.wto.org/imrd/directdoc.asp?DDFDocuments/v/G/TBTN22/BDI295A2.docx</v>
      </c>
      <c r="U237" s="3" t="s">
        <v>421</v>
      </c>
      <c r="V237" s="3" t="s">
        <v>422</v>
      </c>
      <c r="W237" s="3" t="s">
        <v>421</v>
      </c>
      <c r="X237" s="3" t="s">
        <v>422</v>
      </c>
      <c r="Y237" s="3" t="s">
        <v>422</v>
      </c>
      <c r="Z237" s="3" t="s">
        <v>422</v>
      </c>
      <c r="AA237" s="3" t="s">
        <v>422</v>
      </c>
      <c r="AB237" s="1" t="s">
        <v>23</v>
      </c>
    </row>
    <row r="238" spans="1:28" ht="105" x14ac:dyDescent="0.25">
      <c r="A238" s="3" t="s">
        <v>126</v>
      </c>
      <c r="B238" s="9">
        <v>45996</v>
      </c>
      <c r="C238" s="13" t="str">
        <f>HYPERLINK("https://eping.wto.org/en/Search?viewData= G/TBT/N/BDI/313/Add.2, G/TBT/N/KEN/1362/Add.2, G/TBT/N/RWA/754/Add.2, G/TBT/N/TZA/877/Add.2, G/TBT/N/UGA/1724/Add.2"," G/TBT/N/BDI/313/Add.2, G/TBT/N/KEN/1362/Add.2, G/TBT/N/RWA/754/Add.2, G/TBT/N/TZA/877/Add.2, G/TBT/N/UGA/1724/Add.2")</f>
        <v xml:space="preserve"> G/TBT/N/BDI/313/Add.2, G/TBT/N/KEN/1362/Add.2, G/TBT/N/RWA/754/Add.2, G/TBT/N/TZA/877/Add.2, G/TBT/N/UGA/1724/Add.2</v>
      </c>
      <c r="D238" s="1" t="s">
        <v>848</v>
      </c>
      <c r="E238" s="1" t="s">
        <v>849</v>
      </c>
      <c r="F238" s="1" t="s">
        <v>835</v>
      </c>
      <c r="G238" s="1" t="s">
        <v>135</v>
      </c>
      <c r="H238" s="1" t="s">
        <v>850</v>
      </c>
      <c r="I238" s="1" t="s">
        <v>604</v>
      </c>
      <c r="J238" s="1" t="s">
        <v>23</v>
      </c>
      <c r="K238" s="1" t="s">
        <v>23</v>
      </c>
      <c r="L238" s="3"/>
      <c r="M238" s="9" t="s">
        <v>23</v>
      </c>
      <c r="N238" s="9" t="s">
        <v>23</v>
      </c>
      <c r="O238" s="9" t="s">
        <v>23</v>
      </c>
      <c r="P238" s="3" t="s">
        <v>71</v>
      </c>
      <c r="Q238" s="3"/>
      <c r="R238" s="3" t="str">
        <f>HYPERLINK("https://docs.wto.org/imrd/directdoc.asp?DDFDocuments/t/G/TBTN23/BDI313A2.docx", "https://docs.wto.org/imrd/directdoc.asp?DDFDocuments/t/G/TBTN23/BDI313A2.docx")</f>
        <v>https://docs.wto.org/imrd/directdoc.asp?DDFDocuments/t/G/TBTN23/BDI313A2.docx</v>
      </c>
      <c r="S238" s="3" t="str">
        <f>HYPERLINK("https://docs.wto.org/imrd/directdoc.asp?DDFDocuments/u/G/TBTN23/BDI313A2.docx", "https://docs.wto.org/imrd/directdoc.asp?DDFDocuments/u/G/TBTN23/BDI313A2.docx")</f>
        <v>https://docs.wto.org/imrd/directdoc.asp?DDFDocuments/u/G/TBTN23/BDI313A2.docx</v>
      </c>
      <c r="T238" s="3" t="str">
        <f>HYPERLINK("https://docs.wto.org/imrd/directdoc.asp?DDFDocuments/v/G/TBTN23/BDI313A2.docx", "https://docs.wto.org/imrd/directdoc.asp?DDFDocuments/v/G/TBTN23/BDI313A2.docx")</f>
        <v>https://docs.wto.org/imrd/directdoc.asp?DDFDocuments/v/G/TBTN23/BDI313A2.docx</v>
      </c>
      <c r="U238" s="3" t="s">
        <v>421</v>
      </c>
      <c r="V238" s="3" t="s">
        <v>422</v>
      </c>
      <c r="W238" s="3" t="s">
        <v>421</v>
      </c>
      <c r="X238" s="3" t="s">
        <v>422</v>
      </c>
      <c r="Y238" s="3" t="s">
        <v>422</v>
      </c>
      <c r="Z238" s="3" t="s">
        <v>422</v>
      </c>
      <c r="AA238" s="3" t="s">
        <v>422</v>
      </c>
      <c r="AB238" s="1" t="s">
        <v>23</v>
      </c>
    </row>
    <row r="239" spans="1:28" ht="105" x14ac:dyDescent="0.25">
      <c r="A239" s="3" t="s">
        <v>28</v>
      </c>
      <c r="B239" s="9">
        <v>45996</v>
      </c>
      <c r="C239" s="13" t="str">
        <f>HYPERLINK("https://eping.wto.org/en/Search?viewData= G/TBT/N/BDI/295/Add.2, G/TBT/N/KEN/1330/Add.2, G/TBT/N/RWA/737/Add.2, G/TBT/N/TZA/855/Add.2, G/TBT/N/UGA/1704/Add.2"," G/TBT/N/BDI/295/Add.2, G/TBT/N/KEN/1330/Add.2, G/TBT/N/RWA/737/Add.2, G/TBT/N/TZA/855/Add.2, G/TBT/N/UGA/1704/Add.2")</f>
        <v xml:space="preserve"> G/TBT/N/BDI/295/Add.2, G/TBT/N/KEN/1330/Add.2, G/TBT/N/RWA/737/Add.2, G/TBT/N/TZA/855/Add.2, G/TBT/N/UGA/1704/Add.2</v>
      </c>
      <c r="D239" s="1" t="s">
        <v>837</v>
      </c>
      <c r="E239" s="1" t="s">
        <v>838</v>
      </c>
      <c r="F239" s="1" t="s">
        <v>835</v>
      </c>
      <c r="G239" s="1" t="s">
        <v>23</v>
      </c>
      <c r="H239" s="1" t="s">
        <v>136</v>
      </c>
      <c r="I239" s="1" t="s">
        <v>604</v>
      </c>
      <c r="J239" s="1" t="s">
        <v>23</v>
      </c>
      <c r="K239" s="1" t="s">
        <v>23</v>
      </c>
      <c r="L239" s="3"/>
      <c r="M239" s="9" t="s">
        <v>23</v>
      </c>
      <c r="N239" s="9" t="s">
        <v>23</v>
      </c>
      <c r="O239" s="9" t="s">
        <v>23</v>
      </c>
      <c r="P239" s="3" t="s">
        <v>71</v>
      </c>
      <c r="Q239" s="3"/>
      <c r="R239" s="3" t="str">
        <f>HYPERLINK("https://docs.wto.org/imrd/directdoc.asp?DDFDocuments/t/G/TBTN22/BDI295A2.docx", "https://docs.wto.org/imrd/directdoc.asp?DDFDocuments/t/G/TBTN22/BDI295A2.docx")</f>
        <v>https://docs.wto.org/imrd/directdoc.asp?DDFDocuments/t/G/TBTN22/BDI295A2.docx</v>
      </c>
      <c r="S239" s="3" t="str">
        <f>HYPERLINK("https://docs.wto.org/imrd/directdoc.asp?DDFDocuments/u/G/TBTN22/BDI295A2.docx", "https://docs.wto.org/imrd/directdoc.asp?DDFDocuments/u/G/TBTN22/BDI295A2.docx")</f>
        <v>https://docs.wto.org/imrd/directdoc.asp?DDFDocuments/u/G/TBTN22/BDI295A2.docx</v>
      </c>
      <c r="T239" s="3" t="str">
        <f>HYPERLINK("https://docs.wto.org/imrd/directdoc.asp?DDFDocuments/v/G/TBTN22/BDI295A2.docx", "https://docs.wto.org/imrd/directdoc.asp?DDFDocuments/v/G/TBTN22/BDI295A2.docx")</f>
        <v>https://docs.wto.org/imrd/directdoc.asp?DDFDocuments/v/G/TBTN22/BDI295A2.docx</v>
      </c>
      <c r="U239" s="3" t="s">
        <v>421</v>
      </c>
      <c r="V239" s="3" t="s">
        <v>422</v>
      </c>
      <c r="W239" s="3" t="s">
        <v>421</v>
      </c>
      <c r="X239" s="3" t="s">
        <v>422</v>
      </c>
      <c r="Y239" s="3" t="s">
        <v>422</v>
      </c>
      <c r="Z239" s="3" t="s">
        <v>422</v>
      </c>
      <c r="AA239" s="3" t="s">
        <v>422</v>
      </c>
      <c r="AB239" s="1" t="s">
        <v>23</v>
      </c>
    </row>
    <row r="240" spans="1:28" ht="105" x14ac:dyDescent="0.25">
      <c r="A240" s="3" t="s">
        <v>47</v>
      </c>
      <c r="B240" s="9">
        <v>45996</v>
      </c>
      <c r="C240" s="13" t="str">
        <f>HYPERLINK("https://eping.wto.org/en/Search?viewData= G/TBT/N/BDI/295/Add.2, G/TBT/N/KEN/1330/Add.2, G/TBT/N/RWA/737/Add.2, G/TBT/N/TZA/855/Add.2, G/TBT/N/UGA/1704/Add.2"," G/TBT/N/BDI/295/Add.2, G/TBT/N/KEN/1330/Add.2, G/TBT/N/RWA/737/Add.2, G/TBT/N/TZA/855/Add.2, G/TBT/N/UGA/1704/Add.2")</f>
        <v xml:space="preserve"> G/TBT/N/BDI/295/Add.2, G/TBT/N/KEN/1330/Add.2, G/TBT/N/RWA/737/Add.2, G/TBT/N/TZA/855/Add.2, G/TBT/N/UGA/1704/Add.2</v>
      </c>
      <c r="D240" s="1" t="s">
        <v>837</v>
      </c>
      <c r="E240" s="1" t="s">
        <v>838</v>
      </c>
      <c r="F240" s="1" t="s">
        <v>835</v>
      </c>
      <c r="G240" s="1" t="s">
        <v>23</v>
      </c>
      <c r="H240" s="1" t="s">
        <v>136</v>
      </c>
      <c r="I240" s="1" t="s">
        <v>604</v>
      </c>
      <c r="J240" s="1" t="s">
        <v>23</v>
      </c>
      <c r="K240" s="1" t="s">
        <v>23</v>
      </c>
      <c r="L240" s="3"/>
      <c r="M240" s="9" t="s">
        <v>23</v>
      </c>
      <c r="N240" s="9" t="s">
        <v>23</v>
      </c>
      <c r="O240" s="9" t="s">
        <v>23</v>
      </c>
      <c r="P240" s="3" t="s">
        <v>71</v>
      </c>
      <c r="Q240" s="3"/>
      <c r="R240" s="3" t="str">
        <f>HYPERLINK("https://docs.wto.org/imrd/directdoc.asp?DDFDocuments/t/G/TBTN22/BDI295A2.docx", "https://docs.wto.org/imrd/directdoc.asp?DDFDocuments/t/G/TBTN22/BDI295A2.docx")</f>
        <v>https://docs.wto.org/imrd/directdoc.asp?DDFDocuments/t/G/TBTN22/BDI295A2.docx</v>
      </c>
      <c r="S240" s="3" t="str">
        <f>HYPERLINK("https://docs.wto.org/imrd/directdoc.asp?DDFDocuments/u/G/TBTN22/BDI295A2.docx", "https://docs.wto.org/imrd/directdoc.asp?DDFDocuments/u/G/TBTN22/BDI295A2.docx")</f>
        <v>https://docs.wto.org/imrd/directdoc.asp?DDFDocuments/u/G/TBTN22/BDI295A2.docx</v>
      </c>
      <c r="T240" s="3" t="str">
        <f>HYPERLINK("https://docs.wto.org/imrd/directdoc.asp?DDFDocuments/v/G/TBTN22/BDI295A2.docx", "https://docs.wto.org/imrd/directdoc.asp?DDFDocuments/v/G/TBTN22/BDI295A2.docx")</f>
        <v>https://docs.wto.org/imrd/directdoc.asp?DDFDocuments/v/G/TBTN22/BDI295A2.docx</v>
      </c>
      <c r="U240" s="3" t="s">
        <v>421</v>
      </c>
      <c r="V240" s="3" t="s">
        <v>422</v>
      </c>
      <c r="W240" s="3" t="s">
        <v>421</v>
      </c>
      <c r="X240" s="3" t="s">
        <v>422</v>
      </c>
      <c r="Y240" s="3" t="s">
        <v>422</v>
      </c>
      <c r="Z240" s="3" t="s">
        <v>422</v>
      </c>
      <c r="AA240" s="3" t="s">
        <v>422</v>
      </c>
      <c r="AB240" s="1" t="s">
        <v>23</v>
      </c>
    </row>
    <row r="241" spans="1:28" ht="105" x14ac:dyDescent="0.25">
      <c r="A241" s="3" t="s">
        <v>47</v>
      </c>
      <c r="B241" s="9">
        <v>45996</v>
      </c>
      <c r="C241" s="13" t="str">
        <f>HYPERLINK("https://eping.wto.org/en/Search?viewData= G/TBT/N/BDI/315/Add.2, G/TBT/N/KEN/1364/Add.2, G/TBT/N/RWA/756/Add.2, G/TBT/N/TZA/879/Add.2, G/TBT/N/UGA/1726/Add.2"," G/TBT/N/BDI/315/Add.2, G/TBT/N/KEN/1364/Add.2, G/TBT/N/RWA/756/Add.2, G/TBT/N/TZA/879/Add.2, G/TBT/N/UGA/1726/Add.2")</f>
        <v xml:space="preserve"> G/TBT/N/BDI/315/Add.2, G/TBT/N/KEN/1364/Add.2, G/TBT/N/RWA/756/Add.2, G/TBT/N/TZA/879/Add.2, G/TBT/N/UGA/1726/Add.2</v>
      </c>
      <c r="D241" s="1" t="s">
        <v>851</v>
      </c>
      <c r="E241" s="1" t="s">
        <v>852</v>
      </c>
      <c r="F241" s="1" t="s">
        <v>835</v>
      </c>
      <c r="G241" s="1" t="s">
        <v>23</v>
      </c>
      <c r="H241" s="1" t="s">
        <v>136</v>
      </c>
      <c r="I241" s="1" t="s">
        <v>604</v>
      </c>
      <c r="J241" s="1" t="s">
        <v>23</v>
      </c>
      <c r="K241" s="1" t="s">
        <v>23</v>
      </c>
      <c r="L241" s="3"/>
      <c r="M241" s="9" t="s">
        <v>23</v>
      </c>
      <c r="N241" s="9" t="s">
        <v>23</v>
      </c>
      <c r="O241" s="9" t="s">
        <v>23</v>
      </c>
      <c r="P241" s="3" t="s">
        <v>71</v>
      </c>
      <c r="Q241" s="3"/>
      <c r="R241" s="3" t="str">
        <f>HYPERLINK("https://docs.wto.org/imrd/directdoc.asp?DDFDocuments/t/G/TBTN23/BDI315A2.docx", "https://docs.wto.org/imrd/directdoc.asp?DDFDocuments/t/G/TBTN23/BDI315A2.docx")</f>
        <v>https://docs.wto.org/imrd/directdoc.asp?DDFDocuments/t/G/TBTN23/BDI315A2.docx</v>
      </c>
      <c r="S241" s="3" t="str">
        <f>HYPERLINK("https://docs.wto.org/imrd/directdoc.asp?DDFDocuments/u/G/TBTN23/BDI315A2.docx", "https://docs.wto.org/imrd/directdoc.asp?DDFDocuments/u/G/TBTN23/BDI315A2.docx")</f>
        <v>https://docs.wto.org/imrd/directdoc.asp?DDFDocuments/u/G/TBTN23/BDI315A2.docx</v>
      </c>
      <c r="T241" s="3" t="str">
        <f>HYPERLINK("https://docs.wto.org/imrd/directdoc.asp?DDFDocuments/v/G/TBTN23/BDI315A2.docx", "https://docs.wto.org/imrd/directdoc.asp?DDFDocuments/v/G/TBTN23/BDI315A2.docx")</f>
        <v>https://docs.wto.org/imrd/directdoc.asp?DDFDocuments/v/G/TBTN23/BDI315A2.docx</v>
      </c>
      <c r="U241" s="3" t="s">
        <v>421</v>
      </c>
      <c r="V241" s="3" t="s">
        <v>422</v>
      </c>
      <c r="W241" s="3" t="s">
        <v>421</v>
      </c>
      <c r="X241" s="3" t="s">
        <v>422</v>
      </c>
      <c r="Y241" s="3" t="s">
        <v>422</v>
      </c>
      <c r="Z241" s="3" t="s">
        <v>422</v>
      </c>
      <c r="AA241" s="3" t="s">
        <v>422</v>
      </c>
      <c r="AB241" s="1" t="s">
        <v>23</v>
      </c>
    </row>
    <row r="242" spans="1:28" ht="105" x14ac:dyDescent="0.25">
      <c r="A242" s="3" t="s">
        <v>43</v>
      </c>
      <c r="B242" s="9">
        <v>45996</v>
      </c>
      <c r="C242" s="13" t="str">
        <f>HYPERLINK("https://eping.wto.org/en/Search?viewData= G/TBT/N/BDI/317/Add.2, G/TBT/N/KEN/1366/Add.2, G/TBT/N/RWA/758/Add.2, G/TBT/N/TZA/881/Add.2, G/TBT/N/UGA/1728/Add.2"," G/TBT/N/BDI/317/Add.2, G/TBT/N/KEN/1366/Add.2, G/TBT/N/RWA/758/Add.2, G/TBT/N/TZA/881/Add.2, G/TBT/N/UGA/1728/Add.2")</f>
        <v xml:space="preserve"> G/TBT/N/BDI/317/Add.2, G/TBT/N/KEN/1366/Add.2, G/TBT/N/RWA/758/Add.2, G/TBT/N/TZA/881/Add.2, G/TBT/N/UGA/1728/Add.2</v>
      </c>
      <c r="D242" s="1" t="s">
        <v>863</v>
      </c>
      <c r="E242" s="1" t="s">
        <v>864</v>
      </c>
      <c r="F242" s="1" t="s">
        <v>835</v>
      </c>
      <c r="G242" s="1" t="s">
        <v>23</v>
      </c>
      <c r="H242" s="1" t="s">
        <v>136</v>
      </c>
      <c r="I242" s="1" t="s">
        <v>604</v>
      </c>
      <c r="J242" s="1" t="s">
        <v>23</v>
      </c>
      <c r="K242" s="1" t="s">
        <v>23</v>
      </c>
      <c r="L242" s="3"/>
      <c r="M242" s="9" t="s">
        <v>23</v>
      </c>
      <c r="N242" s="9" t="s">
        <v>23</v>
      </c>
      <c r="O242" s="9" t="s">
        <v>23</v>
      </c>
      <c r="P242" s="3" t="s">
        <v>71</v>
      </c>
      <c r="Q242" s="3"/>
      <c r="R242" s="3" t="str">
        <f>HYPERLINK("https://docs.wto.org/imrd/directdoc.asp?DDFDocuments/t/G/TBTN23/BDI317A2.docx", "https://docs.wto.org/imrd/directdoc.asp?DDFDocuments/t/G/TBTN23/BDI317A2.docx")</f>
        <v>https://docs.wto.org/imrd/directdoc.asp?DDFDocuments/t/G/TBTN23/BDI317A2.docx</v>
      </c>
      <c r="S242" s="3" t="str">
        <f>HYPERLINK("https://docs.wto.org/imrd/directdoc.asp?DDFDocuments/u/G/TBTN23/BDI317A2.docx", "https://docs.wto.org/imrd/directdoc.asp?DDFDocuments/u/G/TBTN23/BDI317A2.docx")</f>
        <v>https://docs.wto.org/imrd/directdoc.asp?DDFDocuments/u/G/TBTN23/BDI317A2.docx</v>
      </c>
      <c r="T242" s="3" t="str">
        <f>HYPERLINK("https://docs.wto.org/imrd/directdoc.asp?DDFDocuments/v/G/TBTN23/BDI317A2.docx", "https://docs.wto.org/imrd/directdoc.asp?DDFDocuments/v/G/TBTN23/BDI317A2.docx")</f>
        <v>https://docs.wto.org/imrd/directdoc.asp?DDFDocuments/v/G/TBTN23/BDI317A2.docx</v>
      </c>
      <c r="U242" s="3" t="s">
        <v>421</v>
      </c>
      <c r="V242" s="3" t="s">
        <v>422</v>
      </c>
      <c r="W242" s="3" t="s">
        <v>421</v>
      </c>
      <c r="X242" s="3" t="s">
        <v>422</v>
      </c>
      <c r="Y242" s="3" t="s">
        <v>422</v>
      </c>
      <c r="Z242" s="3" t="s">
        <v>422</v>
      </c>
      <c r="AA242" s="3" t="s">
        <v>422</v>
      </c>
      <c r="AB242" s="1" t="s">
        <v>23</v>
      </c>
    </row>
    <row r="243" spans="1:28" ht="105" x14ac:dyDescent="0.25">
      <c r="A243" s="3" t="s">
        <v>28</v>
      </c>
      <c r="B243" s="9">
        <v>45996</v>
      </c>
      <c r="C243" s="13" t="str">
        <f>HYPERLINK("https://eping.wto.org/en/Search?viewData= G/TBT/N/BDI/313/Add.2, G/TBT/N/KEN/1362/Add.2, G/TBT/N/RWA/754/Add.2, G/TBT/N/TZA/877/Add.2, G/TBT/N/UGA/1724/Add.2"," G/TBT/N/BDI/313/Add.2, G/TBT/N/KEN/1362/Add.2, G/TBT/N/RWA/754/Add.2, G/TBT/N/TZA/877/Add.2, G/TBT/N/UGA/1724/Add.2")</f>
        <v xml:space="preserve"> G/TBT/N/BDI/313/Add.2, G/TBT/N/KEN/1362/Add.2, G/TBT/N/RWA/754/Add.2, G/TBT/N/TZA/877/Add.2, G/TBT/N/UGA/1724/Add.2</v>
      </c>
      <c r="D243" s="1" t="s">
        <v>848</v>
      </c>
      <c r="E243" s="1" t="s">
        <v>849</v>
      </c>
      <c r="F243" s="1" t="s">
        <v>835</v>
      </c>
      <c r="G243" s="1" t="s">
        <v>135</v>
      </c>
      <c r="H243" s="1" t="s">
        <v>850</v>
      </c>
      <c r="I243" s="1" t="s">
        <v>604</v>
      </c>
      <c r="J243" s="1" t="s">
        <v>23</v>
      </c>
      <c r="K243" s="1" t="s">
        <v>23</v>
      </c>
      <c r="L243" s="3"/>
      <c r="M243" s="9" t="s">
        <v>23</v>
      </c>
      <c r="N243" s="9" t="s">
        <v>23</v>
      </c>
      <c r="O243" s="9" t="s">
        <v>23</v>
      </c>
      <c r="P243" s="3" t="s">
        <v>71</v>
      </c>
      <c r="Q243" s="3"/>
      <c r="R243" s="3" t="str">
        <f>HYPERLINK("https://docs.wto.org/imrd/directdoc.asp?DDFDocuments/t/G/TBTN23/BDI313A2.docx", "https://docs.wto.org/imrd/directdoc.asp?DDFDocuments/t/G/TBTN23/BDI313A2.docx")</f>
        <v>https://docs.wto.org/imrd/directdoc.asp?DDFDocuments/t/G/TBTN23/BDI313A2.docx</v>
      </c>
      <c r="S243" s="3" t="str">
        <f>HYPERLINK("https://docs.wto.org/imrd/directdoc.asp?DDFDocuments/u/G/TBTN23/BDI313A2.docx", "https://docs.wto.org/imrd/directdoc.asp?DDFDocuments/u/G/TBTN23/BDI313A2.docx")</f>
        <v>https://docs.wto.org/imrd/directdoc.asp?DDFDocuments/u/G/TBTN23/BDI313A2.docx</v>
      </c>
      <c r="T243" s="3" t="str">
        <f>HYPERLINK("https://docs.wto.org/imrd/directdoc.asp?DDFDocuments/v/G/TBTN23/BDI313A2.docx", "https://docs.wto.org/imrd/directdoc.asp?DDFDocuments/v/G/TBTN23/BDI313A2.docx")</f>
        <v>https://docs.wto.org/imrd/directdoc.asp?DDFDocuments/v/G/TBTN23/BDI313A2.docx</v>
      </c>
      <c r="U243" s="3" t="s">
        <v>421</v>
      </c>
      <c r="V243" s="3" t="s">
        <v>422</v>
      </c>
      <c r="W243" s="3" t="s">
        <v>421</v>
      </c>
      <c r="X243" s="3" t="s">
        <v>422</v>
      </c>
      <c r="Y243" s="3" t="s">
        <v>422</v>
      </c>
      <c r="Z243" s="3" t="s">
        <v>422</v>
      </c>
      <c r="AA243" s="3" t="s">
        <v>422</v>
      </c>
      <c r="AB243" s="1" t="s">
        <v>23</v>
      </c>
    </row>
    <row r="244" spans="1:28" ht="135" x14ac:dyDescent="0.25">
      <c r="A244" s="3" t="s">
        <v>28</v>
      </c>
      <c r="B244" s="9">
        <v>45996</v>
      </c>
      <c r="C244" s="13" t="str">
        <f>HYPERLINK("https://eping.wto.org/en/Search?viewData= G/TBT/N/BDI/362/Add.3, G/TBT/N/KEN/1442/Add.3, G/TBT/N/RWA/873/Add.3, G/TBT/N/TZA/976/Add.3, G/TBT/N/UGA/1778/Add.3"," G/TBT/N/BDI/362/Add.3, G/TBT/N/KEN/1442/Add.3, G/TBT/N/RWA/873/Add.3, G/TBT/N/TZA/976/Add.3, G/TBT/N/UGA/1778/Add.3")</f>
        <v xml:space="preserve"> G/TBT/N/BDI/362/Add.3, G/TBT/N/KEN/1442/Add.3, G/TBT/N/RWA/873/Add.3, G/TBT/N/TZA/976/Add.3, G/TBT/N/UGA/1778/Add.3</v>
      </c>
      <c r="D244" s="1" t="s">
        <v>843</v>
      </c>
      <c r="E244" s="1" t="s">
        <v>844</v>
      </c>
      <c r="F244" s="1" t="s">
        <v>845</v>
      </c>
      <c r="G244" s="1" t="s">
        <v>846</v>
      </c>
      <c r="H244" s="1" t="s">
        <v>847</v>
      </c>
      <c r="I244" s="1" t="s">
        <v>607</v>
      </c>
      <c r="J244" s="1" t="s">
        <v>23</v>
      </c>
      <c r="K244" s="1" t="s">
        <v>23</v>
      </c>
      <c r="L244" s="3"/>
      <c r="M244" s="9" t="s">
        <v>23</v>
      </c>
      <c r="N244" s="9" t="s">
        <v>23</v>
      </c>
      <c r="O244" s="9" t="s">
        <v>23</v>
      </c>
      <c r="P244" s="3" t="s">
        <v>71</v>
      </c>
      <c r="Q244" s="3"/>
      <c r="R244" s="3" t="str">
        <f>HYPERLINK("https://docs.wto.org/imrd/directdoc.asp?DDFDocuments/t/G/TBTN23/BDI362A3.docx", "https://docs.wto.org/imrd/directdoc.asp?DDFDocuments/t/G/TBTN23/BDI362A3.docx")</f>
        <v>https://docs.wto.org/imrd/directdoc.asp?DDFDocuments/t/G/TBTN23/BDI362A3.docx</v>
      </c>
      <c r="S244" s="3" t="str">
        <f>HYPERLINK("https://docs.wto.org/imrd/directdoc.asp?DDFDocuments/u/G/TBTN23/BDI362A3.docx", "https://docs.wto.org/imrd/directdoc.asp?DDFDocuments/u/G/TBTN23/BDI362A3.docx")</f>
        <v>https://docs.wto.org/imrd/directdoc.asp?DDFDocuments/u/G/TBTN23/BDI362A3.docx</v>
      </c>
      <c r="T244" s="3" t="str">
        <f>HYPERLINK("https://docs.wto.org/imrd/directdoc.asp?DDFDocuments/v/G/TBTN23/BDI362A3.docx", "https://docs.wto.org/imrd/directdoc.asp?DDFDocuments/v/G/TBTN23/BDI362A3.docx")</f>
        <v>https://docs.wto.org/imrd/directdoc.asp?DDFDocuments/v/G/TBTN23/BDI362A3.docx</v>
      </c>
      <c r="U244" s="3" t="s">
        <v>421</v>
      </c>
      <c r="V244" s="3" t="s">
        <v>422</v>
      </c>
      <c r="W244" s="3" t="s">
        <v>421</v>
      </c>
      <c r="X244" s="3" t="s">
        <v>422</v>
      </c>
      <c r="Y244" s="3" t="s">
        <v>422</v>
      </c>
      <c r="Z244" s="3" t="s">
        <v>422</v>
      </c>
      <c r="AA244" s="3" t="s">
        <v>422</v>
      </c>
      <c r="AB244" s="1" t="s">
        <v>23</v>
      </c>
    </row>
    <row r="245" spans="1:28" ht="90" x14ac:dyDescent="0.25">
      <c r="A245" s="3" t="s">
        <v>47</v>
      </c>
      <c r="B245" s="9">
        <v>45996</v>
      </c>
      <c r="C245" s="13" t="str">
        <f>HYPERLINK("https://eping.wto.org/en/Search?viewData= G/TBT/N/BDI/296/Add.2, G/TBT/N/KEN/1331/Add.2, G/TBT/N/RWA/738/Add.2, G/TBT/N/TZA/856/Add.2, G/TBT/N/UGA/1705/Add.2"," G/TBT/N/BDI/296/Add.2, G/TBT/N/KEN/1331/Add.2, G/TBT/N/RWA/738/Add.2, G/TBT/N/TZA/856/Add.2, G/TBT/N/UGA/1705/Add.2")</f>
        <v xml:space="preserve"> G/TBT/N/BDI/296/Add.2, G/TBT/N/KEN/1331/Add.2, G/TBT/N/RWA/738/Add.2, G/TBT/N/TZA/856/Add.2, G/TBT/N/UGA/1705/Add.2</v>
      </c>
      <c r="D245" s="1" t="s">
        <v>833</v>
      </c>
      <c r="E245" s="1" t="s">
        <v>834</v>
      </c>
      <c r="F245" s="1" t="s">
        <v>835</v>
      </c>
      <c r="G245" s="1" t="s">
        <v>23</v>
      </c>
      <c r="H245" s="1" t="s">
        <v>136</v>
      </c>
      <c r="I245" s="1" t="s">
        <v>836</v>
      </c>
      <c r="J245" s="1" t="s">
        <v>23</v>
      </c>
      <c r="K245" s="1" t="s">
        <v>23</v>
      </c>
      <c r="L245" s="3"/>
      <c r="M245" s="9" t="s">
        <v>23</v>
      </c>
      <c r="N245" s="9" t="s">
        <v>23</v>
      </c>
      <c r="O245" s="9" t="s">
        <v>23</v>
      </c>
      <c r="P245" s="3" t="s">
        <v>71</v>
      </c>
      <c r="Q245" s="3"/>
      <c r="R245" s="3" t="str">
        <f>HYPERLINK("https://docs.wto.org/imrd/directdoc.asp?DDFDocuments/t/G/TBTN22/BDI296A2.docx", "https://docs.wto.org/imrd/directdoc.asp?DDFDocuments/t/G/TBTN22/BDI296A2.docx")</f>
        <v>https://docs.wto.org/imrd/directdoc.asp?DDFDocuments/t/G/TBTN22/BDI296A2.docx</v>
      </c>
      <c r="S245" s="3" t="str">
        <f>HYPERLINK("https://docs.wto.org/imrd/directdoc.asp?DDFDocuments/u/G/TBTN22/BDI296A2.docx", "https://docs.wto.org/imrd/directdoc.asp?DDFDocuments/u/G/TBTN22/BDI296A2.docx")</f>
        <v>https://docs.wto.org/imrd/directdoc.asp?DDFDocuments/u/G/TBTN22/BDI296A2.docx</v>
      </c>
      <c r="T245" s="3" t="str">
        <f>HYPERLINK("https://docs.wto.org/imrd/directdoc.asp?DDFDocuments/v/G/TBTN22/BDI296A2.docx", "https://docs.wto.org/imrd/directdoc.asp?DDFDocuments/v/G/TBTN22/BDI296A2.docx")</f>
        <v>https://docs.wto.org/imrd/directdoc.asp?DDFDocuments/v/G/TBTN22/BDI296A2.docx</v>
      </c>
      <c r="U245" s="3" t="s">
        <v>421</v>
      </c>
      <c r="V245" s="3" t="s">
        <v>422</v>
      </c>
      <c r="W245" s="3" t="s">
        <v>421</v>
      </c>
      <c r="X245" s="3" t="s">
        <v>422</v>
      </c>
      <c r="Y245" s="3" t="s">
        <v>422</v>
      </c>
      <c r="Z245" s="3" t="s">
        <v>422</v>
      </c>
      <c r="AA245" s="3" t="s">
        <v>422</v>
      </c>
      <c r="AB245" s="1" t="s">
        <v>23</v>
      </c>
    </row>
    <row r="246" spans="1:28" ht="105" x14ac:dyDescent="0.25">
      <c r="A246" s="3" t="s">
        <v>126</v>
      </c>
      <c r="B246" s="9">
        <v>45996</v>
      </c>
      <c r="C246" s="13" t="str">
        <f>HYPERLINK("https://eping.wto.org/en/Search?viewData= G/TBT/N/BDI/314/Add.2, G/TBT/N/KEN/1363/Add.2, G/TBT/N/RWA/755/Add.2, G/TBT/N/TZA/878/Add.2, G/TBT/N/UGA/1725/Add.2"," G/TBT/N/BDI/314/Add.2, G/TBT/N/KEN/1363/Add.2, G/TBT/N/RWA/755/Add.2, G/TBT/N/TZA/878/Add.2, G/TBT/N/UGA/1725/Add.2")</f>
        <v xml:space="preserve"> G/TBT/N/BDI/314/Add.2, G/TBT/N/KEN/1363/Add.2, G/TBT/N/RWA/755/Add.2, G/TBT/N/TZA/878/Add.2, G/TBT/N/UGA/1725/Add.2</v>
      </c>
      <c r="D246" s="1" t="s">
        <v>865</v>
      </c>
      <c r="E246" s="1" t="s">
        <v>866</v>
      </c>
      <c r="F246" s="1" t="s">
        <v>835</v>
      </c>
      <c r="G246" s="1" t="s">
        <v>23</v>
      </c>
      <c r="H246" s="1" t="s">
        <v>136</v>
      </c>
      <c r="I246" s="1" t="s">
        <v>604</v>
      </c>
      <c r="J246" s="1" t="s">
        <v>23</v>
      </c>
      <c r="K246" s="1" t="s">
        <v>23</v>
      </c>
      <c r="L246" s="3"/>
      <c r="M246" s="9" t="s">
        <v>23</v>
      </c>
      <c r="N246" s="9" t="s">
        <v>23</v>
      </c>
      <c r="O246" s="9" t="s">
        <v>23</v>
      </c>
      <c r="P246" s="3" t="s">
        <v>71</v>
      </c>
      <c r="Q246" s="3"/>
      <c r="R246" s="3" t="str">
        <f>HYPERLINK("https://docs.wto.org/imrd/directdoc.asp?DDFDocuments/t/G/TBTN23/BDI314A2.docx", "https://docs.wto.org/imrd/directdoc.asp?DDFDocuments/t/G/TBTN23/BDI314A2.docx")</f>
        <v>https://docs.wto.org/imrd/directdoc.asp?DDFDocuments/t/G/TBTN23/BDI314A2.docx</v>
      </c>
      <c r="S246" s="3" t="str">
        <f>HYPERLINK("https://docs.wto.org/imrd/directdoc.asp?DDFDocuments/u/G/TBTN23/BDI314A2.docx", "https://docs.wto.org/imrd/directdoc.asp?DDFDocuments/u/G/TBTN23/BDI314A2.docx")</f>
        <v>https://docs.wto.org/imrd/directdoc.asp?DDFDocuments/u/G/TBTN23/BDI314A2.docx</v>
      </c>
      <c r="T246" s="3" t="str">
        <f>HYPERLINK("https://docs.wto.org/imrd/directdoc.asp?DDFDocuments/v/G/TBTN23/BDI314A2.docx", "https://docs.wto.org/imrd/directdoc.asp?DDFDocuments/v/G/TBTN23/BDI314A2.docx")</f>
        <v>https://docs.wto.org/imrd/directdoc.asp?DDFDocuments/v/G/TBTN23/BDI314A2.docx</v>
      </c>
      <c r="U246" s="3" t="s">
        <v>421</v>
      </c>
      <c r="V246" s="3" t="s">
        <v>422</v>
      </c>
      <c r="W246" s="3" t="s">
        <v>421</v>
      </c>
      <c r="X246" s="3" t="s">
        <v>422</v>
      </c>
      <c r="Y246" s="3" t="s">
        <v>422</v>
      </c>
      <c r="Z246" s="3" t="s">
        <v>422</v>
      </c>
      <c r="AA246" s="3" t="s">
        <v>422</v>
      </c>
      <c r="AB246" s="1" t="s">
        <v>23</v>
      </c>
    </row>
    <row r="247" spans="1:28" ht="105" x14ac:dyDescent="0.25">
      <c r="A247" s="3" t="s">
        <v>47</v>
      </c>
      <c r="B247" s="9">
        <v>45996</v>
      </c>
      <c r="C247" s="13" t="str">
        <f>HYPERLINK("https://eping.wto.org/en/Search?viewData= G/TBT/N/BDI/313/Add.2, G/TBT/N/KEN/1362/Add.2, G/TBT/N/RWA/754/Add.2, G/TBT/N/TZA/877/Add.2, G/TBT/N/UGA/1724/Add.2"," G/TBT/N/BDI/313/Add.2, G/TBT/N/KEN/1362/Add.2, G/TBT/N/RWA/754/Add.2, G/TBT/N/TZA/877/Add.2, G/TBT/N/UGA/1724/Add.2")</f>
        <v xml:space="preserve"> G/TBT/N/BDI/313/Add.2, G/TBT/N/KEN/1362/Add.2, G/TBT/N/RWA/754/Add.2, G/TBT/N/TZA/877/Add.2, G/TBT/N/UGA/1724/Add.2</v>
      </c>
      <c r="D247" s="1" t="s">
        <v>848</v>
      </c>
      <c r="E247" s="1" t="s">
        <v>849</v>
      </c>
      <c r="F247" s="1" t="s">
        <v>835</v>
      </c>
      <c r="G247" s="1" t="s">
        <v>135</v>
      </c>
      <c r="H247" s="1" t="s">
        <v>850</v>
      </c>
      <c r="I247" s="1" t="s">
        <v>604</v>
      </c>
      <c r="J247" s="1" t="s">
        <v>23</v>
      </c>
      <c r="K247" s="1" t="s">
        <v>23</v>
      </c>
      <c r="L247" s="3"/>
      <c r="M247" s="9" t="s">
        <v>23</v>
      </c>
      <c r="N247" s="9" t="s">
        <v>23</v>
      </c>
      <c r="O247" s="9" t="s">
        <v>23</v>
      </c>
      <c r="P247" s="3" t="s">
        <v>71</v>
      </c>
      <c r="Q247" s="3"/>
      <c r="R247" s="3" t="str">
        <f>HYPERLINK("https://docs.wto.org/imrd/directdoc.asp?DDFDocuments/t/G/TBTN23/BDI313A2.docx", "https://docs.wto.org/imrd/directdoc.asp?DDFDocuments/t/G/TBTN23/BDI313A2.docx")</f>
        <v>https://docs.wto.org/imrd/directdoc.asp?DDFDocuments/t/G/TBTN23/BDI313A2.docx</v>
      </c>
      <c r="S247" s="3" t="str">
        <f>HYPERLINK("https://docs.wto.org/imrd/directdoc.asp?DDFDocuments/u/G/TBTN23/BDI313A2.docx", "https://docs.wto.org/imrd/directdoc.asp?DDFDocuments/u/G/TBTN23/BDI313A2.docx")</f>
        <v>https://docs.wto.org/imrd/directdoc.asp?DDFDocuments/u/G/TBTN23/BDI313A2.docx</v>
      </c>
      <c r="T247" s="3" t="str">
        <f>HYPERLINK("https://docs.wto.org/imrd/directdoc.asp?DDFDocuments/v/G/TBTN23/BDI313A2.docx", "https://docs.wto.org/imrd/directdoc.asp?DDFDocuments/v/G/TBTN23/BDI313A2.docx")</f>
        <v>https://docs.wto.org/imrd/directdoc.asp?DDFDocuments/v/G/TBTN23/BDI313A2.docx</v>
      </c>
      <c r="U247" s="3" t="s">
        <v>421</v>
      </c>
      <c r="V247" s="3" t="s">
        <v>422</v>
      </c>
      <c r="W247" s="3" t="s">
        <v>421</v>
      </c>
      <c r="X247" s="3" t="s">
        <v>422</v>
      </c>
      <c r="Y247" s="3" t="s">
        <v>422</v>
      </c>
      <c r="Z247" s="3" t="s">
        <v>422</v>
      </c>
      <c r="AA247" s="3" t="s">
        <v>422</v>
      </c>
      <c r="AB247" s="1" t="s">
        <v>23</v>
      </c>
    </row>
    <row r="248" spans="1:28" ht="150" x14ac:dyDescent="0.25">
      <c r="A248" s="3" t="s">
        <v>22</v>
      </c>
      <c r="B248" s="9">
        <v>45996</v>
      </c>
      <c r="C248" s="13" t="str">
        <f>HYPERLINK("https://eping.wto.org/en/Search?viewData= G/TBT/N/BDI/342/Add.3, G/TBT/N/KEN/1405/Add.3, G/TBT/N/RWA/849/Add.3, G/TBT/N/TZA/928/Add.3, G/TBT/N/UGA/1757/Add.3"," G/TBT/N/BDI/342/Add.3, G/TBT/N/KEN/1405/Add.3, G/TBT/N/RWA/849/Add.3, G/TBT/N/TZA/928/Add.3, G/TBT/N/UGA/1757/Add.3")</f>
        <v xml:space="preserve"> G/TBT/N/BDI/342/Add.3, G/TBT/N/KEN/1405/Add.3, G/TBT/N/RWA/849/Add.3, G/TBT/N/TZA/928/Add.3, G/TBT/N/UGA/1757/Add.3</v>
      </c>
      <c r="D248" s="1" t="s">
        <v>859</v>
      </c>
      <c r="E248" s="1" t="s">
        <v>860</v>
      </c>
      <c r="F248" s="1" t="s">
        <v>861</v>
      </c>
      <c r="G248" s="1" t="s">
        <v>862</v>
      </c>
      <c r="H248" s="1" t="s">
        <v>557</v>
      </c>
      <c r="I248" s="1" t="s">
        <v>836</v>
      </c>
      <c r="J248" s="1" t="s">
        <v>23</v>
      </c>
      <c r="K248" s="1" t="s">
        <v>23</v>
      </c>
      <c r="L248" s="3"/>
      <c r="M248" s="9" t="s">
        <v>23</v>
      </c>
      <c r="N248" s="9" t="s">
        <v>23</v>
      </c>
      <c r="O248" s="9" t="s">
        <v>23</v>
      </c>
      <c r="P248" s="3" t="s">
        <v>71</v>
      </c>
      <c r="Q248" s="3"/>
      <c r="R248" s="3" t="str">
        <f>HYPERLINK("https://docs.wto.org/imrd/directdoc.asp?DDFDocuments/t/G/TBTN23/BDI342A3.docx", "https://docs.wto.org/imrd/directdoc.asp?DDFDocuments/t/G/TBTN23/BDI342A3.docx")</f>
        <v>https://docs.wto.org/imrd/directdoc.asp?DDFDocuments/t/G/TBTN23/BDI342A3.docx</v>
      </c>
      <c r="S248" s="3" t="str">
        <f>HYPERLINK("https://docs.wto.org/imrd/directdoc.asp?DDFDocuments/u/G/TBTN23/BDI342A3.docx", "https://docs.wto.org/imrd/directdoc.asp?DDFDocuments/u/G/TBTN23/BDI342A3.docx")</f>
        <v>https://docs.wto.org/imrd/directdoc.asp?DDFDocuments/u/G/TBTN23/BDI342A3.docx</v>
      </c>
      <c r="T248" s="3" t="str">
        <f>HYPERLINK("https://docs.wto.org/imrd/directdoc.asp?DDFDocuments/v/G/TBTN23/BDI342A3.docx", "https://docs.wto.org/imrd/directdoc.asp?DDFDocuments/v/G/TBTN23/BDI342A3.docx")</f>
        <v>https://docs.wto.org/imrd/directdoc.asp?DDFDocuments/v/G/TBTN23/BDI342A3.docx</v>
      </c>
      <c r="U248" s="3" t="s">
        <v>421</v>
      </c>
      <c r="V248" s="3" t="s">
        <v>422</v>
      </c>
      <c r="W248" s="3" t="s">
        <v>422</v>
      </c>
      <c r="X248" s="3" t="s">
        <v>422</v>
      </c>
      <c r="Y248" s="3" t="s">
        <v>422</v>
      </c>
      <c r="Z248" s="3" t="s">
        <v>422</v>
      </c>
      <c r="AA248" s="3" t="s">
        <v>422</v>
      </c>
      <c r="AB248" s="1" t="s">
        <v>23</v>
      </c>
    </row>
    <row r="249" spans="1:28" ht="240" x14ac:dyDescent="0.25">
      <c r="A249" s="3" t="s">
        <v>43</v>
      </c>
      <c r="B249" s="9">
        <v>45996</v>
      </c>
      <c r="C249" s="13" t="str">
        <f>HYPERLINK("https://eping.wto.org/en/Search?viewData= G/TBT/N/BDI/222/Add.2, G/TBT/N/KEN/1231/Add.2, G/TBT/N/RWA/648/Add.2, G/TBT/N/TZA/723/Add.2, G/TBT/N/UGA/1555/Add.2"," G/TBT/N/BDI/222/Add.2, G/TBT/N/KEN/1231/Add.2, G/TBT/N/RWA/648/Add.2, G/TBT/N/TZA/723/Add.2, G/TBT/N/UGA/1555/Add.2")</f>
        <v xml:space="preserve"> G/TBT/N/BDI/222/Add.2, G/TBT/N/KEN/1231/Add.2, G/TBT/N/RWA/648/Add.2, G/TBT/N/TZA/723/Add.2, G/TBT/N/UGA/1555/Add.2</v>
      </c>
      <c r="D249" s="1" t="s">
        <v>867</v>
      </c>
      <c r="E249" s="1" t="s">
        <v>868</v>
      </c>
      <c r="F249" s="1" t="s">
        <v>869</v>
      </c>
      <c r="G249" s="1" t="s">
        <v>23</v>
      </c>
      <c r="H249" s="1" t="s">
        <v>870</v>
      </c>
      <c r="I249" s="1" t="s">
        <v>871</v>
      </c>
      <c r="J249" s="1" t="s">
        <v>23</v>
      </c>
      <c r="K249" s="1" t="s">
        <v>29</v>
      </c>
      <c r="L249" s="3"/>
      <c r="M249" s="9" t="s">
        <v>23</v>
      </c>
      <c r="N249" s="9" t="s">
        <v>23</v>
      </c>
      <c r="O249" s="9" t="s">
        <v>23</v>
      </c>
      <c r="P249" s="3" t="s">
        <v>71</v>
      </c>
      <c r="Q249" s="3"/>
      <c r="R249" s="3" t="str">
        <f>HYPERLINK("https://docs.wto.org/imrd/directdoc.asp?DDFDocuments/t/G/TBTN22/BDI222A2.docx", "https://docs.wto.org/imrd/directdoc.asp?DDFDocuments/t/G/TBTN22/BDI222A2.docx")</f>
        <v>https://docs.wto.org/imrd/directdoc.asp?DDFDocuments/t/G/TBTN22/BDI222A2.docx</v>
      </c>
      <c r="S249" s="3" t="str">
        <f>HYPERLINK("https://docs.wto.org/imrd/directdoc.asp?DDFDocuments/u/G/TBTN22/BDI222A2.docx", "https://docs.wto.org/imrd/directdoc.asp?DDFDocuments/u/G/TBTN22/BDI222A2.docx")</f>
        <v>https://docs.wto.org/imrd/directdoc.asp?DDFDocuments/u/G/TBTN22/BDI222A2.docx</v>
      </c>
      <c r="T249" s="3" t="str">
        <f>HYPERLINK("https://docs.wto.org/imrd/directdoc.asp?DDFDocuments/v/G/TBTN22/BDI222A2.docx", "https://docs.wto.org/imrd/directdoc.asp?DDFDocuments/v/G/TBTN22/BDI222A2.docx")</f>
        <v>https://docs.wto.org/imrd/directdoc.asp?DDFDocuments/v/G/TBTN22/BDI222A2.docx</v>
      </c>
      <c r="U249" s="3" t="s">
        <v>421</v>
      </c>
      <c r="V249" s="3" t="s">
        <v>422</v>
      </c>
      <c r="W249" s="3" t="s">
        <v>422</v>
      </c>
      <c r="X249" s="3" t="s">
        <v>422</v>
      </c>
      <c r="Y249" s="3" t="s">
        <v>422</v>
      </c>
      <c r="Z249" s="3" t="s">
        <v>422</v>
      </c>
      <c r="AA249" s="3" t="s">
        <v>422</v>
      </c>
      <c r="AB249" s="1" t="s">
        <v>23</v>
      </c>
    </row>
    <row r="250" spans="1:28" ht="240" x14ac:dyDescent="0.25">
      <c r="A250" s="3" t="s">
        <v>47</v>
      </c>
      <c r="B250" s="9">
        <v>45996</v>
      </c>
      <c r="C250" s="13" t="str">
        <f>HYPERLINK("https://eping.wto.org/en/Search?viewData= G/TBT/N/BDI/222/Add.2, G/TBT/N/KEN/1231/Add.2, G/TBT/N/RWA/648/Add.2, G/TBT/N/TZA/723/Add.2, G/TBT/N/UGA/1555/Add.2"," G/TBT/N/BDI/222/Add.2, G/TBT/N/KEN/1231/Add.2, G/TBT/N/RWA/648/Add.2, G/TBT/N/TZA/723/Add.2, G/TBT/N/UGA/1555/Add.2")</f>
        <v xml:space="preserve"> G/TBT/N/BDI/222/Add.2, G/TBT/N/KEN/1231/Add.2, G/TBT/N/RWA/648/Add.2, G/TBT/N/TZA/723/Add.2, G/TBT/N/UGA/1555/Add.2</v>
      </c>
      <c r="D250" s="1" t="s">
        <v>867</v>
      </c>
      <c r="E250" s="1" t="s">
        <v>868</v>
      </c>
      <c r="F250" s="1" t="s">
        <v>869</v>
      </c>
      <c r="G250" s="1" t="s">
        <v>23</v>
      </c>
      <c r="H250" s="1" t="s">
        <v>870</v>
      </c>
      <c r="I250" s="1" t="s">
        <v>871</v>
      </c>
      <c r="J250" s="1" t="s">
        <v>23</v>
      </c>
      <c r="K250" s="1" t="s">
        <v>29</v>
      </c>
      <c r="L250" s="3"/>
      <c r="M250" s="9" t="s">
        <v>23</v>
      </c>
      <c r="N250" s="9" t="s">
        <v>23</v>
      </c>
      <c r="O250" s="9" t="s">
        <v>23</v>
      </c>
      <c r="P250" s="3" t="s">
        <v>71</v>
      </c>
      <c r="Q250" s="3"/>
      <c r="R250" s="3" t="str">
        <f>HYPERLINK("https://docs.wto.org/imrd/directdoc.asp?DDFDocuments/t/G/TBTN22/BDI222A2.docx", "https://docs.wto.org/imrd/directdoc.asp?DDFDocuments/t/G/TBTN22/BDI222A2.docx")</f>
        <v>https://docs.wto.org/imrd/directdoc.asp?DDFDocuments/t/G/TBTN22/BDI222A2.docx</v>
      </c>
      <c r="S250" s="3" t="str">
        <f>HYPERLINK("https://docs.wto.org/imrd/directdoc.asp?DDFDocuments/u/G/TBTN22/BDI222A2.docx", "https://docs.wto.org/imrd/directdoc.asp?DDFDocuments/u/G/TBTN22/BDI222A2.docx")</f>
        <v>https://docs.wto.org/imrd/directdoc.asp?DDFDocuments/u/G/TBTN22/BDI222A2.docx</v>
      </c>
      <c r="T250" s="3" t="str">
        <f>HYPERLINK("https://docs.wto.org/imrd/directdoc.asp?DDFDocuments/v/G/TBTN22/BDI222A2.docx", "https://docs.wto.org/imrd/directdoc.asp?DDFDocuments/v/G/TBTN22/BDI222A2.docx")</f>
        <v>https://docs.wto.org/imrd/directdoc.asp?DDFDocuments/v/G/TBTN22/BDI222A2.docx</v>
      </c>
      <c r="U250" s="3" t="s">
        <v>421</v>
      </c>
      <c r="V250" s="3" t="s">
        <v>422</v>
      </c>
      <c r="W250" s="3" t="s">
        <v>422</v>
      </c>
      <c r="X250" s="3" t="s">
        <v>422</v>
      </c>
      <c r="Y250" s="3" t="s">
        <v>422</v>
      </c>
      <c r="Z250" s="3" t="s">
        <v>422</v>
      </c>
      <c r="AA250" s="3" t="s">
        <v>422</v>
      </c>
      <c r="AB250" s="1" t="s">
        <v>23</v>
      </c>
    </row>
    <row r="251" spans="1:28" ht="105" x14ac:dyDescent="0.25">
      <c r="A251" s="3" t="s">
        <v>28</v>
      </c>
      <c r="B251" s="9">
        <v>45996</v>
      </c>
      <c r="C251" s="13" t="str">
        <f>HYPERLINK("https://eping.wto.org/en/Search?viewData= G/TBT/N/BDI/314/Add.2, G/TBT/N/KEN/1363/Add.2, G/TBT/N/RWA/755/Add.2, G/TBT/N/TZA/878/Add.2, G/TBT/N/UGA/1725/Add.2"," G/TBT/N/BDI/314/Add.2, G/TBT/N/KEN/1363/Add.2, G/TBT/N/RWA/755/Add.2, G/TBT/N/TZA/878/Add.2, G/TBT/N/UGA/1725/Add.2")</f>
        <v xml:space="preserve"> G/TBT/N/BDI/314/Add.2, G/TBT/N/KEN/1363/Add.2, G/TBT/N/RWA/755/Add.2, G/TBT/N/TZA/878/Add.2, G/TBT/N/UGA/1725/Add.2</v>
      </c>
      <c r="D251" s="1" t="s">
        <v>865</v>
      </c>
      <c r="E251" s="1" t="s">
        <v>866</v>
      </c>
      <c r="F251" s="1" t="s">
        <v>835</v>
      </c>
      <c r="G251" s="1" t="s">
        <v>23</v>
      </c>
      <c r="H251" s="1" t="s">
        <v>136</v>
      </c>
      <c r="I251" s="1" t="s">
        <v>604</v>
      </c>
      <c r="J251" s="1" t="s">
        <v>23</v>
      </c>
      <c r="K251" s="1" t="s">
        <v>23</v>
      </c>
      <c r="L251" s="3"/>
      <c r="M251" s="9" t="s">
        <v>23</v>
      </c>
      <c r="N251" s="9" t="s">
        <v>23</v>
      </c>
      <c r="O251" s="9" t="s">
        <v>23</v>
      </c>
      <c r="P251" s="3" t="s">
        <v>71</v>
      </c>
      <c r="Q251" s="3"/>
      <c r="R251" s="3" t="str">
        <f>HYPERLINK("https://docs.wto.org/imrd/directdoc.asp?DDFDocuments/t/G/TBTN23/BDI314A2.docx", "https://docs.wto.org/imrd/directdoc.asp?DDFDocuments/t/G/TBTN23/BDI314A2.docx")</f>
        <v>https://docs.wto.org/imrd/directdoc.asp?DDFDocuments/t/G/TBTN23/BDI314A2.docx</v>
      </c>
      <c r="S251" s="3" t="str">
        <f>HYPERLINK("https://docs.wto.org/imrd/directdoc.asp?DDFDocuments/u/G/TBTN23/BDI314A2.docx", "https://docs.wto.org/imrd/directdoc.asp?DDFDocuments/u/G/TBTN23/BDI314A2.docx")</f>
        <v>https://docs.wto.org/imrd/directdoc.asp?DDFDocuments/u/G/TBTN23/BDI314A2.docx</v>
      </c>
      <c r="T251" s="3" t="str">
        <f>HYPERLINK("https://docs.wto.org/imrd/directdoc.asp?DDFDocuments/v/G/TBTN23/BDI314A2.docx", "https://docs.wto.org/imrd/directdoc.asp?DDFDocuments/v/G/TBTN23/BDI314A2.docx")</f>
        <v>https://docs.wto.org/imrd/directdoc.asp?DDFDocuments/v/G/TBTN23/BDI314A2.docx</v>
      </c>
      <c r="U251" s="3" t="s">
        <v>421</v>
      </c>
      <c r="V251" s="3" t="s">
        <v>422</v>
      </c>
      <c r="W251" s="3" t="s">
        <v>421</v>
      </c>
      <c r="X251" s="3" t="s">
        <v>422</v>
      </c>
      <c r="Y251" s="3" t="s">
        <v>422</v>
      </c>
      <c r="Z251" s="3" t="s">
        <v>422</v>
      </c>
      <c r="AA251" s="3" t="s">
        <v>422</v>
      </c>
      <c r="AB251" s="1" t="s">
        <v>23</v>
      </c>
    </row>
    <row r="252" spans="1:28" ht="90" x14ac:dyDescent="0.25">
      <c r="A252" s="3" t="s">
        <v>43</v>
      </c>
      <c r="B252" s="9">
        <v>45996</v>
      </c>
      <c r="C252" s="13" t="str">
        <f>HYPERLINK("https://eping.wto.org/en/Search?viewData= G/TBT/N/BDI/296/Add.2, G/TBT/N/KEN/1331/Add.2, G/TBT/N/RWA/738/Add.2, G/TBT/N/TZA/856/Add.2, G/TBT/N/UGA/1705/Add.2"," G/TBT/N/BDI/296/Add.2, G/TBT/N/KEN/1331/Add.2, G/TBT/N/RWA/738/Add.2, G/TBT/N/TZA/856/Add.2, G/TBT/N/UGA/1705/Add.2")</f>
        <v xml:space="preserve"> G/TBT/N/BDI/296/Add.2, G/TBT/N/KEN/1331/Add.2, G/TBT/N/RWA/738/Add.2, G/TBT/N/TZA/856/Add.2, G/TBT/N/UGA/1705/Add.2</v>
      </c>
      <c r="D252" s="1" t="s">
        <v>833</v>
      </c>
      <c r="E252" s="1" t="s">
        <v>834</v>
      </c>
      <c r="F252" s="1" t="s">
        <v>835</v>
      </c>
      <c r="G252" s="1" t="s">
        <v>23</v>
      </c>
      <c r="H252" s="1" t="s">
        <v>136</v>
      </c>
      <c r="I252" s="1" t="s">
        <v>836</v>
      </c>
      <c r="J252" s="1" t="s">
        <v>23</v>
      </c>
      <c r="K252" s="1" t="s">
        <v>23</v>
      </c>
      <c r="L252" s="3"/>
      <c r="M252" s="9" t="s">
        <v>23</v>
      </c>
      <c r="N252" s="9" t="s">
        <v>23</v>
      </c>
      <c r="O252" s="9" t="s">
        <v>23</v>
      </c>
      <c r="P252" s="3" t="s">
        <v>71</v>
      </c>
      <c r="Q252" s="3"/>
      <c r="R252" s="3" t="str">
        <f>HYPERLINK("https://docs.wto.org/imrd/directdoc.asp?DDFDocuments/t/G/TBTN22/BDI296A2.docx", "https://docs.wto.org/imrd/directdoc.asp?DDFDocuments/t/G/TBTN22/BDI296A2.docx")</f>
        <v>https://docs.wto.org/imrd/directdoc.asp?DDFDocuments/t/G/TBTN22/BDI296A2.docx</v>
      </c>
      <c r="S252" s="3" t="str">
        <f>HYPERLINK("https://docs.wto.org/imrd/directdoc.asp?DDFDocuments/u/G/TBTN22/BDI296A2.docx", "https://docs.wto.org/imrd/directdoc.asp?DDFDocuments/u/G/TBTN22/BDI296A2.docx")</f>
        <v>https://docs.wto.org/imrd/directdoc.asp?DDFDocuments/u/G/TBTN22/BDI296A2.docx</v>
      </c>
      <c r="T252" s="3" t="str">
        <f>HYPERLINK("https://docs.wto.org/imrd/directdoc.asp?DDFDocuments/v/G/TBTN22/BDI296A2.docx", "https://docs.wto.org/imrd/directdoc.asp?DDFDocuments/v/G/TBTN22/BDI296A2.docx")</f>
        <v>https://docs.wto.org/imrd/directdoc.asp?DDFDocuments/v/G/TBTN22/BDI296A2.docx</v>
      </c>
      <c r="U252" s="3" t="s">
        <v>421</v>
      </c>
      <c r="V252" s="3" t="s">
        <v>422</v>
      </c>
      <c r="W252" s="3" t="s">
        <v>421</v>
      </c>
      <c r="X252" s="3" t="s">
        <v>422</v>
      </c>
      <c r="Y252" s="3" t="s">
        <v>422</v>
      </c>
      <c r="Z252" s="3" t="s">
        <v>422</v>
      </c>
      <c r="AA252" s="3" t="s">
        <v>422</v>
      </c>
      <c r="AB252" s="1" t="s">
        <v>23</v>
      </c>
    </row>
    <row r="253" spans="1:28" ht="135" x14ac:dyDescent="0.25">
      <c r="A253" s="3" t="s">
        <v>126</v>
      </c>
      <c r="B253" s="9">
        <v>45996</v>
      </c>
      <c r="C253" s="13" t="str">
        <f>HYPERLINK("https://eping.wto.org/en/Search?viewData= G/TBT/N/BDI/362/Add.3, G/TBT/N/KEN/1442/Add.3, G/TBT/N/RWA/873/Add.3, G/TBT/N/TZA/976/Add.3, G/TBT/N/UGA/1778/Add.3"," G/TBT/N/BDI/362/Add.3, G/TBT/N/KEN/1442/Add.3, G/TBT/N/RWA/873/Add.3, G/TBT/N/TZA/976/Add.3, G/TBT/N/UGA/1778/Add.3")</f>
        <v xml:space="preserve"> G/TBT/N/BDI/362/Add.3, G/TBT/N/KEN/1442/Add.3, G/TBT/N/RWA/873/Add.3, G/TBT/N/TZA/976/Add.3, G/TBT/N/UGA/1778/Add.3</v>
      </c>
      <c r="D253" s="1" t="s">
        <v>843</v>
      </c>
      <c r="E253" s="1" t="s">
        <v>844</v>
      </c>
      <c r="F253" s="1" t="s">
        <v>845</v>
      </c>
      <c r="G253" s="1" t="s">
        <v>156</v>
      </c>
      <c r="H253" s="1" t="s">
        <v>872</v>
      </c>
      <c r="I253" s="1" t="s">
        <v>607</v>
      </c>
      <c r="J253" s="1" t="s">
        <v>23</v>
      </c>
      <c r="K253" s="1" t="s">
        <v>23</v>
      </c>
      <c r="L253" s="3"/>
      <c r="M253" s="9" t="s">
        <v>23</v>
      </c>
      <c r="N253" s="9" t="s">
        <v>23</v>
      </c>
      <c r="O253" s="9" t="s">
        <v>23</v>
      </c>
      <c r="P253" s="3" t="s">
        <v>71</v>
      </c>
      <c r="Q253" s="3"/>
      <c r="R253" s="3" t="str">
        <f>HYPERLINK("https://docs.wto.org/imrd/directdoc.asp?DDFDocuments/t/G/TBTN23/BDI362A3.docx", "https://docs.wto.org/imrd/directdoc.asp?DDFDocuments/t/G/TBTN23/BDI362A3.docx")</f>
        <v>https://docs.wto.org/imrd/directdoc.asp?DDFDocuments/t/G/TBTN23/BDI362A3.docx</v>
      </c>
      <c r="S253" s="3" t="str">
        <f>HYPERLINK("https://docs.wto.org/imrd/directdoc.asp?DDFDocuments/u/G/TBTN23/BDI362A3.docx", "https://docs.wto.org/imrd/directdoc.asp?DDFDocuments/u/G/TBTN23/BDI362A3.docx")</f>
        <v>https://docs.wto.org/imrd/directdoc.asp?DDFDocuments/u/G/TBTN23/BDI362A3.docx</v>
      </c>
      <c r="T253" s="3" t="str">
        <f>HYPERLINK("https://docs.wto.org/imrd/directdoc.asp?DDFDocuments/v/G/TBTN23/BDI362A3.docx", "https://docs.wto.org/imrd/directdoc.asp?DDFDocuments/v/G/TBTN23/BDI362A3.docx")</f>
        <v>https://docs.wto.org/imrd/directdoc.asp?DDFDocuments/v/G/TBTN23/BDI362A3.docx</v>
      </c>
      <c r="U253" s="3" t="s">
        <v>421</v>
      </c>
      <c r="V253" s="3" t="s">
        <v>422</v>
      </c>
      <c r="W253" s="3" t="s">
        <v>421</v>
      </c>
      <c r="X253" s="3" t="s">
        <v>422</v>
      </c>
      <c r="Y253" s="3" t="s">
        <v>422</v>
      </c>
      <c r="Z253" s="3" t="s">
        <v>422</v>
      </c>
      <c r="AA253" s="3" t="s">
        <v>422</v>
      </c>
      <c r="AB253" s="1" t="s">
        <v>23</v>
      </c>
    </row>
    <row r="254" spans="1:28" ht="150" x14ac:dyDescent="0.25">
      <c r="A254" s="3" t="s">
        <v>47</v>
      </c>
      <c r="B254" s="9">
        <v>45996</v>
      </c>
      <c r="C254" s="13" t="str">
        <f>HYPERLINK("https://eping.wto.org/en/Search?viewData= G/TBT/N/BDI/342/Add.3, G/TBT/N/KEN/1405/Add.3, G/TBT/N/RWA/849/Add.3, G/TBT/N/TZA/928/Add.3, G/TBT/N/UGA/1757/Add.3"," G/TBT/N/BDI/342/Add.3, G/TBT/N/KEN/1405/Add.3, G/TBT/N/RWA/849/Add.3, G/TBT/N/TZA/928/Add.3, G/TBT/N/UGA/1757/Add.3")</f>
        <v xml:space="preserve"> G/TBT/N/BDI/342/Add.3, G/TBT/N/KEN/1405/Add.3, G/TBT/N/RWA/849/Add.3, G/TBT/N/TZA/928/Add.3, G/TBT/N/UGA/1757/Add.3</v>
      </c>
      <c r="D254" s="1" t="s">
        <v>859</v>
      </c>
      <c r="E254" s="1" t="s">
        <v>860</v>
      </c>
      <c r="F254" s="1" t="s">
        <v>861</v>
      </c>
      <c r="G254" s="1" t="s">
        <v>862</v>
      </c>
      <c r="H254" s="1" t="s">
        <v>557</v>
      </c>
      <c r="I254" s="1" t="s">
        <v>836</v>
      </c>
      <c r="J254" s="1" t="s">
        <v>23</v>
      </c>
      <c r="K254" s="1" t="s">
        <v>23</v>
      </c>
      <c r="L254" s="3"/>
      <c r="M254" s="9" t="s">
        <v>23</v>
      </c>
      <c r="N254" s="9" t="s">
        <v>23</v>
      </c>
      <c r="O254" s="9" t="s">
        <v>23</v>
      </c>
      <c r="P254" s="3" t="s">
        <v>71</v>
      </c>
      <c r="Q254" s="3"/>
      <c r="R254" s="3" t="str">
        <f>HYPERLINK("https://docs.wto.org/imrd/directdoc.asp?DDFDocuments/t/G/TBTN23/BDI342A3.docx", "https://docs.wto.org/imrd/directdoc.asp?DDFDocuments/t/G/TBTN23/BDI342A3.docx")</f>
        <v>https://docs.wto.org/imrd/directdoc.asp?DDFDocuments/t/G/TBTN23/BDI342A3.docx</v>
      </c>
      <c r="S254" s="3" t="str">
        <f>HYPERLINK("https://docs.wto.org/imrd/directdoc.asp?DDFDocuments/u/G/TBTN23/BDI342A3.docx", "https://docs.wto.org/imrd/directdoc.asp?DDFDocuments/u/G/TBTN23/BDI342A3.docx")</f>
        <v>https://docs.wto.org/imrd/directdoc.asp?DDFDocuments/u/G/TBTN23/BDI342A3.docx</v>
      </c>
      <c r="T254" s="3" t="str">
        <f>HYPERLINK("https://docs.wto.org/imrd/directdoc.asp?DDFDocuments/v/G/TBTN23/BDI342A3.docx", "https://docs.wto.org/imrd/directdoc.asp?DDFDocuments/v/G/TBTN23/BDI342A3.docx")</f>
        <v>https://docs.wto.org/imrd/directdoc.asp?DDFDocuments/v/G/TBTN23/BDI342A3.docx</v>
      </c>
      <c r="U254" s="3" t="s">
        <v>421</v>
      </c>
      <c r="V254" s="3" t="s">
        <v>422</v>
      </c>
      <c r="W254" s="3" t="s">
        <v>422</v>
      </c>
      <c r="X254" s="3" t="s">
        <v>422</v>
      </c>
      <c r="Y254" s="3" t="s">
        <v>422</v>
      </c>
      <c r="Z254" s="3" t="s">
        <v>422</v>
      </c>
      <c r="AA254" s="3" t="s">
        <v>422</v>
      </c>
      <c r="AB254" s="1" t="s">
        <v>23</v>
      </c>
    </row>
    <row r="255" spans="1:28" ht="120" x14ac:dyDescent="0.25">
      <c r="A255" s="3" t="s">
        <v>28</v>
      </c>
      <c r="B255" s="9">
        <v>45996</v>
      </c>
      <c r="C255" s="13" t="str">
        <f>HYPERLINK("https://eping.wto.org/en/Search?viewData= G/TBT/N/BDI/222/Add.2, G/TBT/N/KEN/1231/Add.2, G/TBT/N/RWA/648/Add.2, G/TBT/N/TZA/723/Add.2, G/TBT/N/UGA/1555/Add.2"," G/TBT/N/BDI/222/Add.2, G/TBT/N/KEN/1231/Add.2, G/TBT/N/RWA/648/Add.2, G/TBT/N/TZA/723/Add.2, G/TBT/N/UGA/1555/Add.2")</f>
        <v xml:space="preserve"> G/TBT/N/BDI/222/Add.2, G/TBT/N/KEN/1231/Add.2, G/TBT/N/RWA/648/Add.2, G/TBT/N/TZA/723/Add.2, G/TBT/N/UGA/1555/Add.2</v>
      </c>
      <c r="D255" s="1" t="s">
        <v>867</v>
      </c>
      <c r="E255" s="1" t="s">
        <v>868</v>
      </c>
      <c r="F255" s="1" t="s">
        <v>869</v>
      </c>
      <c r="G255" s="1" t="s">
        <v>23</v>
      </c>
      <c r="H255" s="1" t="s">
        <v>870</v>
      </c>
      <c r="I255" s="1" t="s">
        <v>104</v>
      </c>
      <c r="J255" s="1" t="s">
        <v>23</v>
      </c>
      <c r="K255" s="1" t="s">
        <v>29</v>
      </c>
      <c r="L255" s="3"/>
      <c r="M255" s="9" t="s">
        <v>23</v>
      </c>
      <c r="N255" s="9" t="s">
        <v>23</v>
      </c>
      <c r="O255" s="9" t="s">
        <v>23</v>
      </c>
      <c r="P255" s="3" t="s">
        <v>71</v>
      </c>
      <c r="Q255" s="3"/>
      <c r="R255" s="3" t="str">
        <f>HYPERLINK("https://docs.wto.org/imrd/directdoc.asp?DDFDocuments/t/G/TBTN22/BDI222A2.docx", "https://docs.wto.org/imrd/directdoc.asp?DDFDocuments/t/G/TBTN22/BDI222A2.docx")</f>
        <v>https://docs.wto.org/imrd/directdoc.asp?DDFDocuments/t/G/TBTN22/BDI222A2.docx</v>
      </c>
      <c r="S255" s="3" t="str">
        <f>HYPERLINK("https://docs.wto.org/imrd/directdoc.asp?DDFDocuments/u/G/TBTN22/BDI222A2.docx", "https://docs.wto.org/imrd/directdoc.asp?DDFDocuments/u/G/TBTN22/BDI222A2.docx")</f>
        <v>https://docs.wto.org/imrd/directdoc.asp?DDFDocuments/u/G/TBTN22/BDI222A2.docx</v>
      </c>
      <c r="T255" s="3" t="str">
        <f>HYPERLINK("https://docs.wto.org/imrd/directdoc.asp?DDFDocuments/v/G/TBTN22/BDI222A2.docx", "https://docs.wto.org/imrd/directdoc.asp?DDFDocuments/v/G/TBTN22/BDI222A2.docx")</f>
        <v>https://docs.wto.org/imrd/directdoc.asp?DDFDocuments/v/G/TBTN22/BDI222A2.docx</v>
      </c>
      <c r="U255" s="3" t="s">
        <v>421</v>
      </c>
      <c r="V255" s="3" t="s">
        <v>422</v>
      </c>
      <c r="W255" s="3" t="s">
        <v>422</v>
      </c>
      <c r="X255" s="3" t="s">
        <v>422</v>
      </c>
      <c r="Y255" s="3" t="s">
        <v>422</v>
      </c>
      <c r="Z255" s="3" t="s">
        <v>422</v>
      </c>
      <c r="AA255" s="3" t="s">
        <v>422</v>
      </c>
      <c r="AB255" s="1" t="s">
        <v>23</v>
      </c>
    </row>
    <row r="256" spans="1:28" ht="105" x14ac:dyDescent="0.25">
      <c r="A256" s="3" t="s">
        <v>22</v>
      </c>
      <c r="B256" s="9">
        <v>45996</v>
      </c>
      <c r="C256" s="13" t="str">
        <f>HYPERLINK("https://eping.wto.org/en/Search?viewData= G/TBT/N/BDI/316/Add.2, G/TBT/N/KEN/1365/Add.2, G/TBT/N/RWA/757/Add.2, G/TBT/N/TZA/880/Add.2, G/TBT/N/UGA/1727/Add.2"," G/TBT/N/BDI/316/Add.2, G/TBT/N/KEN/1365/Add.2, G/TBT/N/RWA/757/Add.2, G/TBT/N/TZA/880/Add.2, G/TBT/N/UGA/1727/Add.2")</f>
        <v xml:space="preserve"> G/TBT/N/BDI/316/Add.2, G/TBT/N/KEN/1365/Add.2, G/TBT/N/RWA/757/Add.2, G/TBT/N/TZA/880/Add.2, G/TBT/N/UGA/1727/Add.2</v>
      </c>
      <c r="D256" s="1" t="s">
        <v>839</v>
      </c>
      <c r="E256" s="1" t="s">
        <v>840</v>
      </c>
      <c r="F256" s="1" t="s">
        <v>835</v>
      </c>
      <c r="G256" s="1" t="s">
        <v>873</v>
      </c>
      <c r="H256" s="1" t="s">
        <v>874</v>
      </c>
      <c r="I256" s="1" t="s">
        <v>604</v>
      </c>
      <c r="J256" s="1" t="s">
        <v>23</v>
      </c>
      <c r="K256" s="1" t="s">
        <v>23</v>
      </c>
      <c r="L256" s="3"/>
      <c r="M256" s="9" t="s">
        <v>23</v>
      </c>
      <c r="N256" s="9" t="s">
        <v>23</v>
      </c>
      <c r="O256" s="9" t="s">
        <v>23</v>
      </c>
      <c r="P256" s="3" t="s">
        <v>71</v>
      </c>
      <c r="Q256" s="3"/>
      <c r="R256" s="3" t="str">
        <f>HYPERLINK("https://docs.wto.org/imrd/directdoc.asp?DDFDocuments/t/G/TBTN23/BDI316A2.docx", "https://docs.wto.org/imrd/directdoc.asp?DDFDocuments/t/G/TBTN23/BDI316A2.docx")</f>
        <v>https://docs.wto.org/imrd/directdoc.asp?DDFDocuments/t/G/TBTN23/BDI316A2.docx</v>
      </c>
      <c r="S256" s="3" t="str">
        <f>HYPERLINK("https://docs.wto.org/imrd/directdoc.asp?DDFDocuments/u/G/TBTN23/BDI316A2.docx", "https://docs.wto.org/imrd/directdoc.asp?DDFDocuments/u/G/TBTN23/BDI316A2.docx")</f>
        <v>https://docs.wto.org/imrd/directdoc.asp?DDFDocuments/u/G/TBTN23/BDI316A2.docx</v>
      </c>
      <c r="T256" s="3" t="str">
        <f>HYPERLINK("https://docs.wto.org/imrd/directdoc.asp?DDFDocuments/v/G/TBTN23/BDI316A2.docx", "https://docs.wto.org/imrd/directdoc.asp?DDFDocuments/v/G/TBTN23/BDI316A2.docx")</f>
        <v>https://docs.wto.org/imrd/directdoc.asp?DDFDocuments/v/G/TBTN23/BDI316A2.docx</v>
      </c>
      <c r="U256" s="3" t="s">
        <v>421</v>
      </c>
      <c r="V256" s="3" t="s">
        <v>422</v>
      </c>
      <c r="W256" s="3" t="s">
        <v>421</v>
      </c>
      <c r="X256" s="3" t="s">
        <v>422</v>
      </c>
      <c r="Y256" s="3" t="s">
        <v>422</v>
      </c>
      <c r="Z256" s="3" t="s">
        <v>422</v>
      </c>
      <c r="AA256" s="3" t="s">
        <v>422</v>
      </c>
      <c r="AB256" s="1" t="s">
        <v>23</v>
      </c>
    </row>
    <row r="257" spans="1:28" ht="105" x14ac:dyDescent="0.25">
      <c r="A257" s="3" t="s">
        <v>22</v>
      </c>
      <c r="B257" s="9">
        <v>45996</v>
      </c>
      <c r="C257" s="13" t="str">
        <f>HYPERLINK("https://eping.wto.org/en/Search?viewData= G/TBT/N/BDI/314/Add.2, G/TBT/N/KEN/1363/Add.2, G/TBT/N/RWA/755/Add.2, G/TBT/N/TZA/878/Add.2, G/TBT/N/UGA/1725/Add.2"," G/TBT/N/BDI/314/Add.2, G/TBT/N/KEN/1363/Add.2, G/TBT/N/RWA/755/Add.2, G/TBT/N/TZA/878/Add.2, G/TBT/N/UGA/1725/Add.2")</f>
        <v xml:space="preserve"> G/TBT/N/BDI/314/Add.2, G/TBT/N/KEN/1363/Add.2, G/TBT/N/RWA/755/Add.2, G/TBT/N/TZA/878/Add.2, G/TBT/N/UGA/1725/Add.2</v>
      </c>
      <c r="D257" s="1" t="s">
        <v>865</v>
      </c>
      <c r="E257" s="1" t="s">
        <v>866</v>
      </c>
      <c r="F257" s="1" t="s">
        <v>835</v>
      </c>
      <c r="G257" s="1" t="s">
        <v>23</v>
      </c>
      <c r="H257" s="1" t="s">
        <v>136</v>
      </c>
      <c r="I257" s="1" t="s">
        <v>604</v>
      </c>
      <c r="J257" s="1" t="s">
        <v>23</v>
      </c>
      <c r="K257" s="1" t="s">
        <v>23</v>
      </c>
      <c r="L257" s="3"/>
      <c r="M257" s="9" t="s">
        <v>23</v>
      </c>
      <c r="N257" s="9" t="s">
        <v>23</v>
      </c>
      <c r="O257" s="9" t="s">
        <v>23</v>
      </c>
      <c r="P257" s="3" t="s">
        <v>71</v>
      </c>
      <c r="Q257" s="3"/>
      <c r="R257" s="3" t="str">
        <f>HYPERLINK("https://docs.wto.org/imrd/directdoc.asp?DDFDocuments/t/G/TBTN23/BDI314A2.docx", "https://docs.wto.org/imrd/directdoc.asp?DDFDocuments/t/G/TBTN23/BDI314A2.docx")</f>
        <v>https://docs.wto.org/imrd/directdoc.asp?DDFDocuments/t/G/TBTN23/BDI314A2.docx</v>
      </c>
      <c r="S257" s="3" t="str">
        <f>HYPERLINK("https://docs.wto.org/imrd/directdoc.asp?DDFDocuments/u/G/TBTN23/BDI314A2.docx", "https://docs.wto.org/imrd/directdoc.asp?DDFDocuments/u/G/TBTN23/BDI314A2.docx")</f>
        <v>https://docs.wto.org/imrd/directdoc.asp?DDFDocuments/u/G/TBTN23/BDI314A2.docx</v>
      </c>
      <c r="T257" s="3" t="str">
        <f>HYPERLINK("https://docs.wto.org/imrd/directdoc.asp?DDFDocuments/v/G/TBTN23/BDI314A2.docx", "https://docs.wto.org/imrd/directdoc.asp?DDFDocuments/v/G/TBTN23/BDI314A2.docx")</f>
        <v>https://docs.wto.org/imrd/directdoc.asp?DDFDocuments/v/G/TBTN23/BDI314A2.docx</v>
      </c>
      <c r="U257" s="3" t="s">
        <v>421</v>
      </c>
      <c r="V257" s="3" t="s">
        <v>422</v>
      </c>
      <c r="W257" s="3" t="s">
        <v>421</v>
      </c>
      <c r="X257" s="3" t="s">
        <v>422</v>
      </c>
      <c r="Y257" s="3" t="s">
        <v>422</v>
      </c>
      <c r="Z257" s="3" t="s">
        <v>422</v>
      </c>
      <c r="AA257" s="3" t="s">
        <v>422</v>
      </c>
      <c r="AB257" s="1" t="s">
        <v>23</v>
      </c>
    </row>
    <row r="258" spans="1:28" ht="105" x14ac:dyDescent="0.25">
      <c r="A258" s="3" t="s">
        <v>43</v>
      </c>
      <c r="B258" s="9">
        <v>45996</v>
      </c>
      <c r="C258" s="13" t="str">
        <f>HYPERLINK("https://eping.wto.org/en/Search?viewData= G/TBT/N/BDI/313/Add.2, G/TBT/N/KEN/1362/Add.2, G/TBT/N/RWA/754/Add.2, G/TBT/N/TZA/877/Add.2, G/TBT/N/UGA/1724/Add.2"," G/TBT/N/BDI/313/Add.2, G/TBT/N/KEN/1362/Add.2, G/TBT/N/RWA/754/Add.2, G/TBT/N/TZA/877/Add.2, G/TBT/N/UGA/1724/Add.2")</f>
        <v xml:space="preserve"> G/TBT/N/BDI/313/Add.2, G/TBT/N/KEN/1362/Add.2, G/TBT/N/RWA/754/Add.2, G/TBT/N/TZA/877/Add.2, G/TBT/N/UGA/1724/Add.2</v>
      </c>
      <c r="D258" s="1" t="s">
        <v>848</v>
      </c>
      <c r="E258" s="1" t="s">
        <v>849</v>
      </c>
      <c r="F258" s="1" t="s">
        <v>835</v>
      </c>
      <c r="G258" s="1" t="s">
        <v>135</v>
      </c>
      <c r="H258" s="1" t="s">
        <v>850</v>
      </c>
      <c r="I258" s="1" t="s">
        <v>604</v>
      </c>
      <c r="J258" s="1" t="s">
        <v>23</v>
      </c>
      <c r="K258" s="1" t="s">
        <v>23</v>
      </c>
      <c r="L258" s="3"/>
      <c r="M258" s="9" t="s">
        <v>23</v>
      </c>
      <c r="N258" s="9" t="s">
        <v>23</v>
      </c>
      <c r="O258" s="9" t="s">
        <v>23</v>
      </c>
      <c r="P258" s="3" t="s">
        <v>71</v>
      </c>
      <c r="Q258" s="3"/>
      <c r="R258" s="3" t="str">
        <f>HYPERLINK("https://docs.wto.org/imrd/directdoc.asp?DDFDocuments/t/G/TBTN23/BDI313A2.docx", "https://docs.wto.org/imrd/directdoc.asp?DDFDocuments/t/G/TBTN23/BDI313A2.docx")</f>
        <v>https://docs.wto.org/imrd/directdoc.asp?DDFDocuments/t/G/TBTN23/BDI313A2.docx</v>
      </c>
      <c r="S258" s="3" t="str">
        <f>HYPERLINK("https://docs.wto.org/imrd/directdoc.asp?DDFDocuments/u/G/TBTN23/BDI313A2.docx", "https://docs.wto.org/imrd/directdoc.asp?DDFDocuments/u/G/TBTN23/BDI313A2.docx")</f>
        <v>https://docs.wto.org/imrd/directdoc.asp?DDFDocuments/u/G/TBTN23/BDI313A2.docx</v>
      </c>
      <c r="T258" s="3" t="str">
        <f>HYPERLINK("https://docs.wto.org/imrd/directdoc.asp?DDFDocuments/v/G/TBTN23/BDI313A2.docx", "https://docs.wto.org/imrd/directdoc.asp?DDFDocuments/v/G/TBTN23/BDI313A2.docx")</f>
        <v>https://docs.wto.org/imrd/directdoc.asp?DDFDocuments/v/G/TBTN23/BDI313A2.docx</v>
      </c>
      <c r="U258" s="3" t="s">
        <v>421</v>
      </c>
      <c r="V258" s="3" t="s">
        <v>422</v>
      </c>
      <c r="W258" s="3" t="s">
        <v>421</v>
      </c>
      <c r="X258" s="3" t="s">
        <v>422</v>
      </c>
      <c r="Y258" s="3" t="s">
        <v>422</v>
      </c>
      <c r="Z258" s="3" t="s">
        <v>422</v>
      </c>
      <c r="AA258" s="3" t="s">
        <v>422</v>
      </c>
      <c r="AB258" s="1" t="s">
        <v>23</v>
      </c>
    </row>
    <row r="259" spans="1:28" ht="105" x14ac:dyDescent="0.25">
      <c r="A259" s="3" t="s">
        <v>22</v>
      </c>
      <c r="B259" s="9">
        <v>45996</v>
      </c>
      <c r="C259" s="13" t="str">
        <f>HYPERLINK("https://eping.wto.org/en/Search?viewData= G/TBT/N/BDI/317/Add.2, G/TBT/N/KEN/1366/Add.2, G/TBT/N/RWA/758/Add.2, G/TBT/N/TZA/881/Add.2, G/TBT/N/UGA/1728/Add.2"," G/TBT/N/BDI/317/Add.2, G/TBT/N/KEN/1366/Add.2, G/TBT/N/RWA/758/Add.2, G/TBT/N/TZA/881/Add.2, G/TBT/N/UGA/1728/Add.2")</f>
        <v xml:space="preserve"> G/TBT/N/BDI/317/Add.2, G/TBT/N/KEN/1366/Add.2, G/TBT/N/RWA/758/Add.2, G/TBT/N/TZA/881/Add.2, G/TBT/N/UGA/1728/Add.2</v>
      </c>
      <c r="D259" s="1" t="s">
        <v>863</v>
      </c>
      <c r="E259" s="1" t="s">
        <v>864</v>
      </c>
      <c r="F259" s="1" t="s">
        <v>835</v>
      </c>
      <c r="G259" s="1" t="s">
        <v>23</v>
      </c>
      <c r="H259" s="1" t="s">
        <v>136</v>
      </c>
      <c r="I259" s="1" t="s">
        <v>604</v>
      </c>
      <c r="J259" s="1" t="s">
        <v>23</v>
      </c>
      <c r="K259" s="1" t="s">
        <v>23</v>
      </c>
      <c r="L259" s="3"/>
      <c r="M259" s="9" t="s">
        <v>23</v>
      </c>
      <c r="N259" s="9" t="s">
        <v>23</v>
      </c>
      <c r="O259" s="9" t="s">
        <v>23</v>
      </c>
      <c r="P259" s="3" t="s">
        <v>71</v>
      </c>
      <c r="Q259" s="3"/>
      <c r="R259" s="3" t="str">
        <f>HYPERLINK("https://docs.wto.org/imrd/directdoc.asp?DDFDocuments/t/G/TBTN23/BDI317A2.docx", "https://docs.wto.org/imrd/directdoc.asp?DDFDocuments/t/G/TBTN23/BDI317A2.docx")</f>
        <v>https://docs.wto.org/imrd/directdoc.asp?DDFDocuments/t/G/TBTN23/BDI317A2.docx</v>
      </c>
      <c r="S259" s="3" t="str">
        <f>HYPERLINK("https://docs.wto.org/imrd/directdoc.asp?DDFDocuments/u/G/TBTN23/BDI317A2.docx", "https://docs.wto.org/imrd/directdoc.asp?DDFDocuments/u/G/TBTN23/BDI317A2.docx")</f>
        <v>https://docs.wto.org/imrd/directdoc.asp?DDFDocuments/u/G/TBTN23/BDI317A2.docx</v>
      </c>
      <c r="T259" s="3" t="str">
        <f>HYPERLINK("https://docs.wto.org/imrd/directdoc.asp?DDFDocuments/v/G/TBTN23/BDI317A2.docx", "https://docs.wto.org/imrd/directdoc.asp?DDFDocuments/v/G/TBTN23/BDI317A2.docx")</f>
        <v>https://docs.wto.org/imrd/directdoc.asp?DDFDocuments/v/G/TBTN23/BDI317A2.docx</v>
      </c>
      <c r="U259" s="3" t="s">
        <v>421</v>
      </c>
      <c r="V259" s="3" t="s">
        <v>422</v>
      </c>
      <c r="W259" s="3" t="s">
        <v>421</v>
      </c>
      <c r="X259" s="3" t="s">
        <v>422</v>
      </c>
      <c r="Y259" s="3" t="s">
        <v>422</v>
      </c>
      <c r="Z259" s="3" t="s">
        <v>422</v>
      </c>
      <c r="AA259" s="3" t="s">
        <v>422</v>
      </c>
      <c r="AB259" s="1" t="s">
        <v>23</v>
      </c>
    </row>
    <row r="260" spans="1:28" ht="105" x14ac:dyDescent="0.25">
      <c r="A260" s="3" t="s">
        <v>47</v>
      </c>
      <c r="B260" s="9">
        <v>45996</v>
      </c>
      <c r="C260" s="13" t="str">
        <f>HYPERLINK("https://eping.wto.org/en/Search?viewData= G/TBT/N/BDI/317/Add.2, G/TBT/N/KEN/1366/Add.2, G/TBT/N/RWA/758/Add.2, G/TBT/N/TZA/881/Add.2, G/TBT/N/UGA/1728/Add.2"," G/TBT/N/BDI/317/Add.2, G/TBT/N/KEN/1366/Add.2, G/TBT/N/RWA/758/Add.2, G/TBT/N/TZA/881/Add.2, G/TBT/N/UGA/1728/Add.2")</f>
        <v xml:space="preserve"> G/TBT/N/BDI/317/Add.2, G/TBT/N/KEN/1366/Add.2, G/TBT/N/RWA/758/Add.2, G/TBT/N/TZA/881/Add.2, G/TBT/N/UGA/1728/Add.2</v>
      </c>
      <c r="D260" s="1" t="s">
        <v>863</v>
      </c>
      <c r="E260" s="1" t="s">
        <v>864</v>
      </c>
      <c r="F260" s="1" t="s">
        <v>835</v>
      </c>
      <c r="G260" s="1" t="s">
        <v>23</v>
      </c>
      <c r="H260" s="1" t="s">
        <v>136</v>
      </c>
      <c r="I260" s="1" t="s">
        <v>604</v>
      </c>
      <c r="J260" s="1" t="s">
        <v>23</v>
      </c>
      <c r="K260" s="1" t="s">
        <v>23</v>
      </c>
      <c r="L260" s="3"/>
      <c r="M260" s="9" t="s">
        <v>23</v>
      </c>
      <c r="N260" s="9" t="s">
        <v>23</v>
      </c>
      <c r="O260" s="9" t="s">
        <v>23</v>
      </c>
      <c r="P260" s="3" t="s">
        <v>71</v>
      </c>
      <c r="Q260" s="3"/>
      <c r="R260" s="3" t="str">
        <f>HYPERLINK("https://docs.wto.org/imrd/directdoc.asp?DDFDocuments/t/G/TBTN23/BDI317A2.docx", "https://docs.wto.org/imrd/directdoc.asp?DDFDocuments/t/G/TBTN23/BDI317A2.docx")</f>
        <v>https://docs.wto.org/imrd/directdoc.asp?DDFDocuments/t/G/TBTN23/BDI317A2.docx</v>
      </c>
      <c r="S260" s="3" t="str">
        <f>HYPERLINK("https://docs.wto.org/imrd/directdoc.asp?DDFDocuments/u/G/TBTN23/BDI317A2.docx", "https://docs.wto.org/imrd/directdoc.asp?DDFDocuments/u/G/TBTN23/BDI317A2.docx")</f>
        <v>https://docs.wto.org/imrd/directdoc.asp?DDFDocuments/u/G/TBTN23/BDI317A2.docx</v>
      </c>
      <c r="T260" s="3" t="str">
        <f>HYPERLINK("https://docs.wto.org/imrd/directdoc.asp?DDFDocuments/v/G/TBTN23/BDI317A2.docx", "https://docs.wto.org/imrd/directdoc.asp?DDFDocuments/v/G/TBTN23/BDI317A2.docx")</f>
        <v>https://docs.wto.org/imrd/directdoc.asp?DDFDocuments/v/G/TBTN23/BDI317A2.docx</v>
      </c>
      <c r="U260" s="3" t="s">
        <v>421</v>
      </c>
      <c r="V260" s="3" t="s">
        <v>422</v>
      </c>
      <c r="W260" s="3" t="s">
        <v>421</v>
      </c>
      <c r="X260" s="3" t="s">
        <v>422</v>
      </c>
      <c r="Y260" s="3" t="s">
        <v>422</v>
      </c>
      <c r="Z260" s="3" t="s">
        <v>422</v>
      </c>
      <c r="AA260" s="3" t="s">
        <v>422</v>
      </c>
      <c r="AB260" s="1" t="s">
        <v>23</v>
      </c>
    </row>
    <row r="261" spans="1:28" ht="270" x14ac:dyDescent="0.25">
      <c r="A261" s="3" t="s">
        <v>70</v>
      </c>
      <c r="B261" s="9">
        <v>45996</v>
      </c>
      <c r="C261" s="13" t="str">
        <f>HYPERLINK("https://eping.wto.org/en/Search?viewData= G/TBT/N/USA/1771/Rev.1/Add.1"," G/TBT/N/USA/1771/Rev.1/Add.1")</f>
        <v xml:space="preserve"> G/TBT/N/USA/1771/Rev.1/Add.1</v>
      </c>
      <c r="D261" s="1" t="s">
        <v>875</v>
      </c>
      <c r="E261" s="1" t="s">
        <v>876</v>
      </c>
      <c r="F261" s="1" t="s">
        <v>877</v>
      </c>
      <c r="G261" s="1" t="s">
        <v>23</v>
      </c>
      <c r="H261" s="1" t="s">
        <v>878</v>
      </c>
      <c r="I261" s="1" t="s">
        <v>879</v>
      </c>
      <c r="J261" s="1" t="s">
        <v>23</v>
      </c>
      <c r="K261" s="1" t="s">
        <v>23</v>
      </c>
      <c r="L261" s="3"/>
      <c r="M261" s="9" t="s">
        <v>23</v>
      </c>
      <c r="N261" s="9" t="s">
        <v>23</v>
      </c>
      <c r="O261" s="9" t="s">
        <v>23</v>
      </c>
      <c r="P261" s="3" t="s">
        <v>71</v>
      </c>
      <c r="Q261" s="1" t="s">
        <v>880</v>
      </c>
      <c r="R261" s="3" t="str">
        <f>HYPERLINK("https://docs.wto.org/imrd/directdoc.asp?DDFDocuments/t/G/TBTN21/USA1771R1A1.docx", "https://docs.wto.org/imrd/directdoc.asp?DDFDocuments/t/G/TBTN21/USA1771R1A1.docx")</f>
        <v>https://docs.wto.org/imrd/directdoc.asp?DDFDocuments/t/G/TBTN21/USA1771R1A1.docx</v>
      </c>
      <c r="S261" s="3" t="str">
        <f>HYPERLINK("https://docs.wto.org/imrd/directdoc.asp?DDFDocuments/u/G/TBTN21/USA1771R1A1.docx", "https://docs.wto.org/imrd/directdoc.asp?DDFDocuments/u/G/TBTN21/USA1771R1A1.docx")</f>
        <v>https://docs.wto.org/imrd/directdoc.asp?DDFDocuments/u/G/TBTN21/USA1771R1A1.docx</v>
      </c>
      <c r="T261" s="3" t="str">
        <f>HYPERLINK("https://docs.wto.org/imrd/directdoc.asp?DDFDocuments/v/G/TBTN21/USA1771R1A1.docx", "https://docs.wto.org/imrd/directdoc.asp?DDFDocuments/v/G/TBTN21/USA1771R1A1.docx")</f>
        <v>https://docs.wto.org/imrd/directdoc.asp?DDFDocuments/v/G/TBTN21/USA1771R1A1.docx</v>
      </c>
      <c r="U261" s="3" t="s">
        <v>421</v>
      </c>
      <c r="V261" s="3" t="s">
        <v>422</v>
      </c>
      <c r="W261" s="3" t="s">
        <v>421</v>
      </c>
      <c r="X261" s="3" t="s">
        <v>422</v>
      </c>
      <c r="Y261" s="3" t="s">
        <v>422</v>
      </c>
      <c r="Z261" s="3" t="s">
        <v>422</v>
      </c>
      <c r="AA261" s="3" t="s">
        <v>422</v>
      </c>
      <c r="AB261" s="1" t="s">
        <v>23</v>
      </c>
    </row>
    <row r="262" spans="1:28" ht="90" x14ac:dyDescent="0.25">
      <c r="A262" s="3" t="s">
        <v>28</v>
      </c>
      <c r="B262" s="9">
        <v>45996</v>
      </c>
      <c r="C262" s="13" t="str">
        <f>HYPERLINK("https://eping.wto.org/en/Search?viewData= G/TBT/N/BDI/296/Add.2, G/TBT/N/KEN/1331/Add.2, G/TBT/N/RWA/738/Add.2, G/TBT/N/TZA/856/Add.2, G/TBT/N/UGA/1705/Add.2"," G/TBT/N/BDI/296/Add.2, G/TBT/N/KEN/1331/Add.2, G/TBT/N/RWA/738/Add.2, G/TBT/N/TZA/856/Add.2, G/TBT/N/UGA/1705/Add.2")</f>
        <v xml:space="preserve"> G/TBT/N/BDI/296/Add.2, G/TBT/N/KEN/1331/Add.2, G/TBT/N/RWA/738/Add.2, G/TBT/N/TZA/856/Add.2, G/TBT/N/UGA/1705/Add.2</v>
      </c>
      <c r="D262" s="1" t="s">
        <v>833</v>
      </c>
      <c r="E262" s="1" t="s">
        <v>834</v>
      </c>
      <c r="F262" s="1" t="s">
        <v>835</v>
      </c>
      <c r="G262" s="1" t="s">
        <v>23</v>
      </c>
      <c r="H262" s="1" t="s">
        <v>136</v>
      </c>
      <c r="I262" s="1" t="s">
        <v>836</v>
      </c>
      <c r="J262" s="1" t="s">
        <v>23</v>
      </c>
      <c r="K262" s="1" t="s">
        <v>23</v>
      </c>
      <c r="L262" s="3"/>
      <c r="M262" s="9" t="s">
        <v>23</v>
      </c>
      <c r="N262" s="9" t="s">
        <v>23</v>
      </c>
      <c r="O262" s="9" t="s">
        <v>23</v>
      </c>
      <c r="P262" s="3" t="s">
        <v>71</v>
      </c>
      <c r="Q262" s="3"/>
      <c r="R262" s="3" t="str">
        <f>HYPERLINK("https://docs.wto.org/imrd/directdoc.asp?DDFDocuments/t/G/TBTN22/BDI296A2.docx", "https://docs.wto.org/imrd/directdoc.asp?DDFDocuments/t/G/TBTN22/BDI296A2.docx")</f>
        <v>https://docs.wto.org/imrd/directdoc.asp?DDFDocuments/t/G/TBTN22/BDI296A2.docx</v>
      </c>
      <c r="S262" s="3" t="str">
        <f>HYPERLINK("https://docs.wto.org/imrd/directdoc.asp?DDFDocuments/u/G/TBTN22/BDI296A2.docx", "https://docs.wto.org/imrd/directdoc.asp?DDFDocuments/u/G/TBTN22/BDI296A2.docx")</f>
        <v>https://docs.wto.org/imrd/directdoc.asp?DDFDocuments/u/G/TBTN22/BDI296A2.docx</v>
      </c>
      <c r="T262" s="3" t="str">
        <f>HYPERLINK("https://docs.wto.org/imrd/directdoc.asp?DDFDocuments/v/G/TBTN22/BDI296A2.docx", "https://docs.wto.org/imrd/directdoc.asp?DDFDocuments/v/G/TBTN22/BDI296A2.docx")</f>
        <v>https://docs.wto.org/imrd/directdoc.asp?DDFDocuments/v/G/TBTN22/BDI296A2.docx</v>
      </c>
      <c r="U262" s="3" t="s">
        <v>421</v>
      </c>
      <c r="V262" s="3" t="s">
        <v>422</v>
      </c>
      <c r="W262" s="3" t="s">
        <v>421</v>
      </c>
      <c r="X262" s="3" t="s">
        <v>422</v>
      </c>
      <c r="Y262" s="3" t="s">
        <v>422</v>
      </c>
      <c r="Z262" s="3" t="s">
        <v>422</v>
      </c>
      <c r="AA262" s="3" t="s">
        <v>422</v>
      </c>
      <c r="AB262" s="1" t="s">
        <v>23</v>
      </c>
    </row>
    <row r="263" spans="1:28" ht="105" x14ac:dyDescent="0.25">
      <c r="A263" s="3" t="s">
        <v>43</v>
      </c>
      <c r="B263" s="9">
        <v>45996</v>
      </c>
      <c r="C263" s="13" t="str">
        <f>HYPERLINK("https://eping.wto.org/en/Search?viewData= G/TBT/N/BDI/316/Add.2, G/TBT/N/KEN/1365/Add.2, G/TBT/N/RWA/757/Add.2, G/TBT/N/TZA/880/Add.2, G/TBT/N/UGA/1727/Add.2"," G/TBT/N/BDI/316/Add.2, G/TBT/N/KEN/1365/Add.2, G/TBT/N/RWA/757/Add.2, G/TBT/N/TZA/880/Add.2, G/TBT/N/UGA/1727/Add.2")</f>
        <v xml:space="preserve"> G/TBT/N/BDI/316/Add.2, G/TBT/N/KEN/1365/Add.2, G/TBT/N/RWA/757/Add.2, G/TBT/N/TZA/880/Add.2, G/TBT/N/UGA/1727/Add.2</v>
      </c>
      <c r="D263" s="1" t="s">
        <v>839</v>
      </c>
      <c r="E263" s="1" t="s">
        <v>840</v>
      </c>
      <c r="F263" s="1" t="s">
        <v>835</v>
      </c>
      <c r="G263" s="1" t="s">
        <v>873</v>
      </c>
      <c r="H263" s="1" t="s">
        <v>874</v>
      </c>
      <c r="I263" s="1" t="s">
        <v>604</v>
      </c>
      <c r="J263" s="1" t="s">
        <v>23</v>
      </c>
      <c r="K263" s="1" t="s">
        <v>23</v>
      </c>
      <c r="L263" s="3"/>
      <c r="M263" s="9" t="s">
        <v>23</v>
      </c>
      <c r="N263" s="9" t="s">
        <v>23</v>
      </c>
      <c r="O263" s="9" t="s">
        <v>23</v>
      </c>
      <c r="P263" s="3" t="s">
        <v>71</v>
      </c>
      <c r="Q263" s="3"/>
      <c r="R263" s="3" t="str">
        <f>HYPERLINK("https://docs.wto.org/imrd/directdoc.asp?DDFDocuments/t/G/TBTN23/BDI316A2.docx", "https://docs.wto.org/imrd/directdoc.asp?DDFDocuments/t/G/TBTN23/BDI316A2.docx")</f>
        <v>https://docs.wto.org/imrd/directdoc.asp?DDFDocuments/t/G/TBTN23/BDI316A2.docx</v>
      </c>
      <c r="S263" s="3" t="str">
        <f>HYPERLINK("https://docs.wto.org/imrd/directdoc.asp?DDFDocuments/u/G/TBTN23/BDI316A2.docx", "https://docs.wto.org/imrd/directdoc.asp?DDFDocuments/u/G/TBTN23/BDI316A2.docx")</f>
        <v>https://docs.wto.org/imrd/directdoc.asp?DDFDocuments/u/G/TBTN23/BDI316A2.docx</v>
      </c>
      <c r="T263" s="3" t="str">
        <f>HYPERLINK("https://docs.wto.org/imrd/directdoc.asp?DDFDocuments/v/G/TBTN23/BDI316A2.docx", "https://docs.wto.org/imrd/directdoc.asp?DDFDocuments/v/G/TBTN23/BDI316A2.docx")</f>
        <v>https://docs.wto.org/imrd/directdoc.asp?DDFDocuments/v/G/TBTN23/BDI316A2.docx</v>
      </c>
      <c r="U263" s="3" t="s">
        <v>421</v>
      </c>
      <c r="V263" s="3" t="s">
        <v>422</v>
      </c>
      <c r="W263" s="3" t="s">
        <v>421</v>
      </c>
      <c r="X263" s="3" t="s">
        <v>422</v>
      </c>
      <c r="Y263" s="3" t="s">
        <v>422</v>
      </c>
      <c r="Z263" s="3" t="s">
        <v>422</v>
      </c>
      <c r="AA263" s="3" t="s">
        <v>422</v>
      </c>
      <c r="AB263" s="1" t="s">
        <v>23</v>
      </c>
    </row>
    <row r="264" spans="1:28" ht="105" x14ac:dyDescent="0.25">
      <c r="A264" s="3" t="s">
        <v>47</v>
      </c>
      <c r="B264" s="9">
        <v>45996</v>
      </c>
      <c r="C264" s="13" t="str">
        <f>HYPERLINK("https://eping.wto.org/en/Search?viewData= G/TBT/N/BDI/316/Add.2, G/TBT/N/KEN/1365/Add.2, G/TBT/N/RWA/757/Add.2, G/TBT/N/TZA/880/Add.2, G/TBT/N/UGA/1727/Add.2"," G/TBT/N/BDI/316/Add.2, G/TBT/N/KEN/1365/Add.2, G/TBT/N/RWA/757/Add.2, G/TBT/N/TZA/880/Add.2, G/TBT/N/UGA/1727/Add.2")</f>
        <v xml:space="preserve"> G/TBT/N/BDI/316/Add.2, G/TBT/N/KEN/1365/Add.2, G/TBT/N/RWA/757/Add.2, G/TBT/N/TZA/880/Add.2, G/TBT/N/UGA/1727/Add.2</v>
      </c>
      <c r="D264" s="1" t="s">
        <v>839</v>
      </c>
      <c r="E264" s="1" t="s">
        <v>840</v>
      </c>
      <c r="F264" s="1" t="s">
        <v>835</v>
      </c>
      <c r="G264" s="1" t="s">
        <v>873</v>
      </c>
      <c r="H264" s="1" t="s">
        <v>874</v>
      </c>
      <c r="I264" s="1" t="s">
        <v>604</v>
      </c>
      <c r="J264" s="1" t="s">
        <v>23</v>
      </c>
      <c r="K264" s="1" t="s">
        <v>23</v>
      </c>
      <c r="L264" s="3"/>
      <c r="M264" s="9" t="s">
        <v>23</v>
      </c>
      <c r="N264" s="9" t="s">
        <v>23</v>
      </c>
      <c r="O264" s="9" t="s">
        <v>23</v>
      </c>
      <c r="P264" s="3" t="s">
        <v>71</v>
      </c>
      <c r="Q264" s="3"/>
      <c r="R264" s="3" t="str">
        <f>HYPERLINK("https://docs.wto.org/imrd/directdoc.asp?DDFDocuments/t/G/TBTN23/BDI316A2.docx", "https://docs.wto.org/imrd/directdoc.asp?DDFDocuments/t/G/TBTN23/BDI316A2.docx")</f>
        <v>https://docs.wto.org/imrd/directdoc.asp?DDFDocuments/t/G/TBTN23/BDI316A2.docx</v>
      </c>
      <c r="S264" s="3" t="str">
        <f>HYPERLINK("https://docs.wto.org/imrd/directdoc.asp?DDFDocuments/u/G/TBTN23/BDI316A2.docx", "https://docs.wto.org/imrd/directdoc.asp?DDFDocuments/u/G/TBTN23/BDI316A2.docx")</f>
        <v>https://docs.wto.org/imrd/directdoc.asp?DDFDocuments/u/G/TBTN23/BDI316A2.docx</v>
      </c>
      <c r="T264" s="3" t="str">
        <f>HYPERLINK("https://docs.wto.org/imrd/directdoc.asp?DDFDocuments/v/G/TBTN23/BDI316A2.docx", "https://docs.wto.org/imrd/directdoc.asp?DDFDocuments/v/G/TBTN23/BDI316A2.docx")</f>
        <v>https://docs.wto.org/imrd/directdoc.asp?DDFDocuments/v/G/TBTN23/BDI316A2.docx</v>
      </c>
      <c r="U264" s="3" t="s">
        <v>421</v>
      </c>
      <c r="V264" s="3" t="s">
        <v>422</v>
      </c>
      <c r="W264" s="3" t="s">
        <v>421</v>
      </c>
      <c r="X264" s="3" t="s">
        <v>422</v>
      </c>
      <c r="Y264" s="3" t="s">
        <v>422</v>
      </c>
      <c r="Z264" s="3" t="s">
        <v>422</v>
      </c>
      <c r="AA264" s="3" t="s">
        <v>422</v>
      </c>
      <c r="AB264" s="1" t="s">
        <v>23</v>
      </c>
    </row>
    <row r="265" spans="1:28" ht="135" x14ac:dyDescent="0.25">
      <c r="A265" s="3" t="s">
        <v>47</v>
      </c>
      <c r="B265" s="9">
        <v>45996</v>
      </c>
      <c r="C265" s="13" t="str">
        <f>HYPERLINK("https://eping.wto.org/en/Search?viewData= G/TBT/N/BDI/362/Add.3, G/TBT/N/KEN/1442/Add.3, G/TBT/N/RWA/873/Add.3, G/TBT/N/TZA/976/Add.3, G/TBT/N/UGA/1778/Add.3"," G/TBT/N/BDI/362/Add.3, G/TBT/N/KEN/1442/Add.3, G/TBT/N/RWA/873/Add.3, G/TBT/N/TZA/976/Add.3, G/TBT/N/UGA/1778/Add.3")</f>
        <v xml:space="preserve"> G/TBT/N/BDI/362/Add.3, G/TBT/N/KEN/1442/Add.3, G/TBT/N/RWA/873/Add.3, G/TBT/N/TZA/976/Add.3, G/TBT/N/UGA/1778/Add.3</v>
      </c>
      <c r="D265" s="1" t="s">
        <v>843</v>
      </c>
      <c r="E265" s="1" t="s">
        <v>844</v>
      </c>
      <c r="F265" s="1" t="s">
        <v>845</v>
      </c>
      <c r="G265" s="1" t="s">
        <v>846</v>
      </c>
      <c r="H265" s="1" t="s">
        <v>847</v>
      </c>
      <c r="I265" s="1" t="s">
        <v>607</v>
      </c>
      <c r="J265" s="1" t="s">
        <v>23</v>
      </c>
      <c r="K265" s="1" t="s">
        <v>23</v>
      </c>
      <c r="L265" s="3"/>
      <c r="M265" s="9" t="s">
        <v>23</v>
      </c>
      <c r="N265" s="9" t="s">
        <v>23</v>
      </c>
      <c r="O265" s="9" t="s">
        <v>23</v>
      </c>
      <c r="P265" s="3" t="s">
        <v>71</v>
      </c>
      <c r="Q265" s="3"/>
      <c r="R265" s="3" t="str">
        <f>HYPERLINK("https://docs.wto.org/imrd/directdoc.asp?DDFDocuments/t/G/TBTN23/BDI362A3.docx", "https://docs.wto.org/imrd/directdoc.asp?DDFDocuments/t/G/TBTN23/BDI362A3.docx")</f>
        <v>https://docs.wto.org/imrd/directdoc.asp?DDFDocuments/t/G/TBTN23/BDI362A3.docx</v>
      </c>
      <c r="S265" s="3" t="str">
        <f>HYPERLINK("https://docs.wto.org/imrd/directdoc.asp?DDFDocuments/u/G/TBTN23/BDI362A3.docx", "https://docs.wto.org/imrd/directdoc.asp?DDFDocuments/u/G/TBTN23/BDI362A3.docx")</f>
        <v>https://docs.wto.org/imrd/directdoc.asp?DDFDocuments/u/G/TBTN23/BDI362A3.docx</v>
      </c>
      <c r="T265" s="3" t="str">
        <f>HYPERLINK("https://docs.wto.org/imrd/directdoc.asp?DDFDocuments/v/G/TBTN23/BDI362A3.docx", "https://docs.wto.org/imrd/directdoc.asp?DDFDocuments/v/G/TBTN23/BDI362A3.docx")</f>
        <v>https://docs.wto.org/imrd/directdoc.asp?DDFDocuments/v/G/TBTN23/BDI362A3.docx</v>
      </c>
      <c r="U265" s="3" t="s">
        <v>421</v>
      </c>
      <c r="V265" s="3" t="s">
        <v>422</v>
      </c>
      <c r="W265" s="3" t="s">
        <v>421</v>
      </c>
      <c r="X265" s="3" t="s">
        <v>422</v>
      </c>
      <c r="Y265" s="3" t="s">
        <v>422</v>
      </c>
      <c r="Z265" s="3" t="s">
        <v>422</v>
      </c>
      <c r="AA265" s="3" t="s">
        <v>422</v>
      </c>
      <c r="AB265" s="1" t="s">
        <v>23</v>
      </c>
    </row>
    <row r="266" spans="1:28" ht="150" x14ac:dyDescent="0.25">
      <c r="A266" s="3" t="s">
        <v>43</v>
      </c>
      <c r="B266" s="9">
        <v>45996</v>
      </c>
      <c r="C266" s="13" t="str">
        <f>HYPERLINK("https://eping.wto.org/en/Search?viewData= G/TBT/N/BDI/342/Add.3, G/TBT/N/KEN/1405/Add.3, G/TBT/N/RWA/849/Add.3, G/TBT/N/TZA/928/Add.3, G/TBT/N/UGA/1757/Add.3"," G/TBT/N/BDI/342/Add.3, G/TBT/N/KEN/1405/Add.3, G/TBT/N/RWA/849/Add.3, G/TBT/N/TZA/928/Add.3, G/TBT/N/UGA/1757/Add.3")</f>
        <v xml:space="preserve"> G/TBT/N/BDI/342/Add.3, G/TBT/N/KEN/1405/Add.3, G/TBT/N/RWA/849/Add.3, G/TBT/N/TZA/928/Add.3, G/TBT/N/UGA/1757/Add.3</v>
      </c>
      <c r="D266" s="1" t="s">
        <v>859</v>
      </c>
      <c r="E266" s="1" t="s">
        <v>860</v>
      </c>
      <c r="F266" s="1" t="s">
        <v>861</v>
      </c>
      <c r="G266" s="1" t="s">
        <v>862</v>
      </c>
      <c r="H266" s="1" t="s">
        <v>557</v>
      </c>
      <c r="I266" s="1" t="s">
        <v>836</v>
      </c>
      <c r="J266" s="1" t="s">
        <v>23</v>
      </c>
      <c r="K266" s="1" t="s">
        <v>23</v>
      </c>
      <c r="L266" s="3"/>
      <c r="M266" s="9" t="s">
        <v>23</v>
      </c>
      <c r="N266" s="9" t="s">
        <v>23</v>
      </c>
      <c r="O266" s="9" t="s">
        <v>23</v>
      </c>
      <c r="P266" s="3" t="s">
        <v>71</v>
      </c>
      <c r="Q266" s="3"/>
      <c r="R266" s="3" t="str">
        <f>HYPERLINK("https://docs.wto.org/imrd/directdoc.asp?DDFDocuments/t/G/TBTN23/BDI342A3.docx", "https://docs.wto.org/imrd/directdoc.asp?DDFDocuments/t/G/TBTN23/BDI342A3.docx")</f>
        <v>https://docs.wto.org/imrd/directdoc.asp?DDFDocuments/t/G/TBTN23/BDI342A3.docx</v>
      </c>
      <c r="S266" s="3" t="str">
        <f>HYPERLINK("https://docs.wto.org/imrd/directdoc.asp?DDFDocuments/u/G/TBTN23/BDI342A3.docx", "https://docs.wto.org/imrd/directdoc.asp?DDFDocuments/u/G/TBTN23/BDI342A3.docx")</f>
        <v>https://docs.wto.org/imrd/directdoc.asp?DDFDocuments/u/G/TBTN23/BDI342A3.docx</v>
      </c>
      <c r="T266" s="3" t="str">
        <f>HYPERLINK("https://docs.wto.org/imrd/directdoc.asp?DDFDocuments/v/G/TBTN23/BDI342A3.docx", "https://docs.wto.org/imrd/directdoc.asp?DDFDocuments/v/G/TBTN23/BDI342A3.docx")</f>
        <v>https://docs.wto.org/imrd/directdoc.asp?DDFDocuments/v/G/TBTN23/BDI342A3.docx</v>
      </c>
      <c r="U266" s="3" t="s">
        <v>421</v>
      </c>
      <c r="V266" s="3" t="s">
        <v>422</v>
      </c>
      <c r="W266" s="3" t="s">
        <v>422</v>
      </c>
      <c r="X266" s="3" t="s">
        <v>422</v>
      </c>
      <c r="Y266" s="3" t="s">
        <v>422</v>
      </c>
      <c r="Z266" s="3" t="s">
        <v>422</v>
      </c>
      <c r="AA266" s="3" t="s">
        <v>422</v>
      </c>
      <c r="AB266" s="1" t="s">
        <v>23</v>
      </c>
    </row>
    <row r="267" spans="1:28" ht="240" x14ac:dyDescent="0.25">
      <c r="A267" s="3" t="s">
        <v>22</v>
      </c>
      <c r="B267" s="9">
        <v>45996</v>
      </c>
      <c r="C267" s="13" t="str">
        <f>HYPERLINK("https://eping.wto.org/en/Search?viewData= G/TBT/N/BDI/222/Add.2, G/TBT/N/KEN/1231/Add.2, G/TBT/N/RWA/648/Add.2, G/TBT/N/TZA/723/Add.2, G/TBT/N/UGA/1555/Add.2"," G/TBT/N/BDI/222/Add.2, G/TBT/N/KEN/1231/Add.2, G/TBT/N/RWA/648/Add.2, G/TBT/N/TZA/723/Add.2, G/TBT/N/UGA/1555/Add.2")</f>
        <v xml:space="preserve"> G/TBT/N/BDI/222/Add.2, G/TBT/N/KEN/1231/Add.2, G/TBT/N/RWA/648/Add.2, G/TBT/N/TZA/723/Add.2, G/TBT/N/UGA/1555/Add.2</v>
      </c>
      <c r="D267" s="1" t="s">
        <v>867</v>
      </c>
      <c r="E267" s="1" t="s">
        <v>868</v>
      </c>
      <c r="F267" s="1" t="s">
        <v>869</v>
      </c>
      <c r="G267" s="1" t="s">
        <v>23</v>
      </c>
      <c r="H267" s="1" t="s">
        <v>870</v>
      </c>
      <c r="I267" s="1" t="s">
        <v>871</v>
      </c>
      <c r="J267" s="1" t="s">
        <v>23</v>
      </c>
      <c r="K267" s="1" t="s">
        <v>29</v>
      </c>
      <c r="L267" s="3"/>
      <c r="M267" s="9" t="s">
        <v>23</v>
      </c>
      <c r="N267" s="9" t="s">
        <v>23</v>
      </c>
      <c r="O267" s="9" t="s">
        <v>23</v>
      </c>
      <c r="P267" s="3" t="s">
        <v>71</v>
      </c>
      <c r="Q267" s="3"/>
      <c r="R267" s="3" t="str">
        <f>HYPERLINK("https://docs.wto.org/imrd/directdoc.asp?DDFDocuments/t/G/TBTN22/BDI222A2.docx", "https://docs.wto.org/imrd/directdoc.asp?DDFDocuments/t/G/TBTN22/BDI222A2.docx")</f>
        <v>https://docs.wto.org/imrd/directdoc.asp?DDFDocuments/t/G/TBTN22/BDI222A2.docx</v>
      </c>
      <c r="S267" s="3" t="str">
        <f>HYPERLINK("https://docs.wto.org/imrd/directdoc.asp?DDFDocuments/u/G/TBTN22/BDI222A2.docx", "https://docs.wto.org/imrd/directdoc.asp?DDFDocuments/u/G/TBTN22/BDI222A2.docx")</f>
        <v>https://docs.wto.org/imrd/directdoc.asp?DDFDocuments/u/G/TBTN22/BDI222A2.docx</v>
      </c>
      <c r="T267" s="3" t="str">
        <f>HYPERLINK("https://docs.wto.org/imrd/directdoc.asp?DDFDocuments/v/G/TBTN22/BDI222A2.docx", "https://docs.wto.org/imrd/directdoc.asp?DDFDocuments/v/G/TBTN22/BDI222A2.docx")</f>
        <v>https://docs.wto.org/imrd/directdoc.asp?DDFDocuments/v/G/TBTN22/BDI222A2.docx</v>
      </c>
      <c r="U267" s="3" t="s">
        <v>421</v>
      </c>
      <c r="V267" s="3" t="s">
        <v>422</v>
      </c>
      <c r="W267" s="3" t="s">
        <v>422</v>
      </c>
      <c r="X267" s="3" t="s">
        <v>422</v>
      </c>
      <c r="Y267" s="3" t="s">
        <v>422</v>
      </c>
      <c r="Z267" s="3" t="s">
        <v>422</v>
      </c>
      <c r="AA267" s="3" t="s">
        <v>422</v>
      </c>
      <c r="AB267" s="1" t="s">
        <v>23</v>
      </c>
    </row>
    <row r="268" spans="1:28" ht="105" x14ac:dyDescent="0.25">
      <c r="A268" s="3" t="s">
        <v>43</v>
      </c>
      <c r="B268" s="9">
        <v>45996</v>
      </c>
      <c r="C268" s="13" t="str">
        <f>HYPERLINK("https://eping.wto.org/en/Search?viewData= G/TBT/N/BDI/315/Add.2, G/TBT/N/KEN/1364/Add.2, G/TBT/N/RWA/756/Add.2, G/TBT/N/TZA/879/Add.2, G/TBT/N/UGA/1726/Add.2"," G/TBT/N/BDI/315/Add.2, G/TBT/N/KEN/1364/Add.2, G/TBT/N/RWA/756/Add.2, G/TBT/N/TZA/879/Add.2, G/TBT/N/UGA/1726/Add.2")</f>
        <v xml:space="preserve"> G/TBT/N/BDI/315/Add.2, G/TBT/N/KEN/1364/Add.2, G/TBT/N/RWA/756/Add.2, G/TBT/N/TZA/879/Add.2, G/TBT/N/UGA/1726/Add.2</v>
      </c>
      <c r="D268" s="1" t="s">
        <v>851</v>
      </c>
      <c r="E268" s="1" t="s">
        <v>852</v>
      </c>
      <c r="F268" s="1" t="s">
        <v>835</v>
      </c>
      <c r="G268" s="1" t="s">
        <v>23</v>
      </c>
      <c r="H268" s="1" t="s">
        <v>136</v>
      </c>
      <c r="I268" s="1" t="s">
        <v>604</v>
      </c>
      <c r="J268" s="1" t="s">
        <v>23</v>
      </c>
      <c r="K268" s="1" t="s">
        <v>23</v>
      </c>
      <c r="L268" s="3"/>
      <c r="M268" s="9" t="s">
        <v>23</v>
      </c>
      <c r="N268" s="9" t="s">
        <v>23</v>
      </c>
      <c r="O268" s="9" t="s">
        <v>23</v>
      </c>
      <c r="P268" s="3" t="s">
        <v>71</v>
      </c>
      <c r="Q268" s="3"/>
      <c r="R268" s="3" t="str">
        <f>HYPERLINK("https://docs.wto.org/imrd/directdoc.asp?DDFDocuments/t/G/TBTN23/BDI315A2.docx", "https://docs.wto.org/imrd/directdoc.asp?DDFDocuments/t/G/TBTN23/BDI315A2.docx")</f>
        <v>https://docs.wto.org/imrd/directdoc.asp?DDFDocuments/t/G/TBTN23/BDI315A2.docx</v>
      </c>
      <c r="S268" s="3" t="str">
        <f>HYPERLINK("https://docs.wto.org/imrd/directdoc.asp?DDFDocuments/u/G/TBTN23/BDI315A2.docx", "https://docs.wto.org/imrd/directdoc.asp?DDFDocuments/u/G/TBTN23/BDI315A2.docx")</f>
        <v>https://docs.wto.org/imrd/directdoc.asp?DDFDocuments/u/G/TBTN23/BDI315A2.docx</v>
      </c>
      <c r="T268" s="3" t="str">
        <f>HYPERLINK("https://docs.wto.org/imrd/directdoc.asp?DDFDocuments/v/G/TBTN23/BDI315A2.docx", "https://docs.wto.org/imrd/directdoc.asp?DDFDocuments/v/G/TBTN23/BDI315A2.docx")</f>
        <v>https://docs.wto.org/imrd/directdoc.asp?DDFDocuments/v/G/TBTN23/BDI315A2.docx</v>
      </c>
      <c r="U268" s="3" t="s">
        <v>421</v>
      </c>
      <c r="V268" s="3" t="s">
        <v>422</v>
      </c>
      <c r="W268" s="3" t="s">
        <v>421</v>
      </c>
      <c r="X268" s="3" t="s">
        <v>422</v>
      </c>
      <c r="Y268" s="3" t="s">
        <v>422</v>
      </c>
      <c r="Z268" s="3" t="s">
        <v>422</v>
      </c>
      <c r="AA268" s="3" t="s">
        <v>422</v>
      </c>
      <c r="AB268" s="1" t="s">
        <v>23</v>
      </c>
    </row>
    <row r="269" spans="1:28" ht="105" x14ac:dyDescent="0.25">
      <c r="A269" s="3" t="s">
        <v>47</v>
      </c>
      <c r="B269" s="9">
        <v>45996</v>
      </c>
      <c r="C269" s="13" t="str">
        <f>HYPERLINK("https://eping.wto.org/en/Search?viewData= G/TBT/N/BDI/314/Add.2, G/TBT/N/KEN/1363/Add.2, G/TBT/N/RWA/755/Add.2, G/TBT/N/TZA/878/Add.2, G/TBT/N/UGA/1725/Add.2"," G/TBT/N/BDI/314/Add.2, G/TBT/N/KEN/1363/Add.2, G/TBT/N/RWA/755/Add.2, G/TBT/N/TZA/878/Add.2, G/TBT/N/UGA/1725/Add.2")</f>
        <v xml:space="preserve"> G/TBT/N/BDI/314/Add.2, G/TBT/N/KEN/1363/Add.2, G/TBT/N/RWA/755/Add.2, G/TBT/N/TZA/878/Add.2, G/TBT/N/UGA/1725/Add.2</v>
      </c>
      <c r="D269" s="1" t="s">
        <v>865</v>
      </c>
      <c r="E269" s="1" t="s">
        <v>866</v>
      </c>
      <c r="F269" s="1" t="s">
        <v>835</v>
      </c>
      <c r="G269" s="1" t="s">
        <v>23</v>
      </c>
      <c r="H269" s="1" t="s">
        <v>136</v>
      </c>
      <c r="I269" s="1" t="s">
        <v>604</v>
      </c>
      <c r="J269" s="1" t="s">
        <v>23</v>
      </c>
      <c r="K269" s="1" t="s">
        <v>23</v>
      </c>
      <c r="L269" s="3"/>
      <c r="M269" s="9" t="s">
        <v>23</v>
      </c>
      <c r="N269" s="9" t="s">
        <v>23</v>
      </c>
      <c r="O269" s="9" t="s">
        <v>23</v>
      </c>
      <c r="P269" s="3" t="s">
        <v>71</v>
      </c>
      <c r="Q269" s="3"/>
      <c r="R269" s="3" t="str">
        <f>HYPERLINK("https://docs.wto.org/imrd/directdoc.asp?DDFDocuments/t/G/TBTN23/BDI314A2.docx", "https://docs.wto.org/imrd/directdoc.asp?DDFDocuments/t/G/TBTN23/BDI314A2.docx")</f>
        <v>https://docs.wto.org/imrd/directdoc.asp?DDFDocuments/t/G/TBTN23/BDI314A2.docx</v>
      </c>
      <c r="S269" s="3" t="str">
        <f>HYPERLINK("https://docs.wto.org/imrd/directdoc.asp?DDFDocuments/u/G/TBTN23/BDI314A2.docx", "https://docs.wto.org/imrd/directdoc.asp?DDFDocuments/u/G/TBTN23/BDI314A2.docx")</f>
        <v>https://docs.wto.org/imrd/directdoc.asp?DDFDocuments/u/G/TBTN23/BDI314A2.docx</v>
      </c>
      <c r="T269" s="3" t="str">
        <f>HYPERLINK("https://docs.wto.org/imrd/directdoc.asp?DDFDocuments/v/G/TBTN23/BDI314A2.docx", "https://docs.wto.org/imrd/directdoc.asp?DDFDocuments/v/G/TBTN23/BDI314A2.docx")</f>
        <v>https://docs.wto.org/imrd/directdoc.asp?DDFDocuments/v/G/TBTN23/BDI314A2.docx</v>
      </c>
      <c r="U269" s="3" t="s">
        <v>421</v>
      </c>
      <c r="V269" s="3" t="s">
        <v>422</v>
      </c>
      <c r="W269" s="3" t="s">
        <v>421</v>
      </c>
      <c r="X269" s="3" t="s">
        <v>422</v>
      </c>
      <c r="Y269" s="3" t="s">
        <v>422</v>
      </c>
      <c r="Z269" s="3" t="s">
        <v>422</v>
      </c>
      <c r="AA269" s="3" t="s">
        <v>422</v>
      </c>
      <c r="AB269" s="1" t="s">
        <v>23</v>
      </c>
    </row>
    <row r="270" spans="1:28" ht="135" x14ac:dyDescent="0.25">
      <c r="A270" s="3" t="s">
        <v>22</v>
      </c>
      <c r="B270" s="9">
        <v>45996</v>
      </c>
      <c r="C270" s="13" t="str">
        <f>HYPERLINK("https://eping.wto.org/en/Search?viewData= G/TBT/N/BDI/362/Add.3, G/TBT/N/KEN/1442/Add.3, G/TBT/N/RWA/873/Add.3, G/TBT/N/TZA/976/Add.3, G/TBT/N/UGA/1778/Add.3"," G/TBT/N/BDI/362/Add.3, G/TBT/N/KEN/1442/Add.3, G/TBT/N/RWA/873/Add.3, G/TBT/N/TZA/976/Add.3, G/TBT/N/UGA/1778/Add.3")</f>
        <v xml:space="preserve"> G/TBT/N/BDI/362/Add.3, G/TBT/N/KEN/1442/Add.3, G/TBT/N/RWA/873/Add.3, G/TBT/N/TZA/976/Add.3, G/TBT/N/UGA/1778/Add.3</v>
      </c>
      <c r="D270" s="1" t="s">
        <v>843</v>
      </c>
      <c r="E270" s="1" t="s">
        <v>844</v>
      </c>
      <c r="F270" s="1" t="s">
        <v>845</v>
      </c>
      <c r="G270" s="1" t="s">
        <v>846</v>
      </c>
      <c r="H270" s="1" t="s">
        <v>847</v>
      </c>
      <c r="I270" s="1" t="s">
        <v>607</v>
      </c>
      <c r="J270" s="1" t="s">
        <v>23</v>
      </c>
      <c r="K270" s="1" t="s">
        <v>23</v>
      </c>
      <c r="L270" s="3"/>
      <c r="M270" s="9" t="s">
        <v>23</v>
      </c>
      <c r="N270" s="9" t="s">
        <v>23</v>
      </c>
      <c r="O270" s="9" t="s">
        <v>23</v>
      </c>
      <c r="P270" s="3" t="s">
        <v>71</v>
      </c>
      <c r="Q270" s="3"/>
      <c r="R270" s="3" t="str">
        <f>HYPERLINK("https://docs.wto.org/imrd/directdoc.asp?DDFDocuments/t/G/TBTN23/BDI362A3.docx", "https://docs.wto.org/imrd/directdoc.asp?DDFDocuments/t/G/TBTN23/BDI362A3.docx")</f>
        <v>https://docs.wto.org/imrd/directdoc.asp?DDFDocuments/t/G/TBTN23/BDI362A3.docx</v>
      </c>
      <c r="S270" s="3" t="str">
        <f>HYPERLINK("https://docs.wto.org/imrd/directdoc.asp?DDFDocuments/u/G/TBTN23/BDI362A3.docx", "https://docs.wto.org/imrd/directdoc.asp?DDFDocuments/u/G/TBTN23/BDI362A3.docx")</f>
        <v>https://docs.wto.org/imrd/directdoc.asp?DDFDocuments/u/G/TBTN23/BDI362A3.docx</v>
      </c>
      <c r="T270" s="3" t="str">
        <f>HYPERLINK("https://docs.wto.org/imrd/directdoc.asp?DDFDocuments/v/G/TBTN23/BDI362A3.docx", "https://docs.wto.org/imrd/directdoc.asp?DDFDocuments/v/G/TBTN23/BDI362A3.docx")</f>
        <v>https://docs.wto.org/imrd/directdoc.asp?DDFDocuments/v/G/TBTN23/BDI362A3.docx</v>
      </c>
      <c r="U270" s="3" t="s">
        <v>421</v>
      </c>
      <c r="V270" s="3" t="s">
        <v>422</v>
      </c>
      <c r="W270" s="3" t="s">
        <v>421</v>
      </c>
      <c r="X270" s="3" t="s">
        <v>422</v>
      </c>
      <c r="Y270" s="3" t="s">
        <v>422</v>
      </c>
      <c r="Z270" s="3" t="s">
        <v>422</v>
      </c>
      <c r="AA270" s="3" t="s">
        <v>422</v>
      </c>
      <c r="AB270" s="1" t="s">
        <v>23</v>
      </c>
    </row>
    <row r="271" spans="1:28" ht="240" x14ac:dyDescent="0.25">
      <c r="A271" s="3" t="s">
        <v>126</v>
      </c>
      <c r="B271" s="9">
        <v>45996</v>
      </c>
      <c r="C271" s="13" t="str">
        <f>HYPERLINK("https://eping.wto.org/en/Search?viewData= G/TBT/N/BDI/222/Add.2, G/TBT/N/KEN/1231/Add.2, G/TBT/N/RWA/648/Add.2, G/TBT/N/TZA/723/Add.2, G/TBT/N/UGA/1555/Add.2"," G/TBT/N/BDI/222/Add.2, G/TBT/N/KEN/1231/Add.2, G/TBT/N/RWA/648/Add.2, G/TBT/N/TZA/723/Add.2, G/TBT/N/UGA/1555/Add.2")</f>
        <v xml:space="preserve"> G/TBT/N/BDI/222/Add.2, G/TBT/N/KEN/1231/Add.2, G/TBT/N/RWA/648/Add.2, G/TBT/N/TZA/723/Add.2, G/TBT/N/UGA/1555/Add.2</v>
      </c>
      <c r="D271" s="1" t="s">
        <v>867</v>
      </c>
      <c r="E271" s="1" t="s">
        <v>868</v>
      </c>
      <c r="F271" s="1" t="s">
        <v>869</v>
      </c>
      <c r="G271" s="1" t="s">
        <v>23</v>
      </c>
      <c r="H271" s="1" t="s">
        <v>870</v>
      </c>
      <c r="I271" s="1" t="s">
        <v>871</v>
      </c>
      <c r="J271" s="1" t="s">
        <v>23</v>
      </c>
      <c r="K271" s="1" t="s">
        <v>29</v>
      </c>
      <c r="L271" s="3"/>
      <c r="M271" s="9" t="s">
        <v>23</v>
      </c>
      <c r="N271" s="9" t="s">
        <v>23</v>
      </c>
      <c r="O271" s="9" t="s">
        <v>23</v>
      </c>
      <c r="P271" s="3" t="s">
        <v>71</v>
      </c>
      <c r="Q271" s="3"/>
      <c r="R271" s="3" t="str">
        <f>HYPERLINK("https://docs.wto.org/imrd/directdoc.asp?DDFDocuments/t/G/TBTN22/BDI222A2.docx", "https://docs.wto.org/imrd/directdoc.asp?DDFDocuments/t/G/TBTN22/BDI222A2.docx")</f>
        <v>https://docs.wto.org/imrd/directdoc.asp?DDFDocuments/t/G/TBTN22/BDI222A2.docx</v>
      </c>
      <c r="S271" s="3" t="str">
        <f>HYPERLINK("https://docs.wto.org/imrd/directdoc.asp?DDFDocuments/u/G/TBTN22/BDI222A2.docx", "https://docs.wto.org/imrd/directdoc.asp?DDFDocuments/u/G/TBTN22/BDI222A2.docx")</f>
        <v>https://docs.wto.org/imrd/directdoc.asp?DDFDocuments/u/G/TBTN22/BDI222A2.docx</v>
      </c>
      <c r="T271" s="3" t="str">
        <f>HYPERLINK("https://docs.wto.org/imrd/directdoc.asp?DDFDocuments/v/G/TBTN22/BDI222A2.docx", "https://docs.wto.org/imrd/directdoc.asp?DDFDocuments/v/G/TBTN22/BDI222A2.docx")</f>
        <v>https://docs.wto.org/imrd/directdoc.asp?DDFDocuments/v/G/TBTN22/BDI222A2.docx</v>
      </c>
      <c r="U271" s="3" t="s">
        <v>421</v>
      </c>
      <c r="V271" s="3" t="s">
        <v>422</v>
      </c>
      <c r="W271" s="3" t="s">
        <v>422</v>
      </c>
      <c r="X271" s="3" t="s">
        <v>422</v>
      </c>
      <c r="Y271" s="3" t="s">
        <v>422</v>
      </c>
      <c r="Z271" s="3" t="s">
        <v>422</v>
      </c>
      <c r="AA271" s="3" t="s">
        <v>422</v>
      </c>
      <c r="AB271" s="1" t="s">
        <v>23</v>
      </c>
    </row>
    <row r="272" spans="1:28" ht="105" x14ac:dyDescent="0.25">
      <c r="A272" s="3" t="s">
        <v>28</v>
      </c>
      <c r="B272" s="9">
        <v>45996</v>
      </c>
      <c r="C272" s="13" t="str">
        <f>HYPERLINK("https://eping.wto.org/en/Search?viewData= G/TBT/N/BDI/316/Add.2, G/TBT/N/KEN/1365/Add.2, G/TBT/N/RWA/757/Add.2, G/TBT/N/TZA/880/Add.2, G/TBT/N/UGA/1727/Add.2"," G/TBT/N/BDI/316/Add.2, G/TBT/N/KEN/1365/Add.2, G/TBT/N/RWA/757/Add.2, G/TBT/N/TZA/880/Add.2, G/TBT/N/UGA/1727/Add.2")</f>
        <v xml:space="preserve"> G/TBT/N/BDI/316/Add.2, G/TBT/N/KEN/1365/Add.2, G/TBT/N/RWA/757/Add.2, G/TBT/N/TZA/880/Add.2, G/TBT/N/UGA/1727/Add.2</v>
      </c>
      <c r="D272" s="1" t="s">
        <v>839</v>
      </c>
      <c r="E272" s="1" t="s">
        <v>840</v>
      </c>
      <c r="F272" s="1" t="s">
        <v>835</v>
      </c>
      <c r="G272" s="1" t="s">
        <v>873</v>
      </c>
      <c r="H272" s="1" t="s">
        <v>874</v>
      </c>
      <c r="I272" s="1" t="s">
        <v>604</v>
      </c>
      <c r="J272" s="1" t="s">
        <v>23</v>
      </c>
      <c r="K272" s="1" t="s">
        <v>23</v>
      </c>
      <c r="L272" s="3"/>
      <c r="M272" s="9" t="s">
        <v>23</v>
      </c>
      <c r="N272" s="9" t="s">
        <v>23</v>
      </c>
      <c r="O272" s="9" t="s">
        <v>23</v>
      </c>
      <c r="P272" s="3" t="s">
        <v>71</v>
      </c>
      <c r="Q272" s="3"/>
      <c r="R272" s="3" t="str">
        <f>HYPERLINK("https://docs.wto.org/imrd/directdoc.asp?DDFDocuments/t/G/TBTN23/BDI316A2.docx", "https://docs.wto.org/imrd/directdoc.asp?DDFDocuments/t/G/TBTN23/BDI316A2.docx")</f>
        <v>https://docs.wto.org/imrd/directdoc.asp?DDFDocuments/t/G/TBTN23/BDI316A2.docx</v>
      </c>
      <c r="S272" s="3" t="str">
        <f>HYPERLINK("https://docs.wto.org/imrd/directdoc.asp?DDFDocuments/u/G/TBTN23/BDI316A2.docx", "https://docs.wto.org/imrd/directdoc.asp?DDFDocuments/u/G/TBTN23/BDI316A2.docx")</f>
        <v>https://docs.wto.org/imrd/directdoc.asp?DDFDocuments/u/G/TBTN23/BDI316A2.docx</v>
      </c>
      <c r="T272" s="3" t="str">
        <f>HYPERLINK("https://docs.wto.org/imrd/directdoc.asp?DDFDocuments/v/G/TBTN23/BDI316A2.docx", "https://docs.wto.org/imrd/directdoc.asp?DDFDocuments/v/G/TBTN23/BDI316A2.docx")</f>
        <v>https://docs.wto.org/imrd/directdoc.asp?DDFDocuments/v/G/TBTN23/BDI316A2.docx</v>
      </c>
      <c r="U272" s="3" t="s">
        <v>421</v>
      </c>
      <c r="V272" s="3" t="s">
        <v>422</v>
      </c>
      <c r="W272" s="3" t="s">
        <v>421</v>
      </c>
      <c r="X272" s="3" t="s">
        <v>422</v>
      </c>
      <c r="Y272" s="3" t="s">
        <v>422</v>
      </c>
      <c r="Z272" s="3" t="s">
        <v>422</v>
      </c>
      <c r="AA272" s="3" t="s">
        <v>422</v>
      </c>
      <c r="AB272" s="1" t="s">
        <v>23</v>
      </c>
    </row>
    <row r="273" spans="1:28" ht="105" x14ac:dyDescent="0.25">
      <c r="A273" s="3" t="s">
        <v>22</v>
      </c>
      <c r="B273" s="9">
        <v>45996</v>
      </c>
      <c r="C273" s="13" t="str">
        <f>HYPERLINK("https://eping.wto.org/en/Search?viewData= G/TBT/N/BDI/315/Add.2, G/TBT/N/KEN/1364/Add.2, G/TBT/N/RWA/756/Add.2, G/TBT/N/TZA/879/Add.2, G/TBT/N/UGA/1726/Add.2"," G/TBT/N/BDI/315/Add.2, G/TBT/N/KEN/1364/Add.2, G/TBT/N/RWA/756/Add.2, G/TBT/N/TZA/879/Add.2, G/TBT/N/UGA/1726/Add.2")</f>
        <v xml:space="preserve"> G/TBT/N/BDI/315/Add.2, G/TBT/N/KEN/1364/Add.2, G/TBT/N/RWA/756/Add.2, G/TBT/N/TZA/879/Add.2, G/TBT/N/UGA/1726/Add.2</v>
      </c>
      <c r="D273" s="1" t="s">
        <v>851</v>
      </c>
      <c r="E273" s="1" t="s">
        <v>852</v>
      </c>
      <c r="F273" s="1" t="s">
        <v>835</v>
      </c>
      <c r="G273" s="1" t="s">
        <v>23</v>
      </c>
      <c r="H273" s="1" t="s">
        <v>136</v>
      </c>
      <c r="I273" s="1" t="s">
        <v>604</v>
      </c>
      <c r="J273" s="1" t="s">
        <v>23</v>
      </c>
      <c r="K273" s="1" t="s">
        <v>23</v>
      </c>
      <c r="L273" s="3"/>
      <c r="M273" s="9" t="s">
        <v>23</v>
      </c>
      <c r="N273" s="9" t="s">
        <v>23</v>
      </c>
      <c r="O273" s="9" t="s">
        <v>23</v>
      </c>
      <c r="P273" s="3" t="s">
        <v>71</v>
      </c>
      <c r="Q273" s="3"/>
      <c r="R273" s="3" t="str">
        <f>HYPERLINK("https://docs.wto.org/imrd/directdoc.asp?DDFDocuments/t/G/TBTN23/BDI315A2.docx", "https://docs.wto.org/imrd/directdoc.asp?DDFDocuments/t/G/TBTN23/BDI315A2.docx")</f>
        <v>https://docs.wto.org/imrd/directdoc.asp?DDFDocuments/t/G/TBTN23/BDI315A2.docx</v>
      </c>
      <c r="S273" s="3" t="str">
        <f>HYPERLINK("https://docs.wto.org/imrd/directdoc.asp?DDFDocuments/u/G/TBTN23/BDI315A2.docx", "https://docs.wto.org/imrd/directdoc.asp?DDFDocuments/u/G/TBTN23/BDI315A2.docx")</f>
        <v>https://docs.wto.org/imrd/directdoc.asp?DDFDocuments/u/G/TBTN23/BDI315A2.docx</v>
      </c>
      <c r="T273" s="3" t="str">
        <f>HYPERLINK("https://docs.wto.org/imrd/directdoc.asp?DDFDocuments/v/G/TBTN23/BDI315A2.docx", "https://docs.wto.org/imrd/directdoc.asp?DDFDocuments/v/G/TBTN23/BDI315A2.docx")</f>
        <v>https://docs.wto.org/imrd/directdoc.asp?DDFDocuments/v/G/TBTN23/BDI315A2.docx</v>
      </c>
      <c r="U273" s="3" t="s">
        <v>421</v>
      </c>
      <c r="V273" s="3" t="s">
        <v>422</v>
      </c>
      <c r="W273" s="3" t="s">
        <v>421</v>
      </c>
      <c r="X273" s="3" t="s">
        <v>422</v>
      </c>
      <c r="Y273" s="3" t="s">
        <v>422</v>
      </c>
      <c r="Z273" s="3" t="s">
        <v>422</v>
      </c>
      <c r="AA273" s="3" t="s">
        <v>422</v>
      </c>
      <c r="AB273" s="1" t="s">
        <v>23</v>
      </c>
    </row>
    <row r="274" spans="1:28" ht="105" x14ac:dyDescent="0.25">
      <c r="A274" s="3" t="s">
        <v>43</v>
      </c>
      <c r="B274" s="9">
        <v>45996</v>
      </c>
      <c r="C274" s="13" t="str">
        <f>HYPERLINK("https://eping.wto.org/en/Search?viewData= G/TBT/N/BDI/314/Add.2, G/TBT/N/KEN/1363/Add.2, G/TBT/N/RWA/755/Add.2, G/TBT/N/TZA/878/Add.2, G/TBT/N/UGA/1725/Add.2"," G/TBT/N/BDI/314/Add.2, G/TBT/N/KEN/1363/Add.2, G/TBT/N/RWA/755/Add.2, G/TBT/N/TZA/878/Add.2, G/TBT/N/UGA/1725/Add.2")</f>
        <v xml:space="preserve"> G/TBT/N/BDI/314/Add.2, G/TBT/N/KEN/1363/Add.2, G/TBT/N/RWA/755/Add.2, G/TBT/N/TZA/878/Add.2, G/TBT/N/UGA/1725/Add.2</v>
      </c>
      <c r="D274" s="1" t="s">
        <v>865</v>
      </c>
      <c r="E274" s="1" t="s">
        <v>866</v>
      </c>
      <c r="F274" s="1" t="s">
        <v>835</v>
      </c>
      <c r="G274" s="1" t="s">
        <v>23</v>
      </c>
      <c r="H274" s="1" t="s">
        <v>136</v>
      </c>
      <c r="I274" s="1" t="s">
        <v>604</v>
      </c>
      <c r="J274" s="1" t="s">
        <v>23</v>
      </c>
      <c r="K274" s="1" t="s">
        <v>23</v>
      </c>
      <c r="L274" s="3"/>
      <c r="M274" s="9" t="s">
        <v>23</v>
      </c>
      <c r="N274" s="9" t="s">
        <v>23</v>
      </c>
      <c r="O274" s="9" t="s">
        <v>23</v>
      </c>
      <c r="P274" s="3" t="s">
        <v>71</v>
      </c>
      <c r="Q274" s="3"/>
      <c r="R274" s="3" t="str">
        <f>HYPERLINK("https://docs.wto.org/imrd/directdoc.asp?DDFDocuments/t/G/TBTN23/BDI314A2.docx", "https://docs.wto.org/imrd/directdoc.asp?DDFDocuments/t/G/TBTN23/BDI314A2.docx")</f>
        <v>https://docs.wto.org/imrd/directdoc.asp?DDFDocuments/t/G/TBTN23/BDI314A2.docx</v>
      </c>
      <c r="S274" s="3" t="str">
        <f>HYPERLINK("https://docs.wto.org/imrd/directdoc.asp?DDFDocuments/u/G/TBTN23/BDI314A2.docx", "https://docs.wto.org/imrd/directdoc.asp?DDFDocuments/u/G/TBTN23/BDI314A2.docx")</f>
        <v>https://docs.wto.org/imrd/directdoc.asp?DDFDocuments/u/G/TBTN23/BDI314A2.docx</v>
      </c>
      <c r="T274" s="3" t="str">
        <f>HYPERLINK("https://docs.wto.org/imrd/directdoc.asp?DDFDocuments/v/G/TBTN23/BDI314A2.docx", "https://docs.wto.org/imrd/directdoc.asp?DDFDocuments/v/G/TBTN23/BDI314A2.docx")</f>
        <v>https://docs.wto.org/imrd/directdoc.asp?DDFDocuments/v/G/TBTN23/BDI314A2.docx</v>
      </c>
      <c r="U274" s="3" t="s">
        <v>421</v>
      </c>
      <c r="V274" s="3" t="s">
        <v>422</v>
      </c>
      <c r="W274" s="3" t="s">
        <v>421</v>
      </c>
      <c r="X274" s="3" t="s">
        <v>422</v>
      </c>
      <c r="Y274" s="3" t="s">
        <v>422</v>
      </c>
      <c r="Z274" s="3" t="s">
        <v>422</v>
      </c>
      <c r="AA274" s="3" t="s">
        <v>422</v>
      </c>
      <c r="AB274" s="1" t="s">
        <v>23</v>
      </c>
    </row>
    <row r="275" spans="1:28" ht="105" x14ac:dyDescent="0.25">
      <c r="A275" s="3" t="s">
        <v>126</v>
      </c>
      <c r="B275" s="9">
        <v>45996</v>
      </c>
      <c r="C275" s="13" t="str">
        <f>HYPERLINK("https://eping.wto.org/en/Search?viewData= G/TBT/N/BDI/317/Add.2, G/TBT/N/KEN/1366/Add.2, G/TBT/N/RWA/758/Add.2, G/TBT/N/TZA/881/Add.2, G/TBT/N/UGA/1728/Add.2"," G/TBT/N/BDI/317/Add.2, G/TBT/N/KEN/1366/Add.2, G/TBT/N/RWA/758/Add.2, G/TBT/N/TZA/881/Add.2, G/TBT/N/UGA/1728/Add.2")</f>
        <v xml:space="preserve"> G/TBT/N/BDI/317/Add.2, G/TBT/N/KEN/1366/Add.2, G/TBT/N/RWA/758/Add.2, G/TBT/N/TZA/881/Add.2, G/TBT/N/UGA/1728/Add.2</v>
      </c>
      <c r="D275" s="1" t="s">
        <v>863</v>
      </c>
      <c r="E275" s="1" t="s">
        <v>864</v>
      </c>
      <c r="F275" s="1" t="s">
        <v>835</v>
      </c>
      <c r="G275" s="1" t="s">
        <v>23</v>
      </c>
      <c r="H275" s="1" t="s">
        <v>136</v>
      </c>
      <c r="I275" s="1" t="s">
        <v>604</v>
      </c>
      <c r="J275" s="1" t="s">
        <v>23</v>
      </c>
      <c r="K275" s="1" t="s">
        <v>23</v>
      </c>
      <c r="L275" s="3"/>
      <c r="M275" s="9" t="s">
        <v>23</v>
      </c>
      <c r="N275" s="9" t="s">
        <v>23</v>
      </c>
      <c r="O275" s="9" t="s">
        <v>23</v>
      </c>
      <c r="P275" s="3" t="s">
        <v>71</v>
      </c>
      <c r="Q275" s="3"/>
      <c r="R275" s="3" t="str">
        <f>HYPERLINK("https://docs.wto.org/imrd/directdoc.asp?DDFDocuments/t/G/TBTN23/BDI317A2.docx", "https://docs.wto.org/imrd/directdoc.asp?DDFDocuments/t/G/TBTN23/BDI317A2.docx")</f>
        <v>https://docs.wto.org/imrd/directdoc.asp?DDFDocuments/t/G/TBTN23/BDI317A2.docx</v>
      </c>
      <c r="S275" s="3" t="str">
        <f>HYPERLINK("https://docs.wto.org/imrd/directdoc.asp?DDFDocuments/u/G/TBTN23/BDI317A2.docx", "https://docs.wto.org/imrd/directdoc.asp?DDFDocuments/u/G/TBTN23/BDI317A2.docx")</f>
        <v>https://docs.wto.org/imrd/directdoc.asp?DDFDocuments/u/G/TBTN23/BDI317A2.docx</v>
      </c>
      <c r="T275" s="3" t="str">
        <f>HYPERLINK("https://docs.wto.org/imrd/directdoc.asp?DDFDocuments/v/G/TBTN23/BDI317A2.docx", "https://docs.wto.org/imrd/directdoc.asp?DDFDocuments/v/G/TBTN23/BDI317A2.docx")</f>
        <v>https://docs.wto.org/imrd/directdoc.asp?DDFDocuments/v/G/TBTN23/BDI317A2.docx</v>
      </c>
      <c r="U275" s="3" t="s">
        <v>421</v>
      </c>
      <c r="V275" s="3" t="s">
        <v>422</v>
      </c>
      <c r="W275" s="3" t="s">
        <v>421</v>
      </c>
      <c r="X275" s="3" t="s">
        <v>422</v>
      </c>
      <c r="Y275" s="3" t="s">
        <v>422</v>
      </c>
      <c r="Z275" s="3" t="s">
        <v>422</v>
      </c>
      <c r="AA275" s="3" t="s">
        <v>422</v>
      </c>
      <c r="AB275" s="1" t="s">
        <v>23</v>
      </c>
    </row>
    <row r="276" spans="1:28" ht="120" x14ac:dyDescent="0.25">
      <c r="A276" s="3" t="s">
        <v>126</v>
      </c>
      <c r="B276" s="9">
        <v>45996</v>
      </c>
      <c r="C276" s="13" t="str">
        <f>HYPERLINK("https://eping.wto.org/en/Search?viewData= G/TBT/N/BDI/342/Add.3, G/TBT/N/KEN/1405/Add.3, G/TBT/N/RWA/849/Add.3, G/TBT/N/TZA/928/Add.3, G/TBT/N/UGA/1757/Add.3"," G/TBT/N/BDI/342/Add.3, G/TBT/N/KEN/1405/Add.3, G/TBT/N/RWA/849/Add.3, G/TBT/N/TZA/928/Add.3, G/TBT/N/UGA/1757/Add.3")</f>
        <v xml:space="preserve"> G/TBT/N/BDI/342/Add.3, G/TBT/N/KEN/1405/Add.3, G/TBT/N/RWA/849/Add.3, G/TBT/N/TZA/928/Add.3, G/TBT/N/UGA/1757/Add.3</v>
      </c>
      <c r="D276" s="1" t="s">
        <v>859</v>
      </c>
      <c r="E276" s="1" t="s">
        <v>860</v>
      </c>
      <c r="F276" s="1" t="s">
        <v>861</v>
      </c>
      <c r="G276" s="1" t="s">
        <v>881</v>
      </c>
      <c r="H276" s="1" t="s">
        <v>659</v>
      </c>
      <c r="I276" s="1" t="s">
        <v>836</v>
      </c>
      <c r="J276" s="1" t="s">
        <v>23</v>
      </c>
      <c r="K276" s="1" t="s">
        <v>23</v>
      </c>
      <c r="L276" s="3"/>
      <c r="M276" s="9" t="s">
        <v>23</v>
      </c>
      <c r="N276" s="9" t="s">
        <v>23</v>
      </c>
      <c r="O276" s="9" t="s">
        <v>23</v>
      </c>
      <c r="P276" s="3" t="s">
        <v>71</v>
      </c>
      <c r="Q276" s="3"/>
      <c r="R276" s="3" t="str">
        <f>HYPERLINK("https://docs.wto.org/imrd/directdoc.asp?DDFDocuments/t/G/TBTN23/BDI342A3.docx", "https://docs.wto.org/imrd/directdoc.asp?DDFDocuments/t/G/TBTN23/BDI342A3.docx")</f>
        <v>https://docs.wto.org/imrd/directdoc.asp?DDFDocuments/t/G/TBTN23/BDI342A3.docx</v>
      </c>
      <c r="S276" s="3" t="str">
        <f>HYPERLINK("https://docs.wto.org/imrd/directdoc.asp?DDFDocuments/u/G/TBTN23/BDI342A3.docx", "https://docs.wto.org/imrd/directdoc.asp?DDFDocuments/u/G/TBTN23/BDI342A3.docx")</f>
        <v>https://docs.wto.org/imrd/directdoc.asp?DDFDocuments/u/G/TBTN23/BDI342A3.docx</v>
      </c>
      <c r="T276" s="3" t="str">
        <f>HYPERLINK("https://docs.wto.org/imrd/directdoc.asp?DDFDocuments/v/G/TBTN23/BDI342A3.docx", "https://docs.wto.org/imrd/directdoc.asp?DDFDocuments/v/G/TBTN23/BDI342A3.docx")</f>
        <v>https://docs.wto.org/imrd/directdoc.asp?DDFDocuments/v/G/TBTN23/BDI342A3.docx</v>
      </c>
      <c r="U276" s="3" t="s">
        <v>421</v>
      </c>
      <c r="V276" s="3" t="s">
        <v>422</v>
      </c>
      <c r="W276" s="3" t="s">
        <v>422</v>
      </c>
      <c r="X276" s="3" t="s">
        <v>422</v>
      </c>
      <c r="Y276" s="3" t="s">
        <v>422</v>
      </c>
      <c r="Z276" s="3" t="s">
        <v>422</v>
      </c>
      <c r="AA276" s="3" t="s">
        <v>422</v>
      </c>
      <c r="AB276" s="1" t="s">
        <v>23</v>
      </c>
    </row>
    <row r="277" spans="1:28" ht="255" x14ac:dyDescent="0.25">
      <c r="A277" s="3" t="s">
        <v>70</v>
      </c>
      <c r="B277" s="9">
        <v>45996</v>
      </c>
      <c r="C277" s="13" t="str">
        <f>HYPERLINK("https://eping.wto.org/en/Search?viewData= G/TBT/N/USA/2026/Add.6"," G/TBT/N/USA/2026/Add.6")</f>
        <v xml:space="preserve"> G/TBT/N/USA/2026/Add.6</v>
      </c>
      <c r="D277" s="1" t="s">
        <v>882</v>
      </c>
      <c r="E277" s="1" t="s">
        <v>883</v>
      </c>
      <c r="F277" s="1" t="s">
        <v>122</v>
      </c>
      <c r="G277" s="1" t="s">
        <v>23</v>
      </c>
      <c r="H277" s="1" t="s">
        <v>884</v>
      </c>
      <c r="I277" s="1" t="s">
        <v>123</v>
      </c>
      <c r="J277" s="1" t="s">
        <v>23</v>
      </c>
      <c r="K277" s="1" t="s">
        <v>23</v>
      </c>
      <c r="L277" s="3"/>
      <c r="M277" s="9" t="s">
        <v>23</v>
      </c>
      <c r="N277" s="9" t="s">
        <v>23</v>
      </c>
      <c r="O277" s="9" t="s">
        <v>23</v>
      </c>
      <c r="P277" s="3" t="s">
        <v>71</v>
      </c>
      <c r="Q277" s="1" t="s">
        <v>885</v>
      </c>
      <c r="R277" s="3" t="str">
        <f>HYPERLINK("https://docs.wto.org/imrd/directdoc.asp?DDFDocuments/t/G/TBTN23/USA2026A6.docx", "https://docs.wto.org/imrd/directdoc.asp?DDFDocuments/t/G/TBTN23/USA2026A6.docx")</f>
        <v>https://docs.wto.org/imrd/directdoc.asp?DDFDocuments/t/G/TBTN23/USA2026A6.docx</v>
      </c>
      <c r="S277" s="3" t="str">
        <f>HYPERLINK("https://docs.wto.org/imrd/directdoc.asp?DDFDocuments/u/G/TBTN23/USA2026A6.docx", "https://docs.wto.org/imrd/directdoc.asp?DDFDocuments/u/G/TBTN23/USA2026A6.docx")</f>
        <v>https://docs.wto.org/imrd/directdoc.asp?DDFDocuments/u/G/TBTN23/USA2026A6.docx</v>
      </c>
      <c r="T277" s="3" t="str">
        <f>HYPERLINK("https://docs.wto.org/imrd/directdoc.asp?DDFDocuments/v/G/TBTN23/USA2026A6.docx", "https://docs.wto.org/imrd/directdoc.asp?DDFDocuments/v/G/TBTN23/USA2026A6.docx")</f>
        <v>https://docs.wto.org/imrd/directdoc.asp?DDFDocuments/v/G/TBTN23/USA2026A6.docx</v>
      </c>
      <c r="U277" s="3" t="s">
        <v>421</v>
      </c>
      <c r="V277" s="3" t="s">
        <v>422</v>
      </c>
      <c r="W277" s="3" t="s">
        <v>421</v>
      </c>
      <c r="X277" s="3" t="s">
        <v>422</v>
      </c>
      <c r="Y277" s="3" t="s">
        <v>422</v>
      </c>
      <c r="Z277" s="3" t="s">
        <v>422</v>
      </c>
      <c r="AA277" s="3" t="s">
        <v>422</v>
      </c>
      <c r="AB277" s="1" t="s">
        <v>23</v>
      </c>
    </row>
    <row r="278" spans="1:28" ht="105" x14ac:dyDescent="0.25">
      <c r="A278" s="3" t="s">
        <v>28</v>
      </c>
      <c r="B278" s="9">
        <v>45996</v>
      </c>
      <c r="C278" s="13" t="str">
        <f>HYPERLINK("https://eping.wto.org/en/Search?viewData= G/TBT/N/BDI/317/Add.2, G/TBT/N/KEN/1366/Add.2, G/TBT/N/RWA/758/Add.2, G/TBT/N/TZA/881/Add.2, G/TBT/N/UGA/1728/Add.2"," G/TBT/N/BDI/317/Add.2, G/TBT/N/KEN/1366/Add.2, G/TBT/N/RWA/758/Add.2, G/TBT/N/TZA/881/Add.2, G/TBT/N/UGA/1728/Add.2")</f>
        <v xml:space="preserve"> G/TBT/N/BDI/317/Add.2, G/TBT/N/KEN/1366/Add.2, G/TBT/N/RWA/758/Add.2, G/TBT/N/TZA/881/Add.2, G/TBT/N/UGA/1728/Add.2</v>
      </c>
      <c r="D278" s="1" t="s">
        <v>863</v>
      </c>
      <c r="E278" s="1" t="s">
        <v>864</v>
      </c>
      <c r="F278" s="1" t="s">
        <v>835</v>
      </c>
      <c r="G278" s="1" t="s">
        <v>23</v>
      </c>
      <c r="H278" s="1" t="s">
        <v>136</v>
      </c>
      <c r="I278" s="1" t="s">
        <v>604</v>
      </c>
      <c r="J278" s="1" t="s">
        <v>23</v>
      </c>
      <c r="K278" s="1" t="s">
        <v>23</v>
      </c>
      <c r="L278" s="3"/>
      <c r="M278" s="9" t="s">
        <v>23</v>
      </c>
      <c r="N278" s="9" t="s">
        <v>23</v>
      </c>
      <c r="O278" s="9" t="s">
        <v>23</v>
      </c>
      <c r="P278" s="3" t="s">
        <v>71</v>
      </c>
      <c r="Q278" s="3"/>
      <c r="R278" s="3" t="str">
        <f>HYPERLINK("https://docs.wto.org/imrd/directdoc.asp?DDFDocuments/t/G/TBTN23/BDI317A2.docx", "https://docs.wto.org/imrd/directdoc.asp?DDFDocuments/t/G/TBTN23/BDI317A2.docx")</f>
        <v>https://docs.wto.org/imrd/directdoc.asp?DDFDocuments/t/G/TBTN23/BDI317A2.docx</v>
      </c>
      <c r="S278" s="3" t="str">
        <f>HYPERLINK("https://docs.wto.org/imrd/directdoc.asp?DDFDocuments/u/G/TBTN23/BDI317A2.docx", "https://docs.wto.org/imrd/directdoc.asp?DDFDocuments/u/G/TBTN23/BDI317A2.docx")</f>
        <v>https://docs.wto.org/imrd/directdoc.asp?DDFDocuments/u/G/TBTN23/BDI317A2.docx</v>
      </c>
      <c r="T278" s="3" t="str">
        <f>HYPERLINK("https://docs.wto.org/imrd/directdoc.asp?DDFDocuments/v/G/TBTN23/BDI317A2.docx", "https://docs.wto.org/imrd/directdoc.asp?DDFDocuments/v/G/TBTN23/BDI317A2.docx")</f>
        <v>https://docs.wto.org/imrd/directdoc.asp?DDFDocuments/v/G/TBTN23/BDI317A2.docx</v>
      </c>
      <c r="U278" s="3" t="s">
        <v>421</v>
      </c>
      <c r="V278" s="3" t="s">
        <v>422</v>
      </c>
      <c r="W278" s="3" t="s">
        <v>421</v>
      </c>
      <c r="X278" s="3" t="s">
        <v>422</v>
      </c>
      <c r="Y278" s="3" t="s">
        <v>422</v>
      </c>
      <c r="Z278" s="3" t="s">
        <v>422</v>
      </c>
      <c r="AA278" s="3" t="s">
        <v>422</v>
      </c>
      <c r="AB278" s="1" t="s">
        <v>23</v>
      </c>
    </row>
    <row r="279" spans="1:28" ht="105" x14ac:dyDescent="0.25">
      <c r="A279" s="3" t="s">
        <v>126</v>
      </c>
      <c r="B279" s="9">
        <v>45996</v>
      </c>
      <c r="C279" s="13" t="str">
        <f>HYPERLINK("https://eping.wto.org/en/Search?viewData= G/TBT/N/BDI/315/Add.2, G/TBT/N/KEN/1364/Add.2, G/TBT/N/RWA/756/Add.2, G/TBT/N/TZA/879/Add.2, G/TBT/N/UGA/1726/Add.2"," G/TBT/N/BDI/315/Add.2, G/TBT/N/KEN/1364/Add.2, G/TBT/N/RWA/756/Add.2, G/TBT/N/TZA/879/Add.2, G/TBT/N/UGA/1726/Add.2")</f>
        <v xml:space="preserve"> G/TBT/N/BDI/315/Add.2, G/TBT/N/KEN/1364/Add.2, G/TBT/N/RWA/756/Add.2, G/TBT/N/TZA/879/Add.2, G/TBT/N/UGA/1726/Add.2</v>
      </c>
      <c r="D279" s="1" t="s">
        <v>851</v>
      </c>
      <c r="E279" s="1" t="s">
        <v>852</v>
      </c>
      <c r="F279" s="1" t="s">
        <v>835</v>
      </c>
      <c r="G279" s="1" t="s">
        <v>23</v>
      </c>
      <c r="H279" s="1" t="s">
        <v>136</v>
      </c>
      <c r="I279" s="1" t="s">
        <v>604</v>
      </c>
      <c r="J279" s="1" t="s">
        <v>23</v>
      </c>
      <c r="K279" s="1" t="s">
        <v>23</v>
      </c>
      <c r="L279" s="3"/>
      <c r="M279" s="9" t="s">
        <v>23</v>
      </c>
      <c r="N279" s="9" t="s">
        <v>23</v>
      </c>
      <c r="O279" s="9" t="s">
        <v>23</v>
      </c>
      <c r="P279" s="3" t="s">
        <v>71</v>
      </c>
      <c r="Q279" s="3"/>
      <c r="R279" s="3" t="str">
        <f>HYPERLINK("https://docs.wto.org/imrd/directdoc.asp?DDFDocuments/t/G/TBTN23/BDI315A2.docx", "https://docs.wto.org/imrd/directdoc.asp?DDFDocuments/t/G/TBTN23/BDI315A2.docx")</f>
        <v>https://docs.wto.org/imrd/directdoc.asp?DDFDocuments/t/G/TBTN23/BDI315A2.docx</v>
      </c>
      <c r="S279" s="3" t="str">
        <f>HYPERLINK("https://docs.wto.org/imrd/directdoc.asp?DDFDocuments/u/G/TBTN23/BDI315A2.docx", "https://docs.wto.org/imrd/directdoc.asp?DDFDocuments/u/G/TBTN23/BDI315A2.docx")</f>
        <v>https://docs.wto.org/imrd/directdoc.asp?DDFDocuments/u/G/TBTN23/BDI315A2.docx</v>
      </c>
      <c r="T279" s="3" t="str">
        <f>HYPERLINK("https://docs.wto.org/imrd/directdoc.asp?DDFDocuments/v/G/TBTN23/BDI315A2.docx", "https://docs.wto.org/imrd/directdoc.asp?DDFDocuments/v/G/TBTN23/BDI315A2.docx")</f>
        <v>https://docs.wto.org/imrd/directdoc.asp?DDFDocuments/v/G/TBTN23/BDI315A2.docx</v>
      </c>
      <c r="U279" s="3" t="s">
        <v>421</v>
      </c>
      <c r="V279" s="3" t="s">
        <v>422</v>
      </c>
      <c r="W279" s="3" t="s">
        <v>421</v>
      </c>
      <c r="X279" s="3" t="s">
        <v>422</v>
      </c>
      <c r="Y279" s="3" t="s">
        <v>422</v>
      </c>
      <c r="Z279" s="3" t="s">
        <v>422</v>
      </c>
      <c r="AA279" s="3" t="s">
        <v>422</v>
      </c>
      <c r="AB279" s="1" t="s">
        <v>23</v>
      </c>
    </row>
    <row r="280" spans="1:28" ht="105" x14ac:dyDescent="0.25">
      <c r="A280" s="3" t="s">
        <v>47</v>
      </c>
      <c r="B280" s="9">
        <v>45999</v>
      </c>
      <c r="C280" s="13" t="str">
        <f>HYPERLINK("https://eping.wto.org/en/Search?viewData= G/TBT/N/BDI/382/Add.2, G/TBT/N/KEN/1462/Add.3, G/TBT/N/RWA/894/Add.2, G/TBT/N/TZA/996/Add.2, G/TBT/N/UGA/1799/Add.2"," G/TBT/N/BDI/382/Add.2, G/TBT/N/KEN/1462/Add.3, G/TBT/N/RWA/894/Add.2, G/TBT/N/TZA/996/Add.2, G/TBT/N/UGA/1799/Add.2")</f>
        <v xml:space="preserve"> G/TBT/N/BDI/382/Add.2, G/TBT/N/KEN/1462/Add.3, G/TBT/N/RWA/894/Add.2, G/TBT/N/TZA/996/Add.2, G/TBT/N/UGA/1799/Add.2</v>
      </c>
      <c r="D280" s="1" t="s">
        <v>886</v>
      </c>
      <c r="E280" s="1" t="s">
        <v>887</v>
      </c>
      <c r="F280" s="1" t="s">
        <v>888</v>
      </c>
      <c r="G280" s="1" t="s">
        <v>889</v>
      </c>
      <c r="H280" s="1" t="s">
        <v>890</v>
      </c>
      <c r="I280" s="1" t="s">
        <v>145</v>
      </c>
      <c r="J280" s="1" t="s">
        <v>23</v>
      </c>
      <c r="K280" s="1" t="s">
        <v>23</v>
      </c>
      <c r="L280" s="3"/>
      <c r="M280" s="9" t="s">
        <v>23</v>
      </c>
      <c r="N280" s="9" t="s">
        <v>23</v>
      </c>
      <c r="O280" s="9" t="s">
        <v>23</v>
      </c>
      <c r="P280" s="3" t="s">
        <v>71</v>
      </c>
      <c r="Q280" s="3"/>
      <c r="R280" s="3" t="str">
        <f>HYPERLINK("https://docs.wto.org/imrd/directdoc.asp?DDFDocuments/t/G/TBTN23/BDI382A2.docx", "https://docs.wto.org/imrd/directdoc.asp?DDFDocuments/t/G/TBTN23/BDI382A2.docx")</f>
        <v>https://docs.wto.org/imrd/directdoc.asp?DDFDocuments/t/G/TBTN23/BDI382A2.docx</v>
      </c>
      <c r="S280" s="3" t="str">
        <f>HYPERLINK("https://docs.wto.org/imrd/directdoc.asp?DDFDocuments/u/G/TBTN23/BDI382A2.docx", "https://docs.wto.org/imrd/directdoc.asp?DDFDocuments/u/G/TBTN23/BDI382A2.docx")</f>
        <v>https://docs.wto.org/imrd/directdoc.asp?DDFDocuments/u/G/TBTN23/BDI382A2.docx</v>
      </c>
      <c r="T280" s="3" t="str">
        <f>HYPERLINK("https://docs.wto.org/imrd/directdoc.asp?DDFDocuments/v/G/TBTN23/BDI382A2.docx", "https://docs.wto.org/imrd/directdoc.asp?DDFDocuments/v/G/TBTN23/BDI382A2.docx")</f>
        <v>https://docs.wto.org/imrd/directdoc.asp?DDFDocuments/v/G/TBTN23/BDI382A2.docx</v>
      </c>
      <c r="U280" s="3" t="s">
        <v>421</v>
      </c>
      <c r="V280" s="3" t="s">
        <v>422</v>
      </c>
      <c r="W280" s="3" t="s">
        <v>421</v>
      </c>
      <c r="X280" s="3" t="s">
        <v>422</v>
      </c>
      <c r="Y280" s="3" t="s">
        <v>422</v>
      </c>
      <c r="Z280" s="3" t="s">
        <v>422</v>
      </c>
      <c r="AA280" s="3" t="s">
        <v>422</v>
      </c>
      <c r="AB280" s="1" t="s">
        <v>23</v>
      </c>
    </row>
    <row r="281" spans="1:28" ht="105" x14ac:dyDescent="0.25">
      <c r="A281" s="3" t="s">
        <v>22</v>
      </c>
      <c r="B281" s="9">
        <v>45999</v>
      </c>
      <c r="C281" s="13" t="str">
        <f>HYPERLINK("https://eping.wto.org/en/Search?viewData= G/TBT/N/BDI/380/Add.2, G/TBT/N/KEN/1460/Add.3, G/TBT/N/RWA/892/Add.2, G/TBT/N/TZA/994/Add.2, G/TBT/N/UGA/1797/Add.2"," G/TBT/N/BDI/380/Add.2, G/TBT/N/KEN/1460/Add.3, G/TBT/N/RWA/892/Add.2, G/TBT/N/TZA/994/Add.2, G/TBT/N/UGA/1797/Add.2")</f>
        <v xml:space="preserve"> G/TBT/N/BDI/380/Add.2, G/TBT/N/KEN/1460/Add.3, G/TBT/N/RWA/892/Add.2, G/TBT/N/TZA/994/Add.2, G/TBT/N/UGA/1797/Add.2</v>
      </c>
      <c r="D281" s="1" t="s">
        <v>891</v>
      </c>
      <c r="E281" s="1" t="s">
        <v>892</v>
      </c>
      <c r="F281" s="1" t="s">
        <v>893</v>
      </c>
      <c r="G281" s="1" t="s">
        <v>894</v>
      </c>
      <c r="H281" s="1" t="s">
        <v>895</v>
      </c>
      <c r="I281" s="1" t="s">
        <v>145</v>
      </c>
      <c r="J281" s="1" t="s">
        <v>23</v>
      </c>
      <c r="K281" s="1" t="s">
        <v>23</v>
      </c>
      <c r="L281" s="3"/>
      <c r="M281" s="9" t="s">
        <v>23</v>
      </c>
      <c r="N281" s="9" t="s">
        <v>23</v>
      </c>
      <c r="O281" s="9" t="s">
        <v>23</v>
      </c>
      <c r="P281" s="3" t="s">
        <v>71</v>
      </c>
      <c r="Q281" s="3"/>
      <c r="R281" s="3" t="str">
        <f>HYPERLINK("https://docs.wto.org/imrd/directdoc.asp?DDFDocuments/t/G/TBTN23/BDI380A2.docx", "https://docs.wto.org/imrd/directdoc.asp?DDFDocuments/t/G/TBTN23/BDI380A2.docx")</f>
        <v>https://docs.wto.org/imrd/directdoc.asp?DDFDocuments/t/G/TBTN23/BDI380A2.docx</v>
      </c>
      <c r="S281" s="3" t="str">
        <f>HYPERLINK("https://docs.wto.org/imrd/directdoc.asp?DDFDocuments/u/G/TBTN23/BDI380A2.docx", "https://docs.wto.org/imrd/directdoc.asp?DDFDocuments/u/G/TBTN23/BDI380A2.docx")</f>
        <v>https://docs.wto.org/imrd/directdoc.asp?DDFDocuments/u/G/TBTN23/BDI380A2.docx</v>
      </c>
      <c r="T281" s="3" t="str">
        <f>HYPERLINK("https://docs.wto.org/imrd/directdoc.asp?DDFDocuments/v/G/TBTN23/BDI380A2.docx", "https://docs.wto.org/imrd/directdoc.asp?DDFDocuments/v/G/TBTN23/BDI380A2.docx")</f>
        <v>https://docs.wto.org/imrd/directdoc.asp?DDFDocuments/v/G/TBTN23/BDI380A2.docx</v>
      </c>
      <c r="U281" s="3" t="s">
        <v>421</v>
      </c>
      <c r="V281" s="3" t="s">
        <v>422</v>
      </c>
      <c r="W281" s="3" t="s">
        <v>421</v>
      </c>
      <c r="X281" s="3" t="s">
        <v>422</v>
      </c>
      <c r="Y281" s="3" t="s">
        <v>422</v>
      </c>
      <c r="Z281" s="3" t="s">
        <v>422</v>
      </c>
      <c r="AA281" s="3" t="s">
        <v>422</v>
      </c>
      <c r="AB281" s="1" t="s">
        <v>23</v>
      </c>
    </row>
    <row r="282" spans="1:28" ht="120" x14ac:dyDescent="0.25">
      <c r="A282" s="3" t="s">
        <v>28</v>
      </c>
      <c r="B282" s="9">
        <v>45999</v>
      </c>
      <c r="C282" s="13" t="str">
        <f>HYPERLINK("https://eping.wto.org/en/Search?viewData= G/TBT/N/BDI/219/Add.2, G/TBT/N/KEN/1228/Add.2, G/TBT/N/RWA/645/Add.2, G/TBT/N/TZA/720/Add.2, G/TBT/N/UGA/1552/Add.2"," G/TBT/N/BDI/219/Add.2, G/TBT/N/KEN/1228/Add.2, G/TBT/N/RWA/645/Add.2, G/TBT/N/TZA/720/Add.2, G/TBT/N/UGA/1552/Add.2")</f>
        <v xml:space="preserve"> G/TBT/N/BDI/219/Add.2, G/TBT/N/KEN/1228/Add.2, G/TBT/N/RWA/645/Add.2, G/TBT/N/TZA/720/Add.2, G/TBT/N/UGA/1552/Add.2</v>
      </c>
      <c r="D282" s="1" t="s">
        <v>896</v>
      </c>
      <c r="E282" s="1" t="s">
        <v>897</v>
      </c>
      <c r="F282" s="1" t="s">
        <v>869</v>
      </c>
      <c r="G282" s="1" t="s">
        <v>23</v>
      </c>
      <c r="H282" s="1" t="s">
        <v>870</v>
      </c>
      <c r="I282" s="1" t="s">
        <v>104</v>
      </c>
      <c r="J282" s="1" t="s">
        <v>23</v>
      </c>
      <c r="K282" s="1" t="s">
        <v>29</v>
      </c>
      <c r="L282" s="3"/>
      <c r="M282" s="9" t="s">
        <v>23</v>
      </c>
      <c r="N282" s="9" t="s">
        <v>23</v>
      </c>
      <c r="O282" s="9" t="s">
        <v>23</v>
      </c>
      <c r="P282" s="3" t="s">
        <v>71</v>
      </c>
      <c r="Q282" s="3"/>
      <c r="R282" s="3" t="str">
        <f>HYPERLINK("https://docs.wto.org/imrd/directdoc.asp?DDFDocuments/t/G/TBTN22/BDI219A2.docx", "https://docs.wto.org/imrd/directdoc.asp?DDFDocuments/t/G/TBTN22/BDI219A2.docx")</f>
        <v>https://docs.wto.org/imrd/directdoc.asp?DDFDocuments/t/G/TBTN22/BDI219A2.docx</v>
      </c>
      <c r="S282" s="3" t="str">
        <f>HYPERLINK("https://docs.wto.org/imrd/directdoc.asp?DDFDocuments/u/G/TBTN22/BDI219A2.docx", "https://docs.wto.org/imrd/directdoc.asp?DDFDocuments/u/G/TBTN22/BDI219A2.docx")</f>
        <v>https://docs.wto.org/imrd/directdoc.asp?DDFDocuments/u/G/TBTN22/BDI219A2.docx</v>
      </c>
      <c r="T282" s="3" t="str">
        <f>HYPERLINK("https://docs.wto.org/imrd/directdoc.asp?DDFDocuments/v/G/TBTN22/BDI219A2.docx", "https://docs.wto.org/imrd/directdoc.asp?DDFDocuments/v/G/TBTN22/BDI219A2.docx")</f>
        <v>https://docs.wto.org/imrd/directdoc.asp?DDFDocuments/v/G/TBTN22/BDI219A2.docx</v>
      </c>
      <c r="U282" s="3" t="s">
        <v>421</v>
      </c>
      <c r="V282" s="3" t="s">
        <v>422</v>
      </c>
      <c r="W282" s="3" t="s">
        <v>422</v>
      </c>
      <c r="X282" s="3" t="s">
        <v>422</v>
      </c>
      <c r="Y282" s="3" t="s">
        <v>422</v>
      </c>
      <c r="Z282" s="3" t="s">
        <v>422</v>
      </c>
      <c r="AA282" s="3" t="s">
        <v>422</v>
      </c>
      <c r="AB282" s="1" t="s">
        <v>23</v>
      </c>
    </row>
    <row r="283" spans="1:28" ht="105" x14ac:dyDescent="0.25">
      <c r="A283" s="3" t="s">
        <v>28</v>
      </c>
      <c r="B283" s="9">
        <v>45999</v>
      </c>
      <c r="C283" s="13" t="str">
        <f>HYPERLINK("https://eping.wto.org/en/Search?viewData= G/TBT/N/BDI/454/Add.2, G/TBT/N/KEN/1559/Add.2, G/TBT/N/RWA/990/Add.2, G/TBT/N/TZA/1090/Add.2, G/TBT/N/UGA/1904/Add.2"," G/TBT/N/BDI/454/Add.2, G/TBT/N/KEN/1559/Add.2, G/TBT/N/RWA/990/Add.2, G/TBT/N/TZA/1090/Add.2, G/TBT/N/UGA/1904/Add.2")</f>
        <v xml:space="preserve"> G/TBT/N/BDI/454/Add.2, G/TBT/N/KEN/1559/Add.2, G/TBT/N/RWA/990/Add.2, G/TBT/N/TZA/1090/Add.2, G/TBT/N/UGA/1904/Add.2</v>
      </c>
      <c r="D283" s="1" t="s">
        <v>898</v>
      </c>
      <c r="E283" s="1" t="s">
        <v>899</v>
      </c>
      <c r="F283" s="1" t="s">
        <v>869</v>
      </c>
      <c r="G283" s="1" t="s">
        <v>23</v>
      </c>
      <c r="H283" s="1" t="s">
        <v>870</v>
      </c>
      <c r="I283" s="1" t="s">
        <v>161</v>
      </c>
      <c r="J283" s="1" t="s">
        <v>23</v>
      </c>
      <c r="K283" s="1" t="s">
        <v>900</v>
      </c>
      <c r="L283" s="3"/>
      <c r="M283" s="9" t="s">
        <v>23</v>
      </c>
      <c r="N283" s="9" t="s">
        <v>23</v>
      </c>
      <c r="O283" s="9" t="s">
        <v>23</v>
      </c>
      <c r="P283" s="3" t="s">
        <v>71</v>
      </c>
      <c r="Q283" s="3"/>
      <c r="R283" s="3" t="str">
        <f>HYPERLINK("https://docs.wto.org/imrd/directdoc.asp?DDFDocuments/t/G/TBTN24/BDI454A2.docx", "https://docs.wto.org/imrd/directdoc.asp?DDFDocuments/t/G/TBTN24/BDI454A2.docx")</f>
        <v>https://docs.wto.org/imrd/directdoc.asp?DDFDocuments/t/G/TBTN24/BDI454A2.docx</v>
      </c>
      <c r="S283" s="3" t="str">
        <f>HYPERLINK("https://docs.wto.org/imrd/directdoc.asp?DDFDocuments/u/G/TBTN24/BDI454A2.docx", "https://docs.wto.org/imrd/directdoc.asp?DDFDocuments/u/G/TBTN24/BDI454A2.docx")</f>
        <v>https://docs.wto.org/imrd/directdoc.asp?DDFDocuments/u/G/TBTN24/BDI454A2.docx</v>
      </c>
      <c r="T283" s="3" t="str">
        <f>HYPERLINK("https://docs.wto.org/imrd/directdoc.asp?DDFDocuments/v/G/TBTN24/BDI454A2.docx", "https://docs.wto.org/imrd/directdoc.asp?DDFDocuments/v/G/TBTN24/BDI454A2.docx")</f>
        <v>https://docs.wto.org/imrd/directdoc.asp?DDFDocuments/v/G/TBTN24/BDI454A2.docx</v>
      </c>
      <c r="U283" s="3" t="s">
        <v>421</v>
      </c>
      <c r="V283" s="3" t="s">
        <v>422</v>
      </c>
      <c r="W283" s="3" t="s">
        <v>422</v>
      </c>
      <c r="X283" s="3" t="s">
        <v>422</v>
      </c>
      <c r="Y283" s="3" t="s">
        <v>422</v>
      </c>
      <c r="Z283" s="3" t="s">
        <v>422</v>
      </c>
      <c r="AA283" s="3" t="s">
        <v>422</v>
      </c>
      <c r="AB283" s="1" t="s">
        <v>23</v>
      </c>
    </row>
    <row r="284" spans="1:28" ht="195" x14ac:dyDescent="0.25">
      <c r="A284" s="3" t="s">
        <v>47</v>
      </c>
      <c r="B284" s="9">
        <v>45999</v>
      </c>
      <c r="C284" s="13" t="str">
        <f>HYPERLINK("https://eping.wto.org/en/Search?viewData= G/TBT/N/BDI/451/Add.2, G/TBT/N/KEN/1556/Add.2, G/TBT/N/RWA/986/Add.2, G/TBT/N/TZA/1087/Add.2, G/TBT/N/UGA/1901/Add.2"," G/TBT/N/BDI/451/Add.2, G/TBT/N/KEN/1556/Add.2, G/TBT/N/RWA/986/Add.2, G/TBT/N/TZA/1087/Add.2, G/TBT/N/UGA/1901/Add.2")</f>
        <v xml:space="preserve"> G/TBT/N/BDI/451/Add.2, G/TBT/N/KEN/1556/Add.2, G/TBT/N/RWA/986/Add.2, G/TBT/N/TZA/1087/Add.2, G/TBT/N/UGA/1901/Add.2</v>
      </c>
      <c r="D284" s="1" t="s">
        <v>901</v>
      </c>
      <c r="E284" s="1" t="s">
        <v>902</v>
      </c>
      <c r="F284" s="1" t="s">
        <v>869</v>
      </c>
      <c r="G284" s="1" t="s">
        <v>903</v>
      </c>
      <c r="H284" s="1" t="s">
        <v>870</v>
      </c>
      <c r="I284" s="1" t="s">
        <v>636</v>
      </c>
      <c r="J284" s="1" t="s">
        <v>23</v>
      </c>
      <c r="K284" s="1" t="s">
        <v>29</v>
      </c>
      <c r="L284" s="3"/>
      <c r="M284" s="9" t="s">
        <v>23</v>
      </c>
      <c r="N284" s="9" t="s">
        <v>23</v>
      </c>
      <c r="O284" s="9" t="s">
        <v>23</v>
      </c>
      <c r="P284" s="3" t="s">
        <v>71</v>
      </c>
      <c r="Q284" s="3"/>
      <c r="R284" s="3" t="str">
        <f>HYPERLINK("https://docs.wto.org/imrd/directdoc.asp?DDFDocuments/t/G/TBTN24/BDI451A2.docx", "https://docs.wto.org/imrd/directdoc.asp?DDFDocuments/t/G/TBTN24/BDI451A2.docx")</f>
        <v>https://docs.wto.org/imrd/directdoc.asp?DDFDocuments/t/G/TBTN24/BDI451A2.docx</v>
      </c>
      <c r="S284" s="3" t="str">
        <f>HYPERLINK("https://docs.wto.org/imrd/directdoc.asp?DDFDocuments/u/G/TBTN24/BDI451A2.docx", "https://docs.wto.org/imrd/directdoc.asp?DDFDocuments/u/G/TBTN24/BDI451A2.docx")</f>
        <v>https://docs.wto.org/imrd/directdoc.asp?DDFDocuments/u/G/TBTN24/BDI451A2.docx</v>
      </c>
      <c r="T284" s="3" t="str">
        <f>HYPERLINK("https://docs.wto.org/imrd/directdoc.asp?DDFDocuments/v/G/TBTN24/BDI451A2.docx", "https://docs.wto.org/imrd/directdoc.asp?DDFDocuments/v/G/TBTN24/BDI451A2.docx")</f>
        <v>https://docs.wto.org/imrd/directdoc.asp?DDFDocuments/v/G/TBTN24/BDI451A2.docx</v>
      </c>
      <c r="U284" s="3" t="s">
        <v>421</v>
      </c>
      <c r="V284" s="3" t="s">
        <v>422</v>
      </c>
      <c r="W284" s="3" t="s">
        <v>422</v>
      </c>
      <c r="X284" s="3" t="s">
        <v>422</v>
      </c>
      <c r="Y284" s="3" t="s">
        <v>422</v>
      </c>
      <c r="Z284" s="3" t="s">
        <v>422</v>
      </c>
      <c r="AA284" s="3" t="s">
        <v>422</v>
      </c>
      <c r="AB284" s="1" t="s">
        <v>23</v>
      </c>
    </row>
    <row r="285" spans="1:28" ht="195" x14ac:dyDescent="0.25">
      <c r="A285" s="3" t="s">
        <v>22</v>
      </c>
      <c r="B285" s="9">
        <v>45999</v>
      </c>
      <c r="C285" s="13" t="str">
        <f>HYPERLINK("https://eping.wto.org/en/Search?viewData= G/TBT/N/BDI/452/Add.2, G/TBT/N/KEN/1557/Add.2, G/TBT/N/RWA/987/Add.2, G/TBT/N/TZA/1088/Add.2, G/TBT/N/UGA/1902/Add.2"," G/TBT/N/BDI/452/Add.2, G/TBT/N/KEN/1557/Add.2, G/TBT/N/RWA/987/Add.2, G/TBT/N/TZA/1088/Add.2, G/TBT/N/UGA/1902/Add.2")</f>
        <v xml:space="preserve"> G/TBT/N/BDI/452/Add.2, G/TBT/N/KEN/1557/Add.2, G/TBT/N/RWA/987/Add.2, G/TBT/N/TZA/1088/Add.2, G/TBT/N/UGA/1902/Add.2</v>
      </c>
      <c r="D285" s="1" t="s">
        <v>904</v>
      </c>
      <c r="E285" s="1" t="s">
        <v>905</v>
      </c>
      <c r="F285" s="1" t="s">
        <v>869</v>
      </c>
      <c r="G285" s="1" t="s">
        <v>906</v>
      </c>
      <c r="H285" s="1" t="s">
        <v>870</v>
      </c>
      <c r="I285" s="1" t="s">
        <v>636</v>
      </c>
      <c r="J285" s="1" t="s">
        <v>23</v>
      </c>
      <c r="K285" s="1" t="s">
        <v>29</v>
      </c>
      <c r="L285" s="3"/>
      <c r="M285" s="9" t="s">
        <v>23</v>
      </c>
      <c r="N285" s="9" t="s">
        <v>23</v>
      </c>
      <c r="O285" s="9" t="s">
        <v>23</v>
      </c>
      <c r="P285" s="3" t="s">
        <v>71</v>
      </c>
      <c r="Q285" s="3"/>
      <c r="R285" s="3" t="str">
        <f>HYPERLINK("https://docs.wto.org/imrd/directdoc.asp?DDFDocuments/t/G/TBTN24/BDI452A2.docx", "https://docs.wto.org/imrd/directdoc.asp?DDFDocuments/t/G/TBTN24/BDI452A2.docx")</f>
        <v>https://docs.wto.org/imrd/directdoc.asp?DDFDocuments/t/G/TBTN24/BDI452A2.docx</v>
      </c>
      <c r="S285" s="3" t="str">
        <f>HYPERLINK("https://docs.wto.org/imrd/directdoc.asp?DDFDocuments/u/G/TBTN24/BDI452A2.docx", "https://docs.wto.org/imrd/directdoc.asp?DDFDocuments/u/G/TBTN24/BDI452A2.docx")</f>
        <v>https://docs.wto.org/imrd/directdoc.asp?DDFDocuments/u/G/TBTN24/BDI452A2.docx</v>
      </c>
      <c r="T285" s="3" t="str">
        <f>HYPERLINK("https://docs.wto.org/imrd/directdoc.asp?DDFDocuments/v/G/TBTN24/BDI452A2.docx", "https://docs.wto.org/imrd/directdoc.asp?DDFDocuments/v/G/TBTN24/BDI452A2.docx")</f>
        <v>https://docs.wto.org/imrd/directdoc.asp?DDFDocuments/v/G/TBTN24/BDI452A2.docx</v>
      </c>
      <c r="U285" s="3" t="s">
        <v>421</v>
      </c>
      <c r="V285" s="3" t="s">
        <v>422</v>
      </c>
      <c r="W285" s="3" t="s">
        <v>422</v>
      </c>
      <c r="X285" s="3" t="s">
        <v>422</v>
      </c>
      <c r="Y285" s="3" t="s">
        <v>422</v>
      </c>
      <c r="Z285" s="3" t="s">
        <v>422</v>
      </c>
      <c r="AA285" s="3" t="s">
        <v>422</v>
      </c>
      <c r="AB285" s="1" t="s">
        <v>23</v>
      </c>
    </row>
    <row r="286" spans="1:28" ht="195" x14ac:dyDescent="0.25">
      <c r="A286" s="3" t="s">
        <v>47</v>
      </c>
      <c r="B286" s="9">
        <v>45999</v>
      </c>
      <c r="C286" s="13" t="str">
        <f>HYPERLINK("https://eping.wto.org/en/Search?viewData= G/TBT/N/BDI/405/Add.2, G/TBT/N/KEN/1500/Add.2, G/TBT/N/RWA/929/Add.2, G/TBT/N/TZA/1033/Add.2, G/TBT/N/UGA/1840/Add.2"," G/TBT/N/BDI/405/Add.2, G/TBT/N/KEN/1500/Add.2, G/TBT/N/RWA/929/Add.2, G/TBT/N/TZA/1033/Add.2, G/TBT/N/UGA/1840/Add.2")</f>
        <v xml:space="preserve"> G/TBT/N/BDI/405/Add.2, G/TBT/N/KEN/1500/Add.2, G/TBT/N/RWA/929/Add.2, G/TBT/N/TZA/1033/Add.2, G/TBT/N/UGA/1840/Add.2</v>
      </c>
      <c r="D286" s="1" t="s">
        <v>907</v>
      </c>
      <c r="E286" s="1" t="s">
        <v>908</v>
      </c>
      <c r="F286" s="1" t="s">
        <v>909</v>
      </c>
      <c r="G286" s="1" t="s">
        <v>910</v>
      </c>
      <c r="H286" s="1" t="s">
        <v>911</v>
      </c>
      <c r="I286" s="1" t="s">
        <v>636</v>
      </c>
      <c r="J286" s="1" t="s">
        <v>23</v>
      </c>
      <c r="K286" s="1" t="s">
        <v>29</v>
      </c>
      <c r="L286" s="3"/>
      <c r="M286" s="9" t="s">
        <v>23</v>
      </c>
      <c r="N286" s="9" t="s">
        <v>23</v>
      </c>
      <c r="O286" s="9" t="s">
        <v>23</v>
      </c>
      <c r="P286" s="3" t="s">
        <v>71</v>
      </c>
      <c r="Q286" s="3"/>
      <c r="R286" s="3" t="str">
        <f>HYPERLINK("https://docs.wto.org/imrd/directdoc.asp?DDFDocuments/t/G/TBTN23/BDI405A2.docx", "https://docs.wto.org/imrd/directdoc.asp?DDFDocuments/t/G/TBTN23/BDI405A2.docx")</f>
        <v>https://docs.wto.org/imrd/directdoc.asp?DDFDocuments/t/G/TBTN23/BDI405A2.docx</v>
      </c>
      <c r="S286" s="3" t="str">
        <f>HYPERLINK("https://docs.wto.org/imrd/directdoc.asp?DDFDocuments/u/G/TBTN23/BDI405A2.docx", "https://docs.wto.org/imrd/directdoc.asp?DDFDocuments/u/G/TBTN23/BDI405A2.docx")</f>
        <v>https://docs.wto.org/imrd/directdoc.asp?DDFDocuments/u/G/TBTN23/BDI405A2.docx</v>
      </c>
      <c r="T286" s="3" t="str">
        <f>HYPERLINK("https://docs.wto.org/imrd/directdoc.asp?DDFDocuments/v/G/TBTN23/BDI405A2.docx", "https://docs.wto.org/imrd/directdoc.asp?DDFDocuments/v/G/TBTN23/BDI405A2.docx")</f>
        <v>https://docs.wto.org/imrd/directdoc.asp?DDFDocuments/v/G/TBTN23/BDI405A2.docx</v>
      </c>
      <c r="U286" s="3" t="s">
        <v>421</v>
      </c>
      <c r="V286" s="3" t="s">
        <v>422</v>
      </c>
      <c r="W286" s="3" t="s">
        <v>421</v>
      </c>
      <c r="X286" s="3" t="s">
        <v>422</v>
      </c>
      <c r="Y286" s="3" t="s">
        <v>422</v>
      </c>
      <c r="Z286" s="3" t="s">
        <v>422</v>
      </c>
      <c r="AA286" s="3" t="s">
        <v>422</v>
      </c>
      <c r="AB286" s="1" t="s">
        <v>23</v>
      </c>
    </row>
    <row r="287" spans="1:28" ht="345" x14ac:dyDescent="0.25">
      <c r="A287" s="3" t="s">
        <v>70</v>
      </c>
      <c r="B287" s="9">
        <v>45999</v>
      </c>
      <c r="C287" s="13" t="str">
        <f>HYPERLINK("https://eping.wto.org/en/Search?viewData= G/TBT/N/USA/2074/Add.5"," G/TBT/N/USA/2074/Add.5")</f>
        <v xml:space="preserve"> G/TBT/N/USA/2074/Add.5</v>
      </c>
      <c r="D287" s="1" t="s">
        <v>912</v>
      </c>
      <c r="E287" s="1" t="s">
        <v>913</v>
      </c>
      <c r="F287" s="1" t="s">
        <v>162</v>
      </c>
      <c r="G287" s="1" t="s">
        <v>23</v>
      </c>
      <c r="H287" s="1" t="s">
        <v>163</v>
      </c>
      <c r="I287" s="1" t="s">
        <v>164</v>
      </c>
      <c r="J287" s="1" t="s">
        <v>23</v>
      </c>
      <c r="K287" s="1" t="s">
        <v>23</v>
      </c>
      <c r="L287" s="3"/>
      <c r="M287" s="9" t="s">
        <v>23</v>
      </c>
      <c r="N287" s="9" t="s">
        <v>23</v>
      </c>
      <c r="O287" s="9" t="s">
        <v>23</v>
      </c>
      <c r="P287" s="3" t="s">
        <v>71</v>
      </c>
      <c r="Q287" s="1" t="s">
        <v>914</v>
      </c>
      <c r="R287" s="3" t="str">
        <f>HYPERLINK("https://docs.wto.org/imrd/directdoc.asp?DDFDocuments/t/G/TBTN23/USA2074A5.docx", "https://docs.wto.org/imrd/directdoc.asp?DDFDocuments/t/G/TBTN23/USA2074A5.docx")</f>
        <v>https://docs.wto.org/imrd/directdoc.asp?DDFDocuments/t/G/TBTN23/USA2074A5.docx</v>
      </c>
      <c r="S287" s="3" t="str">
        <f>HYPERLINK("https://docs.wto.org/imrd/directdoc.asp?DDFDocuments/u/G/TBTN23/USA2074A5.docx", "https://docs.wto.org/imrd/directdoc.asp?DDFDocuments/u/G/TBTN23/USA2074A5.docx")</f>
        <v>https://docs.wto.org/imrd/directdoc.asp?DDFDocuments/u/G/TBTN23/USA2074A5.docx</v>
      </c>
      <c r="T287" s="3" t="str">
        <f>HYPERLINK("https://docs.wto.org/imrd/directdoc.asp?DDFDocuments/v/G/TBTN23/USA2074A5.docx", "https://docs.wto.org/imrd/directdoc.asp?DDFDocuments/v/G/TBTN23/USA2074A5.docx")</f>
        <v>https://docs.wto.org/imrd/directdoc.asp?DDFDocuments/v/G/TBTN23/USA2074A5.docx</v>
      </c>
      <c r="U287" s="3" t="s">
        <v>422</v>
      </c>
      <c r="V287" s="3" t="s">
        <v>422</v>
      </c>
      <c r="W287" s="3" t="s">
        <v>422</v>
      </c>
      <c r="X287" s="3" t="s">
        <v>422</v>
      </c>
      <c r="Y287" s="3" t="s">
        <v>421</v>
      </c>
      <c r="Z287" s="3" t="s">
        <v>421</v>
      </c>
      <c r="AA287" s="3" t="s">
        <v>422</v>
      </c>
      <c r="AB287" s="1" t="s">
        <v>23</v>
      </c>
    </row>
    <row r="288" spans="1:28" ht="409.5" x14ac:dyDescent="0.25">
      <c r="A288" s="3" t="s">
        <v>152</v>
      </c>
      <c r="B288" s="9">
        <v>45999</v>
      </c>
      <c r="C288" s="13" t="str">
        <f>HYPERLINK("https://eping.wto.org/en/Search?viewData= G/TBT/N/PER/175"," G/TBT/N/PER/175")</f>
        <v xml:space="preserve"> G/TBT/N/PER/175</v>
      </c>
      <c r="D288" s="1" t="s">
        <v>915</v>
      </c>
      <c r="E288" s="1" t="s">
        <v>916</v>
      </c>
      <c r="F288" s="1" t="s">
        <v>917</v>
      </c>
      <c r="G288" s="1" t="s">
        <v>73</v>
      </c>
      <c r="H288" s="1" t="s">
        <v>23</v>
      </c>
      <c r="I288" s="1" t="s">
        <v>66</v>
      </c>
      <c r="J288" s="1" t="s">
        <v>23</v>
      </c>
      <c r="K288" s="1" t="s">
        <v>76</v>
      </c>
      <c r="L288" s="3"/>
      <c r="M288" s="9">
        <v>46059</v>
      </c>
      <c r="N288" s="9" t="s">
        <v>23</v>
      </c>
      <c r="O288" s="9" t="s">
        <v>23</v>
      </c>
      <c r="P288" s="3" t="s">
        <v>24</v>
      </c>
      <c r="Q288" s="1" t="s">
        <v>918</v>
      </c>
      <c r="R288" s="3" t="str">
        <f>HYPERLINK("https://docs.wto.org/imrd/directdoc.asp?DDFDocuments/t/G/TBTN25/PER175.docx", "https://docs.wto.org/imrd/directdoc.asp?DDFDocuments/t/G/TBTN25/PER175.docx")</f>
        <v>https://docs.wto.org/imrd/directdoc.asp?DDFDocuments/t/G/TBTN25/PER175.docx</v>
      </c>
      <c r="S288" s="3" t="str">
        <f>HYPERLINK("https://docs.wto.org/imrd/directdoc.asp?DDFDocuments/u/G/TBTN25/PER175.docx", "https://docs.wto.org/imrd/directdoc.asp?DDFDocuments/u/G/TBTN25/PER175.docx")</f>
        <v>https://docs.wto.org/imrd/directdoc.asp?DDFDocuments/u/G/TBTN25/PER175.docx</v>
      </c>
      <c r="T288" s="3" t="str">
        <f>HYPERLINK("https://docs.wto.org/imrd/directdoc.asp?DDFDocuments/v/G/TBTN25/PER175.docx", "https://docs.wto.org/imrd/directdoc.asp?DDFDocuments/v/G/TBTN25/PER175.docx")</f>
        <v>https://docs.wto.org/imrd/directdoc.asp?DDFDocuments/v/G/TBTN25/PER175.docx</v>
      </c>
      <c r="U288" s="3" t="s">
        <v>421</v>
      </c>
      <c r="V288" s="3" t="s">
        <v>422</v>
      </c>
      <c r="W288" s="3" t="s">
        <v>422</v>
      </c>
      <c r="X288" s="3" t="s">
        <v>422</v>
      </c>
      <c r="Y288" s="3" t="s">
        <v>422</v>
      </c>
      <c r="Z288" s="3" t="s">
        <v>422</v>
      </c>
      <c r="AA288" s="3" t="s">
        <v>422</v>
      </c>
      <c r="AB288" s="1" t="s">
        <v>919</v>
      </c>
    </row>
    <row r="289" spans="1:28" ht="90" x14ac:dyDescent="0.25">
      <c r="A289" s="3" t="s">
        <v>47</v>
      </c>
      <c r="B289" s="9">
        <v>45999</v>
      </c>
      <c r="C289" s="13" t="str">
        <f>HYPERLINK("https://eping.wto.org/en/Search?viewData= G/TBT/N/BDI/443/Add.1, G/TBT/N/KEN/1548/Add.2, G/TBT/N/RWA/978/Add.1, G/TBT/N/TZA/1079/Add.1, G/TBT/N/UGA/1893/Add.1"," G/TBT/N/BDI/443/Add.1, G/TBT/N/KEN/1548/Add.2, G/TBT/N/RWA/978/Add.1, G/TBT/N/TZA/1079/Add.1, G/TBT/N/UGA/1893/Add.1")</f>
        <v xml:space="preserve"> G/TBT/N/BDI/443/Add.1, G/TBT/N/KEN/1548/Add.2, G/TBT/N/RWA/978/Add.1, G/TBT/N/TZA/1079/Add.1, G/TBT/N/UGA/1893/Add.1</v>
      </c>
      <c r="D289" s="1" t="s">
        <v>920</v>
      </c>
      <c r="E289" s="1" t="s">
        <v>921</v>
      </c>
      <c r="F289" s="1" t="s">
        <v>922</v>
      </c>
      <c r="G289" s="1" t="s">
        <v>923</v>
      </c>
      <c r="H289" s="1" t="s">
        <v>924</v>
      </c>
      <c r="I289" s="1" t="s">
        <v>925</v>
      </c>
      <c r="J289" s="1" t="s">
        <v>23</v>
      </c>
      <c r="K289" s="1" t="s">
        <v>23</v>
      </c>
      <c r="L289" s="3"/>
      <c r="M289" s="9" t="s">
        <v>23</v>
      </c>
      <c r="N289" s="9" t="s">
        <v>23</v>
      </c>
      <c r="O289" s="9" t="s">
        <v>23</v>
      </c>
      <c r="P289" s="3" t="s">
        <v>71</v>
      </c>
      <c r="Q289" s="3"/>
      <c r="R289" s="3" t="str">
        <f>HYPERLINK("https://docs.wto.org/imrd/directdoc.asp?DDFDocuments/t/G/TBTN24/BDI443A1.docx", "https://docs.wto.org/imrd/directdoc.asp?DDFDocuments/t/G/TBTN24/BDI443A1.docx")</f>
        <v>https://docs.wto.org/imrd/directdoc.asp?DDFDocuments/t/G/TBTN24/BDI443A1.docx</v>
      </c>
      <c r="S289" s="3" t="str">
        <f>HYPERLINK("https://docs.wto.org/imrd/directdoc.asp?DDFDocuments/u/G/TBTN24/BDI443A1.docx", "https://docs.wto.org/imrd/directdoc.asp?DDFDocuments/u/G/TBTN24/BDI443A1.docx")</f>
        <v>https://docs.wto.org/imrd/directdoc.asp?DDFDocuments/u/G/TBTN24/BDI443A1.docx</v>
      </c>
      <c r="T289" s="3" t="str">
        <f>HYPERLINK("https://docs.wto.org/imrd/directdoc.asp?DDFDocuments/v/G/TBTN24/BDI443A1.docx", "https://docs.wto.org/imrd/directdoc.asp?DDFDocuments/v/G/TBTN24/BDI443A1.docx")</f>
        <v>https://docs.wto.org/imrd/directdoc.asp?DDFDocuments/v/G/TBTN24/BDI443A1.docx</v>
      </c>
      <c r="U289" s="3" t="s">
        <v>421</v>
      </c>
      <c r="V289" s="3" t="s">
        <v>422</v>
      </c>
      <c r="W289" s="3" t="s">
        <v>422</v>
      </c>
      <c r="X289" s="3" t="s">
        <v>422</v>
      </c>
      <c r="Y289" s="3" t="s">
        <v>422</v>
      </c>
      <c r="Z289" s="3" t="s">
        <v>422</v>
      </c>
      <c r="AA289" s="3" t="s">
        <v>422</v>
      </c>
      <c r="AB289" s="1" t="s">
        <v>23</v>
      </c>
    </row>
    <row r="290" spans="1:28" ht="75" x14ac:dyDescent="0.25">
      <c r="A290" s="3" t="s">
        <v>22</v>
      </c>
      <c r="B290" s="9">
        <v>45999</v>
      </c>
      <c r="C290" s="13" t="str">
        <f>HYPERLINK("https://eping.wto.org/en/Search?viewData= G/TBT/N/BDI/442/Add.1, G/TBT/N/KEN/1547/Add.2, G/TBT/N/RWA/977/Add.1, G/TBT/N/TZA/1078/Add.1, G/TBT/N/UGA/1892/Add.1"," G/TBT/N/BDI/442/Add.1, G/TBT/N/KEN/1547/Add.2, G/TBT/N/RWA/977/Add.1, G/TBT/N/TZA/1078/Add.1, G/TBT/N/UGA/1892/Add.1")</f>
        <v xml:space="preserve"> G/TBT/N/BDI/442/Add.1, G/TBT/N/KEN/1547/Add.2, G/TBT/N/RWA/977/Add.1, G/TBT/N/TZA/1078/Add.1, G/TBT/N/UGA/1892/Add.1</v>
      </c>
      <c r="D290" s="1" t="s">
        <v>926</v>
      </c>
      <c r="E290" s="1" t="s">
        <v>927</v>
      </c>
      <c r="F290" s="1" t="s">
        <v>928</v>
      </c>
      <c r="G290" s="1" t="s">
        <v>929</v>
      </c>
      <c r="H290" s="1" t="s">
        <v>930</v>
      </c>
      <c r="I290" s="1" t="s">
        <v>925</v>
      </c>
      <c r="J290" s="1" t="s">
        <v>23</v>
      </c>
      <c r="K290" s="1" t="s">
        <v>23</v>
      </c>
      <c r="L290" s="3"/>
      <c r="M290" s="9" t="s">
        <v>23</v>
      </c>
      <c r="N290" s="9" t="s">
        <v>23</v>
      </c>
      <c r="O290" s="9" t="s">
        <v>23</v>
      </c>
      <c r="P290" s="3" t="s">
        <v>71</v>
      </c>
      <c r="Q290" s="3"/>
      <c r="R290" s="3" t="str">
        <f>HYPERLINK("https://docs.wto.org/imrd/directdoc.asp?DDFDocuments/t/G/TBTN24/BDI442A1.docx", "https://docs.wto.org/imrd/directdoc.asp?DDFDocuments/t/G/TBTN24/BDI442A1.docx")</f>
        <v>https://docs.wto.org/imrd/directdoc.asp?DDFDocuments/t/G/TBTN24/BDI442A1.docx</v>
      </c>
      <c r="S290" s="3" t="str">
        <f>HYPERLINK("https://docs.wto.org/imrd/directdoc.asp?DDFDocuments/u/G/TBTN24/BDI442A1.docx", "https://docs.wto.org/imrd/directdoc.asp?DDFDocuments/u/G/TBTN24/BDI442A1.docx")</f>
        <v>https://docs.wto.org/imrd/directdoc.asp?DDFDocuments/u/G/TBTN24/BDI442A1.docx</v>
      </c>
      <c r="T290" s="3" t="str">
        <f>HYPERLINK("https://docs.wto.org/imrd/directdoc.asp?DDFDocuments/v/G/TBTN24/BDI442A1.docx", "https://docs.wto.org/imrd/directdoc.asp?DDFDocuments/v/G/TBTN24/BDI442A1.docx")</f>
        <v>https://docs.wto.org/imrd/directdoc.asp?DDFDocuments/v/G/TBTN24/BDI442A1.docx</v>
      </c>
      <c r="U290" s="3" t="s">
        <v>421</v>
      </c>
      <c r="V290" s="3" t="s">
        <v>422</v>
      </c>
      <c r="W290" s="3" t="s">
        <v>422</v>
      </c>
      <c r="X290" s="3" t="s">
        <v>422</v>
      </c>
      <c r="Y290" s="3" t="s">
        <v>422</v>
      </c>
      <c r="Z290" s="3" t="s">
        <v>422</v>
      </c>
      <c r="AA290" s="3" t="s">
        <v>422</v>
      </c>
      <c r="AB290" s="1" t="s">
        <v>23</v>
      </c>
    </row>
    <row r="291" spans="1:28" ht="75" x14ac:dyDescent="0.25">
      <c r="A291" s="3" t="s">
        <v>22</v>
      </c>
      <c r="B291" s="9">
        <v>45999</v>
      </c>
      <c r="C291" s="13" t="str">
        <f>HYPERLINK("https://eping.wto.org/en/Search?viewData= G/TBT/N/BDI/440/Add.1, G/TBT/N/KEN/1545/Add.2, G/TBT/N/RWA/975/Add.1, G/TBT/N/TZA/1076/Add.1, G/TBT/N/UGA/1890/Add.1"," G/TBT/N/BDI/440/Add.1, G/TBT/N/KEN/1545/Add.2, G/TBT/N/RWA/975/Add.1, G/TBT/N/TZA/1076/Add.1, G/TBT/N/UGA/1890/Add.1")</f>
        <v xml:space="preserve"> G/TBT/N/BDI/440/Add.1, G/TBT/N/KEN/1545/Add.2, G/TBT/N/RWA/975/Add.1, G/TBT/N/TZA/1076/Add.1, G/TBT/N/UGA/1890/Add.1</v>
      </c>
      <c r="D291" s="1" t="s">
        <v>931</v>
      </c>
      <c r="E291" s="1" t="s">
        <v>932</v>
      </c>
      <c r="F291" s="1" t="s">
        <v>933</v>
      </c>
      <c r="G291" s="1" t="s">
        <v>929</v>
      </c>
      <c r="H291" s="1" t="s">
        <v>934</v>
      </c>
      <c r="I291" s="1" t="s">
        <v>925</v>
      </c>
      <c r="J291" s="1" t="s">
        <v>23</v>
      </c>
      <c r="K291" s="1" t="s">
        <v>23</v>
      </c>
      <c r="L291" s="3"/>
      <c r="M291" s="9" t="s">
        <v>23</v>
      </c>
      <c r="N291" s="9" t="s">
        <v>23</v>
      </c>
      <c r="O291" s="9" t="s">
        <v>23</v>
      </c>
      <c r="P291" s="3" t="s">
        <v>71</v>
      </c>
      <c r="Q291" s="3"/>
      <c r="R291" s="3" t="str">
        <f>HYPERLINK("https://docs.wto.org/imrd/directdoc.asp?DDFDocuments/t/G/TBTN24/BDI440A1.docx", "https://docs.wto.org/imrd/directdoc.asp?DDFDocuments/t/G/TBTN24/BDI440A1.docx")</f>
        <v>https://docs.wto.org/imrd/directdoc.asp?DDFDocuments/t/G/TBTN24/BDI440A1.docx</v>
      </c>
      <c r="S291" s="3" t="str">
        <f>HYPERLINK("https://docs.wto.org/imrd/directdoc.asp?DDFDocuments/u/G/TBTN24/BDI440A1.docx", "https://docs.wto.org/imrd/directdoc.asp?DDFDocuments/u/G/TBTN24/BDI440A1.docx")</f>
        <v>https://docs.wto.org/imrd/directdoc.asp?DDFDocuments/u/G/TBTN24/BDI440A1.docx</v>
      </c>
      <c r="T291" s="3" t="str">
        <f>HYPERLINK("https://docs.wto.org/imrd/directdoc.asp?DDFDocuments/v/G/TBTN24/BDI440A1.docx", "https://docs.wto.org/imrd/directdoc.asp?DDFDocuments/v/G/TBTN24/BDI440A1.docx")</f>
        <v>https://docs.wto.org/imrd/directdoc.asp?DDFDocuments/v/G/TBTN24/BDI440A1.docx</v>
      </c>
      <c r="U291" s="3" t="s">
        <v>421</v>
      </c>
      <c r="V291" s="3" t="s">
        <v>422</v>
      </c>
      <c r="W291" s="3" t="s">
        <v>422</v>
      </c>
      <c r="X291" s="3" t="s">
        <v>422</v>
      </c>
      <c r="Y291" s="3" t="s">
        <v>422</v>
      </c>
      <c r="Z291" s="3" t="s">
        <v>422</v>
      </c>
      <c r="AA291" s="3" t="s">
        <v>422</v>
      </c>
      <c r="AB291" s="1" t="s">
        <v>23</v>
      </c>
    </row>
    <row r="292" spans="1:28" ht="150" x14ac:dyDescent="0.25">
      <c r="A292" s="3" t="s">
        <v>126</v>
      </c>
      <c r="B292" s="9">
        <v>45999</v>
      </c>
      <c r="C292" s="13" t="str">
        <f>HYPERLINK("https://eping.wto.org/en/Search?viewData= G/TBT/N/TZA/1460"," G/TBT/N/TZA/1460")</f>
        <v xml:space="preserve"> G/TBT/N/TZA/1460</v>
      </c>
      <c r="D292" s="1" t="s">
        <v>935</v>
      </c>
      <c r="E292" s="1" t="s">
        <v>936</v>
      </c>
      <c r="F292" s="1" t="s">
        <v>937</v>
      </c>
      <c r="G292" s="1" t="s">
        <v>938</v>
      </c>
      <c r="H292" s="1" t="s">
        <v>551</v>
      </c>
      <c r="I292" s="1" t="s">
        <v>128</v>
      </c>
      <c r="J292" s="1" t="s">
        <v>23</v>
      </c>
      <c r="K292" s="1" t="s">
        <v>544</v>
      </c>
      <c r="L292" s="3"/>
      <c r="M292" s="9">
        <v>46052</v>
      </c>
      <c r="N292" s="9" t="s">
        <v>23</v>
      </c>
      <c r="O292" s="9" t="s">
        <v>23</v>
      </c>
      <c r="P292" s="3" t="s">
        <v>24</v>
      </c>
      <c r="Q292" s="1" t="s">
        <v>939</v>
      </c>
      <c r="R292" s="3" t="str">
        <f>HYPERLINK("https://docs.wto.org/imrd/directdoc.asp?DDFDocuments/t/G/TBTN25/TZA1460.docx", "https://docs.wto.org/imrd/directdoc.asp?DDFDocuments/t/G/TBTN25/TZA1460.docx")</f>
        <v>https://docs.wto.org/imrd/directdoc.asp?DDFDocuments/t/G/TBTN25/TZA1460.docx</v>
      </c>
      <c r="S292" s="3" t="str">
        <f>HYPERLINK("https://docs.wto.org/imrd/directdoc.asp?DDFDocuments/u/G/TBTN25/TZA1460.docx", "https://docs.wto.org/imrd/directdoc.asp?DDFDocuments/u/G/TBTN25/TZA1460.docx")</f>
        <v>https://docs.wto.org/imrd/directdoc.asp?DDFDocuments/u/G/TBTN25/TZA1460.docx</v>
      </c>
      <c r="T292" s="3" t="str">
        <f>HYPERLINK("https://docs.wto.org/imrd/directdoc.asp?DDFDocuments/v/G/TBTN25/TZA1460.docx", "https://docs.wto.org/imrd/directdoc.asp?DDFDocuments/v/G/TBTN25/TZA1460.docx")</f>
        <v>https://docs.wto.org/imrd/directdoc.asp?DDFDocuments/v/G/TBTN25/TZA1460.docx</v>
      </c>
      <c r="U292" s="3" t="s">
        <v>421</v>
      </c>
      <c r="V292" s="3" t="s">
        <v>422</v>
      </c>
      <c r="W292" s="3" t="s">
        <v>422</v>
      </c>
      <c r="X292" s="3" t="s">
        <v>422</v>
      </c>
      <c r="Y292" s="3" t="s">
        <v>422</v>
      </c>
      <c r="Z292" s="3" t="s">
        <v>422</v>
      </c>
      <c r="AA292" s="3" t="s">
        <v>422</v>
      </c>
      <c r="AB292" s="1" t="s">
        <v>546</v>
      </c>
    </row>
    <row r="293" spans="1:28" ht="105" x14ac:dyDescent="0.25">
      <c r="A293" s="3" t="s">
        <v>28</v>
      </c>
      <c r="B293" s="9">
        <v>45999</v>
      </c>
      <c r="C293" s="13" t="str">
        <f>HYPERLINK("https://eping.wto.org/en/Search?viewData= G/TBT/N/BDI/299/Add.2, G/TBT/N/KEN/1334/Add.2, G/TBT/N/RWA/741/Add.2, G/TBT/N/TZA/859/Add.2, G/TBT/N/UGA/1708/Add.2"," G/TBT/N/BDI/299/Add.2, G/TBT/N/KEN/1334/Add.2, G/TBT/N/RWA/741/Add.2, G/TBT/N/TZA/859/Add.2, G/TBT/N/UGA/1708/Add.2")</f>
        <v xml:space="preserve"> G/TBT/N/BDI/299/Add.2, G/TBT/N/KEN/1334/Add.2, G/TBT/N/RWA/741/Add.2, G/TBT/N/TZA/859/Add.2, G/TBT/N/UGA/1708/Add.2</v>
      </c>
      <c r="D293" s="1" t="s">
        <v>940</v>
      </c>
      <c r="E293" s="1" t="s">
        <v>941</v>
      </c>
      <c r="F293" s="1" t="s">
        <v>835</v>
      </c>
      <c r="G293" s="1" t="s">
        <v>23</v>
      </c>
      <c r="H293" s="1" t="s">
        <v>136</v>
      </c>
      <c r="I293" s="1" t="s">
        <v>604</v>
      </c>
      <c r="J293" s="1" t="s">
        <v>23</v>
      </c>
      <c r="K293" s="1" t="s">
        <v>23</v>
      </c>
      <c r="L293" s="3"/>
      <c r="M293" s="9" t="s">
        <v>23</v>
      </c>
      <c r="N293" s="9" t="s">
        <v>23</v>
      </c>
      <c r="O293" s="9" t="s">
        <v>23</v>
      </c>
      <c r="P293" s="3" t="s">
        <v>71</v>
      </c>
      <c r="Q293" s="3"/>
      <c r="R293" s="3" t="str">
        <f>HYPERLINK("https://docs.wto.org/imrd/directdoc.asp?DDFDocuments/t/G/TBTN22/BDI299A2.docx", "https://docs.wto.org/imrd/directdoc.asp?DDFDocuments/t/G/TBTN22/BDI299A2.docx")</f>
        <v>https://docs.wto.org/imrd/directdoc.asp?DDFDocuments/t/G/TBTN22/BDI299A2.docx</v>
      </c>
      <c r="S293" s="3" t="str">
        <f>HYPERLINK("https://docs.wto.org/imrd/directdoc.asp?DDFDocuments/u/G/TBTN22/BDI299A2.docx", "https://docs.wto.org/imrd/directdoc.asp?DDFDocuments/u/G/TBTN22/BDI299A2.docx")</f>
        <v>https://docs.wto.org/imrd/directdoc.asp?DDFDocuments/u/G/TBTN22/BDI299A2.docx</v>
      </c>
      <c r="T293" s="3" t="str">
        <f>HYPERLINK("https://docs.wto.org/imrd/directdoc.asp?DDFDocuments/v/G/TBTN22/BDI299A2.docx", "https://docs.wto.org/imrd/directdoc.asp?DDFDocuments/v/G/TBTN22/BDI299A2.docx")</f>
        <v>https://docs.wto.org/imrd/directdoc.asp?DDFDocuments/v/G/TBTN22/BDI299A2.docx</v>
      </c>
      <c r="U293" s="3" t="s">
        <v>421</v>
      </c>
      <c r="V293" s="3" t="s">
        <v>422</v>
      </c>
      <c r="W293" s="3" t="s">
        <v>421</v>
      </c>
      <c r="X293" s="3" t="s">
        <v>422</v>
      </c>
      <c r="Y293" s="3" t="s">
        <v>422</v>
      </c>
      <c r="Z293" s="3" t="s">
        <v>422</v>
      </c>
      <c r="AA293" s="3" t="s">
        <v>422</v>
      </c>
      <c r="AB293" s="1" t="s">
        <v>23</v>
      </c>
    </row>
    <row r="294" spans="1:28" ht="409.5" x14ac:dyDescent="0.25">
      <c r="A294" s="3" t="s">
        <v>70</v>
      </c>
      <c r="B294" s="9">
        <v>45999</v>
      </c>
      <c r="C294" s="13" t="str">
        <f>HYPERLINK("https://eping.wto.org/en/Search?viewData= G/TBT/N/USA/2251"," G/TBT/N/USA/2251")</f>
        <v xml:space="preserve"> G/TBT/N/USA/2251</v>
      </c>
      <c r="D294" s="1" t="s">
        <v>942</v>
      </c>
      <c r="E294" s="1" t="s">
        <v>943</v>
      </c>
      <c r="F294" s="1" t="s">
        <v>944</v>
      </c>
      <c r="G294" s="1" t="s">
        <v>23</v>
      </c>
      <c r="H294" s="1" t="s">
        <v>945</v>
      </c>
      <c r="I294" s="1" t="s">
        <v>79</v>
      </c>
      <c r="J294" s="1" t="s">
        <v>23</v>
      </c>
      <c r="K294" s="1" t="s">
        <v>23</v>
      </c>
      <c r="L294" s="3"/>
      <c r="M294" s="9">
        <v>46055</v>
      </c>
      <c r="N294" s="9" t="s">
        <v>23</v>
      </c>
      <c r="O294" s="9" t="s">
        <v>23</v>
      </c>
      <c r="P294" s="3" t="s">
        <v>24</v>
      </c>
      <c r="Q294" s="1" t="s">
        <v>946</v>
      </c>
      <c r="R294" s="3" t="str">
        <f>HYPERLINK("https://docs.wto.org/imrd/directdoc.asp?DDFDocuments/t/G/TBTN25/USA2251.docx", "https://docs.wto.org/imrd/directdoc.asp?DDFDocuments/t/G/TBTN25/USA2251.docx")</f>
        <v>https://docs.wto.org/imrd/directdoc.asp?DDFDocuments/t/G/TBTN25/USA2251.docx</v>
      </c>
      <c r="S294" s="3" t="str">
        <f>HYPERLINK("https://docs.wto.org/imrd/directdoc.asp?DDFDocuments/u/G/TBTN25/USA2251.docx", "https://docs.wto.org/imrd/directdoc.asp?DDFDocuments/u/G/TBTN25/USA2251.docx")</f>
        <v>https://docs.wto.org/imrd/directdoc.asp?DDFDocuments/u/G/TBTN25/USA2251.docx</v>
      </c>
      <c r="T294" s="3" t="str">
        <f>HYPERLINK("https://docs.wto.org/imrd/directdoc.asp?DDFDocuments/v/G/TBTN25/USA2251.docx", "https://docs.wto.org/imrd/directdoc.asp?DDFDocuments/v/G/TBTN25/USA2251.docx")</f>
        <v>https://docs.wto.org/imrd/directdoc.asp?DDFDocuments/v/G/TBTN25/USA2251.docx</v>
      </c>
      <c r="U294" s="3" t="s">
        <v>421</v>
      </c>
      <c r="V294" s="3" t="s">
        <v>422</v>
      </c>
      <c r="W294" s="3" t="s">
        <v>422</v>
      </c>
      <c r="X294" s="3" t="s">
        <v>422</v>
      </c>
      <c r="Y294" s="3" t="s">
        <v>422</v>
      </c>
      <c r="Z294" s="3" t="s">
        <v>422</v>
      </c>
      <c r="AA294" s="3" t="s">
        <v>422</v>
      </c>
      <c r="AB294" s="1" t="s">
        <v>947</v>
      </c>
    </row>
    <row r="295" spans="1:28" ht="105" x14ac:dyDescent="0.25">
      <c r="A295" s="3" t="s">
        <v>28</v>
      </c>
      <c r="B295" s="9">
        <v>45999</v>
      </c>
      <c r="C295" s="13" t="str">
        <f>HYPERLINK("https://eping.wto.org/en/Search?viewData= G/TBT/N/BDI/382/Add.2, G/TBT/N/KEN/1462/Add.3, G/TBT/N/RWA/894/Add.2, G/TBT/N/TZA/996/Add.2, G/TBT/N/UGA/1799/Add.2"," G/TBT/N/BDI/382/Add.2, G/TBT/N/KEN/1462/Add.3, G/TBT/N/RWA/894/Add.2, G/TBT/N/TZA/996/Add.2, G/TBT/N/UGA/1799/Add.2")</f>
        <v xml:space="preserve"> G/TBT/N/BDI/382/Add.2, G/TBT/N/KEN/1462/Add.3, G/TBT/N/RWA/894/Add.2, G/TBT/N/TZA/996/Add.2, G/TBT/N/UGA/1799/Add.2</v>
      </c>
      <c r="D295" s="1" t="s">
        <v>886</v>
      </c>
      <c r="E295" s="1" t="s">
        <v>887</v>
      </c>
      <c r="F295" s="1" t="s">
        <v>888</v>
      </c>
      <c r="G295" s="1" t="s">
        <v>889</v>
      </c>
      <c r="H295" s="1" t="s">
        <v>890</v>
      </c>
      <c r="I295" s="1" t="s">
        <v>145</v>
      </c>
      <c r="J295" s="1" t="s">
        <v>23</v>
      </c>
      <c r="K295" s="1" t="s">
        <v>23</v>
      </c>
      <c r="L295" s="3"/>
      <c r="M295" s="9" t="s">
        <v>23</v>
      </c>
      <c r="N295" s="9" t="s">
        <v>23</v>
      </c>
      <c r="O295" s="9" t="s">
        <v>23</v>
      </c>
      <c r="P295" s="3" t="s">
        <v>71</v>
      </c>
      <c r="Q295" s="3"/>
      <c r="R295" s="3" t="str">
        <f>HYPERLINK("https://docs.wto.org/imrd/directdoc.asp?DDFDocuments/t/G/TBTN23/BDI382A2.docx", "https://docs.wto.org/imrd/directdoc.asp?DDFDocuments/t/G/TBTN23/BDI382A2.docx")</f>
        <v>https://docs.wto.org/imrd/directdoc.asp?DDFDocuments/t/G/TBTN23/BDI382A2.docx</v>
      </c>
      <c r="S295" s="3" t="str">
        <f>HYPERLINK("https://docs.wto.org/imrd/directdoc.asp?DDFDocuments/u/G/TBTN23/BDI382A2.docx", "https://docs.wto.org/imrd/directdoc.asp?DDFDocuments/u/G/TBTN23/BDI382A2.docx")</f>
        <v>https://docs.wto.org/imrd/directdoc.asp?DDFDocuments/u/G/TBTN23/BDI382A2.docx</v>
      </c>
      <c r="T295" s="3" t="str">
        <f>HYPERLINK("https://docs.wto.org/imrd/directdoc.asp?DDFDocuments/v/G/TBTN23/BDI382A2.docx", "https://docs.wto.org/imrd/directdoc.asp?DDFDocuments/v/G/TBTN23/BDI382A2.docx")</f>
        <v>https://docs.wto.org/imrd/directdoc.asp?DDFDocuments/v/G/TBTN23/BDI382A2.docx</v>
      </c>
      <c r="U295" s="3" t="s">
        <v>421</v>
      </c>
      <c r="V295" s="3" t="s">
        <v>422</v>
      </c>
      <c r="W295" s="3" t="s">
        <v>421</v>
      </c>
      <c r="X295" s="3" t="s">
        <v>422</v>
      </c>
      <c r="Y295" s="3" t="s">
        <v>422</v>
      </c>
      <c r="Z295" s="3" t="s">
        <v>422</v>
      </c>
      <c r="AA295" s="3" t="s">
        <v>422</v>
      </c>
      <c r="AB295" s="1" t="s">
        <v>23</v>
      </c>
    </row>
    <row r="296" spans="1:28" ht="105" x14ac:dyDescent="0.25">
      <c r="A296" s="3" t="s">
        <v>28</v>
      </c>
      <c r="B296" s="9">
        <v>45999</v>
      </c>
      <c r="C296" s="13" t="str">
        <f>HYPERLINK("https://eping.wto.org/en/Search?viewData= G/TBT/N/BDI/380/Add.2, G/TBT/N/KEN/1460/Add.3, G/TBT/N/RWA/892/Add.2, G/TBT/N/TZA/994/Add.2, G/TBT/N/UGA/1797/Add.2"," G/TBT/N/BDI/380/Add.2, G/TBT/N/KEN/1460/Add.3, G/TBT/N/RWA/892/Add.2, G/TBT/N/TZA/994/Add.2, G/TBT/N/UGA/1797/Add.2")</f>
        <v xml:space="preserve"> G/TBT/N/BDI/380/Add.2, G/TBT/N/KEN/1460/Add.3, G/TBT/N/RWA/892/Add.2, G/TBT/N/TZA/994/Add.2, G/TBT/N/UGA/1797/Add.2</v>
      </c>
      <c r="D296" s="1" t="s">
        <v>891</v>
      </c>
      <c r="E296" s="1" t="s">
        <v>892</v>
      </c>
      <c r="F296" s="1" t="s">
        <v>893</v>
      </c>
      <c r="G296" s="1" t="s">
        <v>894</v>
      </c>
      <c r="H296" s="1" t="s">
        <v>895</v>
      </c>
      <c r="I296" s="1" t="s">
        <v>145</v>
      </c>
      <c r="J296" s="1" t="s">
        <v>23</v>
      </c>
      <c r="K296" s="1" t="s">
        <v>23</v>
      </c>
      <c r="L296" s="3"/>
      <c r="M296" s="9" t="s">
        <v>23</v>
      </c>
      <c r="N296" s="9" t="s">
        <v>23</v>
      </c>
      <c r="O296" s="9" t="s">
        <v>23</v>
      </c>
      <c r="P296" s="3" t="s">
        <v>71</v>
      </c>
      <c r="Q296" s="3"/>
      <c r="R296" s="3" t="str">
        <f>HYPERLINK("https://docs.wto.org/imrd/directdoc.asp?DDFDocuments/t/G/TBTN23/BDI380A2.docx", "https://docs.wto.org/imrd/directdoc.asp?DDFDocuments/t/G/TBTN23/BDI380A2.docx")</f>
        <v>https://docs.wto.org/imrd/directdoc.asp?DDFDocuments/t/G/TBTN23/BDI380A2.docx</v>
      </c>
      <c r="S296" s="3" t="str">
        <f>HYPERLINK("https://docs.wto.org/imrd/directdoc.asp?DDFDocuments/u/G/TBTN23/BDI380A2.docx", "https://docs.wto.org/imrd/directdoc.asp?DDFDocuments/u/G/TBTN23/BDI380A2.docx")</f>
        <v>https://docs.wto.org/imrd/directdoc.asp?DDFDocuments/u/G/TBTN23/BDI380A2.docx</v>
      </c>
      <c r="T296" s="3" t="str">
        <f>HYPERLINK("https://docs.wto.org/imrd/directdoc.asp?DDFDocuments/v/G/TBTN23/BDI380A2.docx", "https://docs.wto.org/imrd/directdoc.asp?DDFDocuments/v/G/TBTN23/BDI380A2.docx")</f>
        <v>https://docs.wto.org/imrd/directdoc.asp?DDFDocuments/v/G/TBTN23/BDI380A2.docx</v>
      </c>
      <c r="U296" s="3" t="s">
        <v>421</v>
      </c>
      <c r="V296" s="3" t="s">
        <v>422</v>
      </c>
      <c r="W296" s="3" t="s">
        <v>421</v>
      </c>
      <c r="X296" s="3" t="s">
        <v>422</v>
      </c>
      <c r="Y296" s="3" t="s">
        <v>422</v>
      </c>
      <c r="Z296" s="3" t="s">
        <v>422</v>
      </c>
      <c r="AA296" s="3" t="s">
        <v>422</v>
      </c>
      <c r="AB296" s="1" t="s">
        <v>23</v>
      </c>
    </row>
    <row r="297" spans="1:28" ht="75" x14ac:dyDescent="0.25">
      <c r="A297" s="3" t="s">
        <v>28</v>
      </c>
      <c r="B297" s="9">
        <v>45999</v>
      </c>
      <c r="C297" s="13" t="str">
        <f>HYPERLINK("https://eping.wto.org/en/Search?viewData= G/TBT/N/BDI/442/Add.1, G/TBT/N/KEN/1547/Add.2, G/TBT/N/RWA/977/Add.1, G/TBT/N/TZA/1078/Add.1, G/TBT/N/UGA/1892/Add.1"," G/TBT/N/BDI/442/Add.1, G/TBT/N/KEN/1547/Add.2, G/TBT/N/RWA/977/Add.1, G/TBT/N/TZA/1078/Add.1, G/TBT/N/UGA/1892/Add.1")</f>
        <v xml:space="preserve"> G/TBT/N/BDI/442/Add.1, G/TBT/N/KEN/1547/Add.2, G/TBT/N/RWA/977/Add.1, G/TBT/N/TZA/1078/Add.1, G/TBT/N/UGA/1892/Add.1</v>
      </c>
      <c r="D297" s="1" t="s">
        <v>926</v>
      </c>
      <c r="E297" s="1" t="s">
        <v>927</v>
      </c>
      <c r="F297" s="1" t="s">
        <v>928</v>
      </c>
      <c r="G297" s="1" t="s">
        <v>929</v>
      </c>
      <c r="H297" s="1" t="s">
        <v>930</v>
      </c>
      <c r="I297" s="1" t="s">
        <v>925</v>
      </c>
      <c r="J297" s="1" t="s">
        <v>23</v>
      </c>
      <c r="K297" s="1" t="s">
        <v>23</v>
      </c>
      <c r="L297" s="3"/>
      <c r="M297" s="9" t="s">
        <v>23</v>
      </c>
      <c r="N297" s="9" t="s">
        <v>23</v>
      </c>
      <c r="O297" s="9" t="s">
        <v>23</v>
      </c>
      <c r="P297" s="3" t="s">
        <v>71</v>
      </c>
      <c r="Q297" s="3"/>
      <c r="R297" s="3" t="str">
        <f>HYPERLINK("https://docs.wto.org/imrd/directdoc.asp?DDFDocuments/t/G/TBTN24/BDI442A1.docx", "https://docs.wto.org/imrd/directdoc.asp?DDFDocuments/t/G/TBTN24/BDI442A1.docx")</f>
        <v>https://docs.wto.org/imrd/directdoc.asp?DDFDocuments/t/G/TBTN24/BDI442A1.docx</v>
      </c>
      <c r="S297" s="3" t="str">
        <f>HYPERLINK("https://docs.wto.org/imrd/directdoc.asp?DDFDocuments/u/G/TBTN24/BDI442A1.docx", "https://docs.wto.org/imrd/directdoc.asp?DDFDocuments/u/G/TBTN24/BDI442A1.docx")</f>
        <v>https://docs.wto.org/imrd/directdoc.asp?DDFDocuments/u/G/TBTN24/BDI442A1.docx</v>
      </c>
      <c r="T297" s="3" t="str">
        <f>HYPERLINK("https://docs.wto.org/imrd/directdoc.asp?DDFDocuments/v/G/TBTN24/BDI442A1.docx", "https://docs.wto.org/imrd/directdoc.asp?DDFDocuments/v/G/TBTN24/BDI442A1.docx")</f>
        <v>https://docs.wto.org/imrd/directdoc.asp?DDFDocuments/v/G/TBTN24/BDI442A1.docx</v>
      </c>
      <c r="U297" s="3" t="s">
        <v>421</v>
      </c>
      <c r="V297" s="3" t="s">
        <v>422</v>
      </c>
      <c r="W297" s="3" t="s">
        <v>422</v>
      </c>
      <c r="X297" s="3" t="s">
        <v>422</v>
      </c>
      <c r="Y297" s="3" t="s">
        <v>422</v>
      </c>
      <c r="Z297" s="3" t="s">
        <v>422</v>
      </c>
      <c r="AA297" s="3" t="s">
        <v>422</v>
      </c>
      <c r="AB297" s="1" t="s">
        <v>23</v>
      </c>
    </row>
    <row r="298" spans="1:28" ht="90" x14ac:dyDescent="0.25">
      <c r="A298" s="3" t="s">
        <v>28</v>
      </c>
      <c r="B298" s="9">
        <v>45999</v>
      </c>
      <c r="C298" s="13" t="str">
        <f>HYPERLINK("https://eping.wto.org/en/Search?viewData= G/TBT/N/BDI/438/Add.1, G/TBT/N/KEN/1543/Add.2, G/TBT/N/RWA/973/Add.1, G/TBT/N/TZA/1074/Add.1, G/TBT/N/UGA/1888/Add.1"," G/TBT/N/BDI/438/Add.1, G/TBT/N/KEN/1543/Add.2, G/TBT/N/RWA/973/Add.1, G/TBT/N/TZA/1074/Add.1, G/TBT/N/UGA/1888/Add.1")</f>
        <v xml:space="preserve"> G/TBT/N/BDI/438/Add.1, G/TBT/N/KEN/1543/Add.2, G/TBT/N/RWA/973/Add.1, G/TBT/N/TZA/1074/Add.1, G/TBT/N/UGA/1888/Add.1</v>
      </c>
      <c r="D298" s="1" t="s">
        <v>948</v>
      </c>
      <c r="E298" s="1" t="s">
        <v>949</v>
      </c>
      <c r="F298" s="1" t="s">
        <v>922</v>
      </c>
      <c r="G298" s="1" t="s">
        <v>923</v>
      </c>
      <c r="H298" s="1" t="s">
        <v>924</v>
      </c>
      <c r="I298" s="1" t="s">
        <v>134</v>
      </c>
      <c r="J298" s="1" t="s">
        <v>23</v>
      </c>
      <c r="K298" s="1" t="s">
        <v>23</v>
      </c>
      <c r="L298" s="3"/>
      <c r="M298" s="9" t="s">
        <v>23</v>
      </c>
      <c r="N298" s="9" t="s">
        <v>23</v>
      </c>
      <c r="O298" s="9" t="s">
        <v>23</v>
      </c>
      <c r="P298" s="3" t="s">
        <v>71</v>
      </c>
      <c r="Q298" s="3"/>
      <c r="R298" s="3" t="str">
        <f>HYPERLINK("https://docs.wto.org/imrd/directdoc.asp?DDFDocuments/t/G/TBTN24/BDI438A1.docx", "https://docs.wto.org/imrd/directdoc.asp?DDFDocuments/t/G/TBTN24/BDI438A1.docx")</f>
        <v>https://docs.wto.org/imrd/directdoc.asp?DDFDocuments/t/G/TBTN24/BDI438A1.docx</v>
      </c>
      <c r="S298" s="3" t="str">
        <f>HYPERLINK("https://docs.wto.org/imrd/directdoc.asp?DDFDocuments/u/G/TBTN24/BDI438A1.docx", "https://docs.wto.org/imrd/directdoc.asp?DDFDocuments/u/G/TBTN24/BDI438A1.docx")</f>
        <v>https://docs.wto.org/imrd/directdoc.asp?DDFDocuments/u/G/TBTN24/BDI438A1.docx</v>
      </c>
      <c r="T298" s="3" t="str">
        <f>HYPERLINK("https://docs.wto.org/imrd/directdoc.asp?DDFDocuments/v/G/TBTN24/BDI438A1.docx", "https://docs.wto.org/imrd/directdoc.asp?DDFDocuments/v/G/TBTN24/BDI438A1.docx")</f>
        <v>https://docs.wto.org/imrd/directdoc.asp?DDFDocuments/v/G/TBTN24/BDI438A1.docx</v>
      </c>
      <c r="U298" s="3" t="s">
        <v>422</v>
      </c>
      <c r="V298" s="3" t="s">
        <v>422</v>
      </c>
      <c r="W298" s="3" t="s">
        <v>421</v>
      </c>
      <c r="X298" s="3" t="s">
        <v>422</v>
      </c>
      <c r="Y298" s="3" t="s">
        <v>422</v>
      </c>
      <c r="Z298" s="3" t="s">
        <v>422</v>
      </c>
      <c r="AA298" s="3" t="s">
        <v>422</v>
      </c>
      <c r="AB298" s="1" t="s">
        <v>23</v>
      </c>
    </row>
    <row r="299" spans="1:28" ht="150" x14ac:dyDescent="0.25">
      <c r="A299" s="3" t="s">
        <v>43</v>
      </c>
      <c r="B299" s="9">
        <v>45999</v>
      </c>
      <c r="C299" s="13" t="str">
        <f>HYPERLINK("https://eping.wto.org/en/Search?viewData= G/TBT/N/BDI/381/Add.2, G/TBT/N/KEN/1461/Add.3, G/TBT/N/RWA/893/Add.2, G/TBT/N/TZA/995/Add.2, G/TBT/N/UGA/1798/Add.2"," G/TBT/N/BDI/381/Add.2, G/TBT/N/KEN/1461/Add.3, G/TBT/N/RWA/893/Add.2, G/TBT/N/TZA/995/Add.2, G/TBT/N/UGA/1798/Add.2")</f>
        <v xml:space="preserve"> G/TBT/N/BDI/381/Add.2, G/TBT/N/KEN/1461/Add.3, G/TBT/N/RWA/893/Add.2, G/TBT/N/TZA/995/Add.2, G/TBT/N/UGA/1798/Add.2</v>
      </c>
      <c r="D299" s="1" t="s">
        <v>950</v>
      </c>
      <c r="E299" s="1" t="s">
        <v>951</v>
      </c>
      <c r="F299" s="1" t="s">
        <v>952</v>
      </c>
      <c r="G299" s="1" t="s">
        <v>953</v>
      </c>
      <c r="H299" s="1" t="s">
        <v>954</v>
      </c>
      <c r="I299" s="1" t="s">
        <v>145</v>
      </c>
      <c r="J299" s="1" t="s">
        <v>23</v>
      </c>
      <c r="K299" s="1" t="s">
        <v>23</v>
      </c>
      <c r="L299" s="3"/>
      <c r="M299" s="9" t="s">
        <v>23</v>
      </c>
      <c r="N299" s="9" t="s">
        <v>23</v>
      </c>
      <c r="O299" s="9" t="s">
        <v>23</v>
      </c>
      <c r="P299" s="3" t="s">
        <v>71</v>
      </c>
      <c r="Q299" s="3"/>
      <c r="R299" s="3" t="str">
        <f>HYPERLINK("https://docs.wto.org/imrd/directdoc.asp?DDFDocuments/t/G/TBTN23/BDI381A2.docx", "https://docs.wto.org/imrd/directdoc.asp?DDFDocuments/t/G/TBTN23/BDI381A2.docx")</f>
        <v>https://docs.wto.org/imrd/directdoc.asp?DDFDocuments/t/G/TBTN23/BDI381A2.docx</v>
      </c>
      <c r="S299" s="3" t="str">
        <f>HYPERLINK("https://docs.wto.org/imrd/directdoc.asp?DDFDocuments/u/G/TBTN23/BDI381A2.docx", "https://docs.wto.org/imrd/directdoc.asp?DDFDocuments/u/G/TBTN23/BDI381A2.docx")</f>
        <v>https://docs.wto.org/imrd/directdoc.asp?DDFDocuments/u/G/TBTN23/BDI381A2.docx</v>
      </c>
      <c r="T299" s="3" t="str">
        <f>HYPERLINK("https://docs.wto.org/imrd/directdoc.asp?DDFDocuments/v/G/TBTN23/BDI381A2.docx", "https://docs.wto.org/imrd/directdoc.asp?DDFDocuments/v/G/TBTN23/BDI381A2.docx")</f>
        <v>https://docs.wto.org/imrd/directdoc.asp?DDFDocuments/v/G/TBTN23/BDI381A2.docx</v>
      </c>
      <c r="U299" s="3" t="s">
        <v>421</v>
      </c>
      <c r="V299" s="3" t="s">
        <v>422</v>
      </c>
      <c r="W299" s="3" t="s">
        <v>421</v>
      </c>
      <c r="X299" s="3" t="s">
        <v>422</v>
      </c>
      <c r="Y299" s="3" t="s">
        <v>422</v>
      </c>
      <c r="Z299" s="3" t="s">
        <v>422</v>
      </c>
      <c r="AA299" s="3" t="s">
        <v>422</v>
      </c>
      <c r="AB299" s="1" t="s">
        <v>23</v>
      </c>
    </row>
    <row r="300" spans="1:28" ht="90" x14ac:dyDescent="0.25">
      <c r="A300" s="3" t="s">
        <v>47</v>
      </c>
      <c r="B300" s="9">
        <v>45999</v>
      </c>
      <c r="C300" s="13" t="str">
        <f>HYPERLINK("https://eping.wto.org/en/Search?viewData= G/TBT/N/BDI/438/Add.1, G/TBT/N/KEN/1543/Add.2, G/TBT/N/RWA/973/Add.1, G/TBT/N/TZA/1074/Add.1, G/TBT/N/UGA/1888/Add.1"," G/TBT/N/BDI/438/Add.1, G/TBT/N/KEN/1543/Add.2, G/TBT/N/RWA/973/Add.1, G/TBT/N/TZA/1074/Add.1, G/TBT/N/UGA/1888/Add.1")</f>
        <v xml:space="preserve"> G/TBT/N/BDI/438/Add.1, G/TBT/N/KEN/1543/Add.2, G/TBT/N/RWA/973/Add.1, G/TBT/N/TZA/1074/Add.1, G/TBT/N/UGA/1888/Add.1</v>
      </c>
      <c r="D300" s="1" t="s">
        <v>948</v>
      </c>
      <c r="E300" s="1" t="s">
        <v>949</v>
      </c>
      <c r="F300" s="1" t="s">
        <v>922</v>
      </c>
      <c r="G300" s="1" t="s">
        <v>923</v>
      </c>
      <c r="H300" s="1" t="s">
        <v>924</v>
      </c>
      <c r="I300" s="1" t="s">
        <v>134</v>
      </c>
      <c r="J300" s="1" t="s">
        <v>23</v>
      </c>
      <c r="K300" s="1" t="s">
        <v>23</v>
      </c>
      <c r="L300" s="3"/>
      <c r="M300" s="9" t="s">
        <v>23</v>
      </c>
      <c r="N300" s="9" t="s">
        <v>23</v>
      </c>
      <c r="O300" s="9" t="s">
        <v>23</v>
      </c>
      <c r="P300" s="3" t="s">
        <v>71</v>
      </c>
      <c r="Q300" s="3"/>
      <c r="R300" s="3" t="str">
        <f>HYPERLINK("https://docs.wto.org/imrd/directdoc.asp?DDFDocuments/t/G/TBTN24/BDI438A1.docx", "https://docs.wto.org/imrd/directdoc.asp?DDFDocuments/t/G/TBTN24/BDI438A1.docx")</f>
        <v>https://docs.wto.org/imrd/directdoc.asp?DDFDocuments/t/G/TBTN24/BDI438A1.docx</v>
      </c>
      <c r="S300" s="3" t="str">
        <f>HYPERLINK("https://docs.wto.org/imrd/directdoc.asp?DDFDocuments/u/G/TBTN24/BDI438A1.docx", "https://docs.wto.org/imrd/directdoc.asp?DDFDocuments/u/G/TBTN24/BDI438A1.docx")</f>
        <v>https://docs.wto.org/imrd/directdoc.asp?DDFDocuments/u/G/TBTN24/BDI438A1.docx</v>
      </c>
      <c r="T300" s="3" t="str">
        <f>HYPERLINK("https://docs.wto.org/imrd/directdoc.asp?DDFDocuments/v/G/TBTN24/BDI438A1.docx", "https://docs.wto.org/imrd/directdoc.asp?DDFDocuments/v/G/TBTN24/BDI438A1.docx")</f>
        <v>https://docs.wto.org/imrd/directdoc.asp?DDFDocuments/v/G/TBTN24/BDI438A1.docx</v>
      </c>
      <c r="U300" s="3" t="s">
        <v>422</v>
      </c>
      <c r="V300" s="3" t="s">
        <v>422</v>
      </c>
      <c r="W300" s="3" t="s">
        <v>421</v>
      </c>
      <c r="X300" s="3" t="s">
        <v>422</v>
      </c>
      <c r="Y300" s="3" t="s">
        <v>422</v>
      </c>
      <c r="Z300" s="3" t="s">
        <v>422</v>
      </c>
      <c r="AA300" s="3" t="s">
        <v>422</v>
      </c>
      <c r="AB300" s="1" t="s">
        <v>23</v>
      </c>
    </row>
    <row r="301" spans="1:28" ht="90" x14ac:dyDescent="0.25">
      <c r="A301" s="3" t="s">
        <v>955</v>
      </c>
      <c r="B301" s="9">
        <v>45999</v>
      </c>
      <c r="C301" s="13" t="str">
        <f>HYPERLINK("https://eping.wto.org/en/Search?viewData= G/TBT/N/DOM/241/Add.1"," G/TBT/N/DOM/241/Add.1")</f>
        <v xml:space="preserve"> G/TBT/N/DOM/241/Add.1</v>
      </c>
      <c r="D301" s="1" t="s">
        <v>956</v>
      </c>
      <c r="E301" s="1" t="s">
        <v>957</v>
      </c>
      <c r="F301" s="1" t="s">
        <v>958</v>
      </c>
      <c r="G301" s="1" t="s">
        <v>23</v>
      </c>
      <c r="H301" s="1" t="s">
        <v>959</v>
      </c>
      <c r="I301" s="1" t="s">
        <v>960</v>
      </c>
      <c r="J301" s="1" t="s">
        <v>23</v>
      </c>
      <c r="K301" s="1" t="s">
        <v>23</v>
      </c>
      <c r="L301" s="3"/>
      <c r="M301" s="9" t="s">
        <v>23</v>
      </c>
      <c r="N301" s="9" t="s">
        <v>23</v>
      </c>
      <c r="O301" s="9" t="s">
        <v>23</v>
      </c>
      <c r="P301" s="3" t="s">
        <v>71</v>
      </c>
      <c r="Q301" s="1" t="s">
        <v>961</v>
      </c>
      <c r="R301" s="3" t="str">
        <f>HYPERLINK("https://docs.wto.org/imrd/directdoc.asp?DDFDocuments/t/G/TBTN25/DOM241A1.docx", "https://docs.wto.org/imrd/directdoc.asp?DDFDocuments/t/G/TBTN25/DOM241A1.docx")</f>
        <v>https://docs.wto.org/imrd/directdoc.asp?DDFDocuments/t/G/TBTN25/DOM241A1.docx</v>
      </c>
      <c r="S301" s="3" t="str">
        <f>HYPERLINK("https://docs.wto.org/imrd/directdoc.asp?DDFDocuments/u/G/TBTN25/DOM241A1.docx", "https://docs.wto.org/imrd/directdoc.asp?DDFDocuments/u/G/TBTN25/DOM241A1.docx")</f>
        <v>https://docs.wto.org/imrd/directdoc.asp?DDFDocuments/u/G/TBTN25/DOM241A1.docx</v>
      </c>
      <c r="T301" s="3" t="str">
        <f>HYPERLINK("https://docs.wto.org/imrd/directdoc.asp?DDFDocuments/v/G/TBTN25/DOM241A1.docx", "https://docs.wto.org/imrd/directdoc.asp?DDFDocuments/v/G/TBTN25/DOM241A1.docx")</f>
        <v>https://docs.wto.org/imrd/directdoc.asp?DDFDocuments/v/G/TBTN25/DOM241A1.docx</v>
      </c>
      <c r="U301" s="3" t="s">
        <v>421</v>
      </c>
      <c r="V301" s="3" t="s">
        <v>422</v>
      </c>
      <c r="W301" s="3" t="s">
        <v>421</v>
      </c>
      <c r="X301" s="3" t="s">
        <v>422</v>
      </c>
      <c r="Y301" s="3" t="s">
        <v>422</v>
      </c>
      <c r="Z301" s="3" t="s">
        <v>422</v>
      </c>
      <c r="AA301" s="3" t="s">
        <v>422</v>
      </c>
      <c r="AB301" s="1" t="s">
        <v>23</v>
      </c>
    </row>
    <row r="302" spans="1:28" ht="240" x14ac:dyDescent="0.25">
      <c r="A302" s="3" t="s">
        <v>47</v>
      </c>
      <c r="B302" s="9">
        <v>45999</v>
      </c>
      <c r="C302" s="13" t="str">
        <f>HYPERLINK("https://eping.wto.org/en/Search?viewData= G/TBT/N/BDI/219/Add.2, G/TBT/N/KEN/1228/Add.2, G/TBT/N/RWA/645/Add.2, G/TBT/N/TZA/720/Add.2, G/TBT/N/UGA/1552/Add.2"," G/TBT/N/BDI/219/Add.2, G/TBT/N/KEN/1228/Add.2, G/TBT/N/RWA/645/Add.2, G/TBT/N/TZA/720/Add.2, G/TBT/N/UGA/1552/Add.2")</f>
        <v xml:space="preserve"> G/TBT/N/BDI/219/Add.2, G/TBT/N/KEN/1228/Add.2, G/TBT/N/RWA/645/Add.2, G/TBT/N/TZA/720/Add.2, G/TBT/N/UGA/1552/Add.2</v>
      </c>
      <c r="D302" s="1" t="s">
        <v>896</v>
      </c>
      <c r="E302" s="1" t="s">
        <v>897</v>
      </c>
      <c r="F302" s="1" t="s">
        <v>869</v>
      </c>
      <c r="G302" s="1" t="s">
        <v>23</v>
      </c>
      <c r="H302" s="1" t="s">
        <v>870</v>
      </c>
      <c r="I302" s="1" t="s">
        <v>871</v>
      </c>
      <c r="J302" s="1" t="s">
        <v>23</v>
      </c>
      <c r="K302" s="1" t="s">
        <v>29</v>
      </c>
      <c r="L302" s="3"/>
      <c r="M302" s="9" t="s">
        <v>23</v>
      </c>
      <c r="N302" s="9" t="s">
        <v>23</v>
      </c>
      <c r="O302" s="9" t="s">
        <v>23</v>
      </c>
      <c r="P302" s="3" t="s">
        <v>71</v>
      </c>
      <c r="Q302" s="3"/>
      <c r="R302" s="3" t="str">
        <f>HYPERLINK("https://docs.wto.org/imrd/directdoc.asp?DDFDocuments/t/G/TBTN22/BDI219A2.docx", "https://docs.wto.org/imrd/directdoc.asp?DDFDocuments/t/G/TBTN22/BDI219A2.docx")</f>
        <v>https://docs.wto.org/imrd/directdoc.asp?DDFDocuments/t/G/TBTN22/BDI219A2.docx</v>
      </c>
      <c r="S302" s="3" t="str">
        <f>HYPERLINK("https://docs.wto.org/imrd/directdoc.asp?DDFDocuments/u/G/TBTN22/BDI219A2.docx", "https://docs.wto.org/imrd/directdoc.asp?DDFDocuments/u/G/TBTN22/BDI219A2.docx")</f>
        <v>https://docs.wto.org/imrd/directdoc.asp?DDFDocuments/u/G/TBTN22/BDI219A2.docx</v>
      </c>
      <c r="T302" s="3" t="str">
        <f>HYPERLINK("https://docs.wto.org/imrd/directdoc.asp?DDFDocuments/v/G/TBTN22/BDI219A2.docx", "https://docs.wto.org/imrd/directdoc.asp?DDFDocuments/v/G/TBTN22/BDI219A2.docx")</f>
        <v>https://docs.wto.org/imrd/directdoc.asp?DDFDocuments/v/G/TBTN22/BDI219A2.docx</v>
      </c>
      <c r="U302" s="3" t="s">
        <v>421</v>
      </c>
      <c r="V302" s="3" t="s">
        <v>422</v>
      </c>
      <c r="W302" s="3" t="s">
        <v>422</v>
      </c>
      <c r="X302" s="3" t="s">
        <v>422</v>
      </c>
      <c r="Y302" s="3" t="s">
        <v>422</v>
      </c>
      <c r="Z302" s="3" t="s">
        <v>422</v>
      </c>
      <c r="AA302" s="3" t="s">
        <v>422</v>
      </c>
      <c r="AB302" s="1" t="s">
        <v>23</v>
      </c>
    </row>
    <row r="303" spans="1:28" ht="195" x14ac:dyDescent="0.25">
      <c r="A303" s="3" t="s">
        <v>22</v>
      </c>
      <c r="B303" s="9">
        <v>45999</v>
      </c>
      <c r="C303" s="13" t="str">
        <f>HYPERLINK("https://eping.wto.org/en/Search?viewData= G/TBT/N/BDI/451/Add.2, G/TBT/N/KEN/1556/Add.2, G/TBT/N/RWA/986/Add.2, G/TBT/N/TZA/1087/Add.2, G/TBT/N/UGA/1901/Add.2"," G/TBT/N/BDI/451/Add.2, G/TBT/N/KEN/1556/Add.2, G/TBT/N/RWA/986/Add.2, G/TBT/N/TZA/1087/Add.2, G/TBT/N/UGA/1901/Add.2")</f>
        <v xml:space="preserve"> G/TBT/N/BDI/451/Add.2, G/TBT/N/KEN/1556/Add.2, G/TBT/N/RWA/986/Add.2, G/TBT/N/TZA/1087/Add.2, G/TBT/N/UGA/1901/Add.2</v>
      </c>
      <c r="D303" s="1" t="s">
        <v>901</v>
      </c>
      <c r="E303" s="1" t="s">
        <v>902</v>
      </c>
      <c r="F303" s="1" t="s">
        <v>869</v>
      </c>
      <c r="G303" s="1" t="s">
        <v>903</v>
      </c>
      <c r="H303" s="1" t="s">
        <v>870</v>
      </c>
      <c r="I303" s="1" t="s">
        <v>636</v>
      </c>
      <c r="J303" s="1" t="s">
        <v>23</v>
      </c>
      <c r="K303" s="1" t="s">
        <v>29</v>
      </c>
      <c r="L303" s="3"/>
      <c r="M303" s="9" t="s">
        <v>23</v>
      </c>
      <c r="N303" s="9" t="s">
        <v>23</v>
      </c>
      <c r="O303" s="9" t="s">
        <v>23</v>
      </c>
      <c r="P303" s="3" t="s">
        <v>71</v>
      </c>
      <c r="Q303" s="3"/>
      <c r="R303" s="3" t="str">
        <f>HYPERLINK("https://docs.wto.org/imrd/directdoc.asp?DDFDocuments/t/G/TBTN24/BDI451A2.docx", "https://docs.wto.org/imrd/directdoc.asp?DDFDocuments/t/G/TBTN24/BDI451A2.docx")</f>
        <v>https://docs.wto.org/imrd/directdoc.asp?DDFDocuments/t/G/TBTN24/BDI451A2.docx</v>
      </c>
      <c r="S303" s="3" t="str">
        <f>HYPERLINK("https://docs.wto.org/imrd/directdoc.asp?DDFDocuments/u/G/TBTN24/BDI451A2.docx", "https://docs.wto.org/imrd/directdoc.asp?DDFDocuments/u/G/TBTN24/BDI451A2.docx")</f>
        <v>https://docs.wto.org/imrd/directdoc.asp?DDFDocuments/u/G/TBTN24/BDI451A2.docx</v>
      </c>
      <c r="T303" s="3" t="str">
        <f>HYPERLINK("https://docs.wto.org/imrd/directdoc.asp?DDFDocuments/v/G/TBTN24/BDI451A2.docx", "https://docs.wto.org/imrd/directdoc.asp?DDFDocuments/v/G/TBTN24/BDI451A2.docx")</f>
        <v>https://docs.wto.org/imrd/directdoc.asp?DDFDocuments/v/G/TBTN24/BDI451A2.docx</v>
      </c>
      <c r="U303" s="3" t="s">
        <v>421</v>
      </c>
      <c r="V303" s="3" t="s">
        <v>422</v>
      </c>
      <c r="W303" s="3" t="s">
        <v>422</v>
      </c>
      <c r="X303" s="3" t="s">
        <v>422</v>
      </c>
      <c r="Y303" s="3" t="s">
        <v>422</v>
      </c>
      <c r="Z303" s="3" t="s">
        <v>422</v>
      </c>
      <c r="AA303" s="3" t="s">
        <v>422</v>
      </c>
      <c r="AB303" s="1" t="s">
        <v>23</v>
      </c>
    </row>
    <row r="304" spans="1:28" ht="195" x14ac:dyDescent="0.25">
      <c r="A304" s="3" t="s">
        <v>22</v>
      </c>
      <c r="B304" s="9">
        <v>45999</v>
      </c>
      <c r="C304" s="13" t="str">
        <f>HYPERLINK("https://eping.wto.org/en/Search?viewData= G/TBT/N/BDI/405/Add.2, G/TBT/N/KEN/1500/Add.2, G/TBT/N/RWA/929/Add.2, G/TBT/N/TZA/1033/Add.2, G/TBT/N/UGA/1840/Add.2"," G/TBT/N/BDI/405/Add.2, G/TBT/N/KEN/1500/Add.2, G/TBT/N/RWA/929/Add.2, G/TBT/N/TZA/1033/Add.2, G/TBT/N/UGA/1840/Add.2")</f>
        <v xml:space="preserve"> G/TBT/N/BDI/405/Add.2, G/TBT/N/KEN/1500/Add.2, G/TBT/N/RWA/929/Add.2, G/TBT/N/TZA/1033/Add.2, G/TBT/N/UGA/1840/Add.2</v>
      </c>
      <c r="D304" s="1" t="s">
        <v>907</v>
      </c>
      <c r="E304" s="1" t="s">
        <v>908</v>
      </c>
      <c r="F304" s="1" t="s">
        <v>909</v>
      </c>
      <c r="G304" s="1" t="s">
        <v>910</v>
      </c>
      <c r="H304" s="1" t="s">
        <v>911</v>
      </c>
      <c r="I304" s="1" t="s">
        <v>636</v>
      </c>
      <c r="J304" s="1" t="s">
        <v>23</v>
      </c>
      <c r="K304" s="1" t="s">
        <v>29</v>
      </c>
      <c r="L304" s="3"/>
      <c r="M304" s="9" t="s">
        <v>23</v>
      </c>
      <c r="N304" s="9" t="s">
        <v>23</v>
      </c>
      <c r="O304" s="9" t="s">
        <v>23</v>
      </c>
      <c r="P304" s="3" t="s">
        <v>71</v>
      </c>
      <c r="Q304" s="3"/>
      <c r="R304" s="3" t="str">
        <f>HYPERLINK("https://docs.wto.org/imrd/directdoc.asp?DDFDocuments/t/G/TBTN23/BDI405A2.docx", "https://docs.wto.org/imrd/directdoc.asp?DDFDocuments/t/G/TBTN23/BDI405A2.docx")</f>
        <v>https://docs.wto.org/imrd/directdoc.asp?DDFDocuments/t/G/TBTN23/BDI405A2.docx</v>
      </c>
      <c r="S304" s="3" t="str">
        <f>HYPERLINK("https://docs.wto.org/imrd/directdoc.asp?DDFDocuments/u/G/TBTN23/BDI405A2.docx", "https://docs.wto.org/imrd/directdoc.asp?DDFDocuments/u/G/TBTN23/BDI405A2.docx")</f>
        <v>https://docs.wto.org/imrd/directdoc.asp?DDFDocuments/u/G/TBTN23/BDI405A2.docx</v>
      </c>
      <c r="T304" s="3" t="str">
        <f>HYPERLINK("https://docs.wto.org/imrd/directdoc.asp?DDFDocuments/v/G/TBTN23/BDI405A2.docx", "https://docs.wto.org/imrd/directdoc.asp?DDFDocuments/v/G/TBTN23/BDI405A2.docx")</f>
        <v>https://docs.wto.org/imrd/directdoc.asp?DDFDocuments/v/G/TBTN23/BDI405A2.docx</v>
      </c>
      <c r="U304" s="3" t="s">
        <v>421</v>
      </c>
      <c r="V304" s="3" t="s">
        <v>422</v>
      </c>
      <c r="W304" s="3" t="s">
        <v>421</v>
      </c>
      <c r="X304" s="3" t="s">
        <v>422</v>
      </c>
      <c r="Y304" s="3" t="s">
        <v>422</v>
      </c>
      <c r="Z304" s="3" t="s">
        <v>422</v>
      </c>
      <c r="AA304" s="3" t="s">
        <v>422</v>
      </c>
      <c r="AB304" s="1" t="s">
        <v>23</v>
      </c>
    </row>
    <row r="305" spans="1:28" ht="105" x14ac:dyDescent="0.25">
      <c r="A305" s="3" t="s">
        <v>28</v>
      </c>
      <c r="B305" s="9">
        <v>45999</v>
      </c>
      <c r="C305" s="13" t="str">
        <f>HYPERLINK("https://eping.wto.org/en/Search?viewData= G/TBT/N/BDI/379/Add.2, G/TBT/N/KEN/1459/Add.3, G/TBT/N/RWA/891/Add.2, G/TBT/N/TZA/993/Add.2, G/TBT/N/UGA/1796/Add.2"," G/TBT/N/BDI/379/Add.2, G/TBT/N/KEN/1459/Add.3, G/TBT/N/RWA/891/Add.2, G/TBT/N/TZA/993/Add.2, G/TBT/N/UGA/1796/Add.2")</f>
        <v xml:space="preserve"> G/TBT/N/BDI/379/Add.2, G/TBT/N/KEN/1459/Add.3, G/TBT/N/RWA/891/Add.2, G/TBT/N/TZA/993/Add.2, G/TBT/N/UGA/1796/Add.2</v>
      </c>
      <c r="D305" s="1" t="s">
        <v>962</v>
      </c>
      <c r="E305" s="1" t="s">
        <v>963</v>
      </c>
      <c r="F305" s="1" t="s">
        <v>964</v>
      </c>
      <c r="G305" s="1" t="s">
        <v>965</v>
      </c>
      <c r="H305" s="1" t="s">
        <v>966</v>
      </c>
      <c r="I305" s="1" t="s">
        <v>967</v>
      </c>
      <c r="J305" s="1" t="s">
        <v>23</v>
      </c>
      <c r="K305" s="1" t="s">
        <v>23</v>
      </c>
      <c r="L305" s="3"/>
      <c r="M305" s="9" t="s">
        <v>23</v>
      </c>
      <c r="N305" s="9" t="s">
        <v>23</v>
      </c>
      <c r="O305" s="9" t="s">
        <v>23</v>
      </c>
      <c r="P305" s="3" t="s">
        <v>71</v>
      </c>
      <c r="Q305" s="3"/>
      <c r="R305" s="3" t="str">
        <f>HYPERLINK("https://docs.wto.org/imrd/directdoc.asp?DDFDocuments/t/G/TBTN23/BDI379A2.docx", "https://docs.wto.org/imrd/directdoc.asp?DDFDocuments/t/G/TBTN23/BDI379A2.docx")</f>
        <v>https://docs.wto.org/imrd/directdoc.asp?DDFDocuments/t/G/TBTN23/BDI379A2.docx</v>
      </c>
      <c r="S305" s="3" t="str">
        <f>HYPERLINK("https://docs.wto.org/imrd/directdoc.asp?DDFDocuments/u/G/TBTN23/BDI379A2.docx", "https://docs.wto.org/imrd/directdoc.asp?DDFDocuments/u/G/TBTN23/BDI379A2.docx")</f>
        <v>https://docs.wto.org/imrd/directdoc.asp?DDFDocuments/u/G/TBTN23/BDI379A2.docx</v>
      </c>
      <c r="T305" s="3" t="str">
        <f>HYPERLINK("https://docs.wto.org/imrd/directdoc.asp?DDFDocuments/v/G/TBTN23/BDI379A2.docx", "https://docs.wto.org/imrd/directdoc.asp?DDFDocuments/v/G/TBTN23/BDI379A2.docx")</f>
        <v>https://docs.wto.org/imrd/directdoc.asp?DDFDocuments/v/G/TBTN23/BDI379A2.docx</v>
      </c>
      <c r="U305" s="3" t="s">
        <v>421</v>
      </c>
      <c r="V305" s="3" t="s">
        <v>422</v>
      </c>
      <c r="W305" s="3" t="s">
        <v>421</v>
      </c>
      <c r="X305" s="3" t="s">
        <v>422</v>
      </c>
      <c r="Y305" s="3" t="s">
        <v>422</v>
      </c>
      <c r="Z305" s="3" t="s">
        <v>422</v>
      </c>
      <c r="AA305" s="3" t="s">
        <v>422</v>
      </c>
      <c r="AB305" s="1" t="s">
        <v>23</v>
      </c>
    </row>
    <row r="306" spans="1:28" ht="75" x14ac:dyDescent="0.25">
      <c r="A306" s="3" t="s">
        <v>28</v>
      </c>
      <c r="B306" s="9">
        <v>45999</v>
      </c>
      <c r="C306" s="13" t="str">
        <f>HYPERLINK("https://eping.wto.org/en/Search?viewData= G/TBT/N/BDI/439/Add.1, G/TBT/N/KEN/1544/Add.2, G/TBT/N/RWA/974/Add.1, G/TBT/N/TZA/1075/Add.1, G/TBT/N/UGA/1889/Add.1"," G/TBT/N/BDI/439/Add.1, G/TBT/N/KEN/1544/Add.2, G/TBT/N/RWA/974/Add.1, G/TBT/N/TZA/1075/Add.1, G/TBT/N/UGA/1889/Add.1")</f>
        <v xml:space="preserve"> G/TBT/N/BDI/439/Add.1, G/TBT/N/KEN/1544/Add.2, G/TBT/N/RWA/974/Add.1, G/TBT/N/TZA/1075/Add.1, G/TBT/N/UGA/1889/Add.1</v>
      </c>
      <c r="D306" s="1" t="s">
        <v>968</v>
      </c>
      <c r="E306" s="1" t="s">
        <v>969</v>
      </c>
      <c r="F306" s="1" t="s">
        <v>922</v>
      </c>
      <c r="G306" s="1" t="s">
        <v>923</v>
      </c>
      <c r="H306" s="1" t="s">
        <v>924</v>
      </c>
      <c r="I306" s="1" t="s">
        <v>970</v>
      </c>
      <c r="J306" s="1" t="s">
        <v>23</v>
      </c>
      <c r="K306" s="1" t="s">
        <v>23</v>
      </c>
      <c r="L306" s="3"/>
      <c r="M306" s="9" t="s">
        <v>23</v>
      </c>
      <c r="N306" s="9" t="s">
        <v>23</v>
      </c>
      <c r="O306" s="9" t="s">
        <v>23</v>
      </c>
      <c r="P306" s="3" t="s">
        <v>71</v>
      </c>
      <c r="Q306" s="3"/>
      <c r="R306" s="3" t="str">
        <f>HYPERLINK("https://docs.wto.org/imrd/directdoc.asp?DDFDocuments/t/G/TBTN24/BDI439A1.docx", "https://docs.wto.org/imrd/directdoc.asp?DDFDocuments/t/G/TBTN24/BDI439A1.docx")</f>
        <v>https://docs.wto.org/imrd/directdoc.asp?DDFDocuments/t/G/TBTN24/BDI439A1.docx</v>
      </c>
      <c r="S306" s="3" t="str">
        <f>HYPERLINK("https://docs.wto.org/imrd/directdoc.asp?DDFDocuments/u/G/TBTN24/BDI439A1.docx", "https://docs.wto.org/imrd/directdoc.asp?DDFDocuments/u/G/TBTN24/BDI439A1.docx")</f>
        <v>https://docs.wto.org/imrd/directdoc.asp?DDFDocuments/u/G/TBTN24/BDI439A1.docx</v>
      </c>
      <c r="T306" s="3" t="str">
        <f>HYPERLINK("https://docs.wto.org/imrd/directdoc.asp?DDFDocuments/v/G/TBTN24/BDI439A1.docx", "https://docs.wto.org/imrd/directdoc.asp?DDFDocuments/v/G/TBTN24/BDI439A1.docx")</f>
        <v>https://docs.wto.org/imrd/directdoc.asp?DDFDocuments/v/G/TBTN24/BDI439A1.docx</v>
      </c>
      <c r="U306" s="3" t="s">
        <v>421</v>
      </c>
      <c r="V306" s="3" t="s">
        <v>422</v>
      </c>
      <c r="W306" s="3" t="s">
        <v>422</v>
      </c>
      <c r="X306" s="3" t="s">
        <v>422</v>
      </c>
      <c r="Y306" s="3" t="s">
        <v>422</v>
      </c>
      <c r="Z306" s="3" t="s">
        <v>422</v>
      </c>
      <c r="AA306" s="3" t="s">
        <v>422</v>
      </c>
      <c r="AB306" s="1" t="s">
        <v>23</v>
      </c>
    </row>
    <row r="307" spans="1:28" ht="105" x14ac:dyDescent="0.25">
      <c r="A307" s="3" t="s">
        <v>126</v>
      </c>
      <c r="B307" s="9">
        <v>45999</v>
      </c>
      <c r="C307" s="13" t="str">
        <f>HYPERLINK("https://eping.wto.org/en/Search?viewData= G/TBT/N/BDI/299/Add.2, G/TBT/N/KEN/1334/Add.2, G/TBT/N/RWA/741/Add.2, G/TBT/N/TZA/859/Add.2, G/TBT/N/UGA/1708/Add.2"," G/TBT/N/BDI/299/Add.2, G/TBT/N/KEN/1334/Add.2, G/TBT/N/RWA/741/Add.2, G/TBT/N/TZA/859/Add.2, G/TBT/N/UGA/1708/Add.2")</f>
        <v xml:space="preserve"> G/TBT/N/BDI/299/Add.2, G/TBT/N/KEN/1334/Add.2, G/TBT/N/RWA/741/Add.2, G/TBT/N/TZA/859/Add.2, G/TBT/N/UGA/1708/Add.2</v>
      </c>
      <c r="D307" s="1" t="s">
        <v>940</v>
      </c>
      <c r="E307" s="1" t="s">
        <v>941</v>
      </c>
      <c r="F307" s="1" t="s">
        <v>835</v>
      </c>
      <c r="G307" s="1" t="s">
        <v>23</v>
      </c>
      <c r="H307" s="1" t="s">
        <v>136</v>
      </c>
      <c r="I307" s="1" t="s">
        <v>604</v>
      </c>
      <c r="J307" s="1" t="s">
        <v>23</v>
      </c>
      <c r="K307" s="1" t="s">
        <v>23</v>
      </c>
      <c r="L307" s="3"/>
      <c r="M307" s="9" t="s">
        <v>23</v>
      </c>
      <c r="N307" s="9" t="s">
        <v>23</v>
      </c>
      <c r="O307" s="9" t="s">
        <v>23</v>
      </c>
      <c r="P307" s="3" t="s">
        <v>71</v>
      </c>
      <c r="Q307" s="3"/>
      <c r="R307" s="3" t="str">
        <f>HYPERLINK("https://docs.wto.org/imrd/directdoc.asp?DDFDocuments/t/G/TBTN22/BDI299A2.docx", "https://docs.wto.org/imrd/directdoc.asp?DDFDocuments/t/G/TBTN22/BDI299A2.docx")</f>
        <v>https://docs.wto.org/imrd/directdoc.asp?DDFDocuments/t/G/TBTN22/BDI299A2.docx</v>
      </c>
      <c r="S307" s="3" t="str">
        <f>HYPERLINK("https://docs.wto.org/imrd/directdoc.asp?DDFDocuments/u/G/TBTN22/BDI299A2.docx", "https://docs.wto.org/imrd/directdoc.asp?DDFDocuments/u/G/TBTN22/BDI299A2.docx")</f>
        <v>https://docs.wto.org/imrd/directdoc.asp?DDFDocuments/u/G/TBTN22/BDI299A2.docx</v>
      </c>
      <c r="T307" s="3" t="str">
        <f>HYPERLINK("https://docs.wto.org/imrd/directdoc.asp?DDFDocuments/v/G/TBTN22/BDI299A2.docx", "https://docs.wto.org/imrd/directdoc.asp?DDFDocuments/v/G/TBTN22/BDI299A2.docx")</f>
        <v>https://docs.wto.org/imrd/directdoc.asp?DDFDocuments/v/G/TBTN22/BDI299A2.docx</v>
      </c>
      <c r="U307" s="3" t="s">
        <v>421</v>
      </c>
      <c r="V307" s="3" t="s">
        <v>422</v>
      </c>
      <c r="W307" s="3" t="s">
        <v>421</v>
      </c>
      <c r="X307" s="3" t="s">
        <v>422</v>
      </c>
      <c r="Y307" s="3" t="s">
        <v>422</v>
      </c>
      <c r="Z307" s="3" t="s">
        <v>422</v>
      </c>
      <c r="AA307" s="3" t="s">
        <v>422</v>
      </c>
      <c r="AB307" s="1" t="s">
        <v>23</v>
      </c>
    </row>
    <row r="308" spans="1:28" ht="105" x14ac:dyDescent="0.25">
      <c r="A308" s="3" t="s">
        <v>43</v>
      </c>
      <c r="B308" s="9">
        <v>45999</v>
      </c>
      <c r="C308" s="13" t="str">
        <f>HYPERLINK("https://eping.wto.org/en/Search?viewData= G/TBT/N/BDI/299/Add.2, G/TBT/N/KEN/1334/Add.2, G/TBT/N/RWA/741/Add.2, G/TBT/N/TZA/859/Add.2, G/TBT/N/UGA/1708/Add.2"," G/TBT/N/BDI/299/Add.2, G/TBT/N/KEN/1334/Add.2, G/TBT/N/RWA/741/Add.2, G/TBT/N/TZA/859/Add.2, G/TBT/N/UGA/1708/Add.2")</f>
        <v xml:space="preserve"> G/TBT/N/BDI/299/Add.2, G/TBT/N/KEN/1334/Add.2, G/TBT/N/RWA/741/Add.2, G/TBT/N/TZA/859/Add.2, G/TBT/N/UGA/1708/Add.2</v>
      </c>
      <c r="D308" s="1" t="s">
        <v>940</v>
      </c>
      <c r="E308" s="1" t="s">
        <v>941</v>
      </c>
      <c r="F308" s="1" t="s">
        <v>835</v>
      </c>
      <c r="G308" s="1" t="s">
        <v>23</v>
      </c>
      <c r="H308" s="1" t="s">
        <v>136</v>
      </c>
      <c r="I308" s="1" t="s">
        <v>604</v>
      </c>
      <c r="J308" s="1" t="s">
        <v>23</v>
      </c>
      <c r="K308" s="1" t="s">
        <v>23</v>
      </c>
      <c r="L308" s="3"/>
      <c r="M308" s="9" t="s">
        <v>23</v>
      </c>
      <c r="N308" s="9" t="s">
        <v>23</v>
      </c>
      <c r="O308" s="9" t="s">
        <v>23</v>
      </c>
      <c r="P308" s="3" t="s">
        <v>71</v>
      </c>
      <c r="Q308" s="3"/>
      <c r="R308" s="3" t="str">
        <f>HYPERLINK("https://docs.wto.org/imrd/directdoc.asp?DDFDocuments/t/G/TBTN22/BDI299A2.docx", "https://docs.wto.org/imrd/directdoc.asp?DDFDocuments/t/G/TBTN22/BDI299A2.docx")</f>
        <v>https://docs.wto.org/imrd/directdoc.asp?DDFDocuments/t/G/TBTN22/BDI299A2.docx</v>
      </c>
      <c r="S308" s="3" t="str">
        <f>HYPERLINK("https://docs.wto.org/imrd/directdoc.asp?DDFDocuments/u/G/TBTN22/BDI299A2.docx", "https://docs.wto.org/imrd/directdoc.asp?DDFDocuments/u/G/TBTN22/BDI299A2.docx")</f>
        <v>https://docs.wto.org/imrd/directdoc.asp?DDFDocuments/u/G/TBTN22/BDI299A2.docx</v>
      </c>
      <c r="T308" s="3" t="str">
        <f>HYPERLINK("https://docs.wto.org/imrd/directdoc.asp?DDFDocuments/v/G/TBTN22/BDI299A2.docx", "https://docs.wto.org/imrd/directdoc.asp?DDFDocuments/v/G/TBTN22/BDI299A2.docx")</f>
        <v>https://docs.wto.org/imrd/directdoc.asp?DDFDocuments/v/G/TBTN22/BDI299A2.docx</v>
      </c>
      <c r="U308" s="3" t="s">
        <v>421</v>
      </c>
      <c r="V308" s="3" t="s">
        <v>422</v>
      </c>
      <c r="W308" s="3" t="s">
        <v>421</v>
      </c>
      <c r="X308" s="3" t="s">
        <v>422</v>
      </c>
      <c r="Y308" s="3" t="s">
        <v>422</v>
      </c>
      <c r="Z308" s="3" t="s">
        <v>422</v>
      </c>
      <c r="AA308" s="3" t="s">
        <v>422</v>
      </c>
      <c r="AB308" s="1" t="s">
        <v>23</v>
      </c>
    </row>
    <row r="309" spans="1:28" ht="150" x14ac:dyDescent="0.25">
      <c r="A309" s="3" t="s">
        <v>47</v>
      </c>
      <c r="B309" s="9">
        <v>45999</v>
      </c>
      <c r="C309" s="13" t="str">
        <f>HYPERLINK("https://eping.wto.org/en/Search?viewData= G/TBT/N/BDI/381/Add.2, G/TBT/N/KEN/1461/Add.3, G/TBT/N/RWA/893/Add.2, G/TBT/N/TZA/995/Add.2, G/TBT/N/UGA/1798/Add.2"," G/TBT/N/BDI/381/Add.2, G/TBT/N/KEN/1461/Add.3, G/TBT/N/RWA/893/Add.2, G/TBT/N/TZA/995/Add.2, G/TBT/N/UGA/1798/Add.2")</f>
        <v xml:space="preserve"> G/TBT/N/BDI/381/Add.2, G/TBT/N/KEN/1461/Add.3, G/TBT/N/RWA/893/Add.2, G/TBT/N/TZA/995/Add.2, G/TBT/N/UGA/1798/Add.2</v>
      </c>
      <c r="D309" s="1" t="s">
        <v>950</v>
      </c>
      <c r="E309" s="1" t="s">
        <v>951</v>
      </c>
      <c r="F309" s="1" t="s">
        <v>952</v>
      </c>
      <c r="G309" s="1" t="s">
        <v>953</v>
      </c>
      <c r="H309" s="1" t="s">
        <v>954</v>
      </c>
      <c r="I309" s="1" t="s">
        <v>145</v>
      </c>
      <c r="J309" s="1" t="s">
        <v>23</v>
      </c>
      <c r="K309" s="1" t="s">
        <v>23</v>
      </c>
      <c r="L309" s="3"/>
      <c r="M309" s="9" t="s">
        <v>23</v>
      </c>
      <c r="N309" s="9" t="s">
        <v>23</v>
      </c>
      <c r="O309" s="9" t="s">
        <v>23</v>
      </c>
      <c r="P309" s="3" t="s">
        <v>71</v>
      </c>
      <c r="Q309" s="3"/>
      <c r="R309" s="3" t="str">
        <f>HYPERLINK("https://docs.wto.org/imrd/directdoc.asp?DDFDocuments/t/G/TBTN23/BDI381A2.docx", "https://docs.wto.org/imrd/directdoc.asp?DDFDocuments/t/G/TBTN23/BDI381A2.docx")</f>
        <v>https://docs.wto.org/imrd/directdoc.asp?DDFDocuments/t/G/TBTN23/BDI381A2.docx</v>
      </c>
      <c r="S309" s="3" t="str">
        <f>HYPERLINK("https://docs.wto.org/imrd/directdoc.asp?DDFDocuments/u/G/TBTN23/BDI381A2.docx", "https://docs.wto.org/imrd/directdoc.asp?DDFDocuments/u/G/TBTN23/BDI381A2.docx")</f>
        <v>https://docs.wto.org/imrd/directdoc.asp?DDFDocuments/u/G/TBTN23/BDI381A2.docx</v>
      </c>
      <c r="T309" s="3" t="str">
        <f>HYPERLINK("https://docs.wto.org/imrd/directdoc.asp?DDFDocuments/v/G/TBTN23/BDI381A2.docx", "https://docs.wto.org/imrd/directdoc.asp?DDFDocuments/v/G/TBTN23/BDI381A2.docx")</f>
        <v>https://docs.wto.org/imrd/directdoc.asp?DDFDocuments/v/G/TBTN23/BDI381A2.docx</v>
      </c>
      <c r="U309" s="3" t="s">
        <v>421</v>
      </c>
      <c r="V309" s="3" t="s">
        <v>422</v>
      </c>
      <c r="W309" s="3" t="s">
        <v>421</v>
      </c>
      <c r="X309" s="3" t="s">
        <v>422</v>
      </c>
      <c r="Y309" s="3" t="s">
        <v>422</v>
      </c>
      <c r="Z309" s="3" t="s">
        <v>422</v>
      </c>
      <c r="AA309" s="3" t="s">
        <v>422</v>
      </c>
      <c r="AB309" s="1" t="s">
        <v>23</v>
      </c>
    </row>
    <row r="310" spans="1:28" ht="120" x14ac:dyDescent="0.25">
      <c r="A310" s="3" t="s">
        <v>43</v>
      </c>
      <c r="B310" s="9">
        <v>45999</v>
      </c>
      <c r="C310" s="13" t="str">
        <f>HYPERLINK("https://eping.wto.org/en/Search?viewData= G/TBT/N/BDI/378/Add.2, G/TBT/N/KEN/1458/Add.2, G/TBT/N/RWA/890/Add.2, G/TBT/N/TZA/992/Add.2, G/TBT/N/UGA/1795/Add.2"," G/TBT/N/BDI/378/Add.2, G/TBT/N/KEN/1458/Add.2, G/TBT/N/RWA/890/Add.2, G/TBT/N/TZA/992/Add.2, G/TBT/N/UGA/1795/Add.2")</f>
        <v xml:space="preserve"> G/TBT/N/BDI/378/Add.2, G/TBT/N/KEN/1458/Add.2, G/TBT/N/RWA/890/Add.2, G/TBT/N/TZA/992/Add.2, G/TBT/N/UGA/1795/Add.2</v>
      </c>
      <c r="D310" s="1" t="s">
        <v>971</v>
      </c>
      <c r="E310" s="1" t="s">
        <v>972</v>
      </c>
      <c r="F310" s="1" t="s">
        <v>973</v>
      </c>
      <c r="G310" s="1" t="s">
        <v>974</v>
      </c>
      <c r="H310" s="1" t="s">
        <v>975</v>
      </c>
      <c r="I310" s="1" t="s">
        <v>145</v>
      </c>
      <c r="J310" s="1" t="s">
        <v>23</v>
      </c>
      <c r="K310" s="1" t="s">
        <v>23</v>
      </c>
      <c r="L310" s="3"/>
      <c r="M310" s="9" t="s">
        <v>23</v>
      </c>
      <c r="N310" s="9" t="s">
        <v>23</v>
      </c>
      <c r="O310" s="9" t="s">
        <v>23</v>
      </c>
      <c r="P310" s="3" t="s">
        <v>71</v>
      </c>
      <c r="Q310" s="3"/>
      <c r="R310" s="3" t="str">
        <f>HYPERLINK("https://docs.wto.org/imrd/directdoc.asp?DDFDocuments/t/G/TBTN23/BDI378A2.docx", "https://docs.wto.org/imrd/directdoc.asp?DDFDocuments/t/G/TBTN23/BDI378A2.docx")</f>
        <v>https://docs.wto.org/imrd/directdoc.asp?DDFDocuments/t/G/TBTN23/BDI378A2.docx</v>
      </c>
      <c r="S310" s="3" t="str">
        <f>HYPERLINK("https://docs.wto.org/imrd/directdoc.asp?DDFDocuments/u/G/TBTN23/BDI378A2.docx", "https://docs.wto.org/imrd/directdoc.asp?DDFDocuments/u/G/TBTN23/BDI378A2.docx")</f>
        <v>https://docs.wto.org/imrd/directdoc.asp?DDFDocuments/u/G/TBTN23/BDI378A2.docx</v>
      </c>
      <c r="T310" s="3" t="str">
        <f>HYPERLINK("https://docs.wto.org/imrd/directdoc.asp?DDFDocuments/v/G/TBTN23/BDI378A2.docx", "https://docs.wto.org/imrd/directdoc.asp?DDFDocuments/v/G/TBTN23/BDI378A2.docx")</f>
        <v>https://docs.wto.org/imrd/directdoc.asp?DDFDocuments/v/G/TBTN23/BDI378A2.docx</v>
      </c>
      <c r="U310" s="3" t="s">
        <v>421</v>
      </c>
      <c r="V310" s="3" t="s">
        <v>422</v>
      </c>
      <c r="W310" s="3" t="s">
        <v>422</v>
      </c>
      <c r="X310" s="3" t="s">
        <v>422</v>
      </c>
      <c r="Y310" s="3" t="s">
        <v>422</v>
      </c>
      <c r="Z310" s="3" t="s">
        <v>422</v>
      </c>
      <c r="AA310" s="3" t="s">
        <v>422</v>
      </c>
      <c r="AB310" s="1" t="s">
        <v>23</v>
      </c>
    </row>
    <row r="311" spans="1:28" ht="90" x14ac:dyDescent="0.25">
      <c r="A311" s="3" t="s">
        <v>126</v>
      </c>
      <c r="B311" s="9">
        <v>45999</v>
      </c>
      <c r="C311" s="13" t="str">
        <f>HYPERLINK("https://eping.wto.org/en/Search?viewData= G/TBT/N/BDI/443/Add.1, G/TBT/N/KEN/1548/Add.2, G/TBT/N/RWA/978/Add.1, G/TBT/N/TZA/1079/Add.1, G/TBT/N/UGA/1893/Add.1"," G/TBT/N/BDI/443/Add.1, G/TBT/N/KEN/1548/Add.2, G/TBT/N/RWA/978/Add.1, G/TBT/N/TZA/1079/Add.1, G/TBT/N/UGA/1893/Add.1")</f>
        <v xml:space="preserve"> G/TBT/N/BDI/443/Add.1, G/TBT/N/KEN/1548/Add.2, G/TBT/N/RWA/978/Add.1, G/TBT/N/TZA/1079/Add.1, G/TBT/N/UGA/1893/Add.1</v>
      </c>
      <c r="D311" s="1" t="s">
        <v>920</v>
      </c>
      <c r="E311" s="1" t="s">
        <v>921</v>
      </c>
      <c r="F311" s="1" t="s">
        <v>922</v>
      </c>
      <c r="G311" s="1" t="s">
        <v>923</v>
      </c>
      <c r="H311" s="1" t="s">
        <v>924</v>
      </c>
      <c r="I311" s="1" t="s">
        <v>925</v>
      </c>
      <c r="J311" s="1" t="s">
        <v>23</v>
      </c>
      <c r="K311" s="1" t="s">
        <v>23</v>
      </c>
      <c r="L311" s="3"/>
      <c r="M311" s="9" t="s">
        <v>23</v>
      </c>
      <c r="N311" s="9" t="s">
        <v>23</v>
      </c>
      <c r="O311" s="9" t="s">
        <v>23</v>
      </c>
      <c r="P311" s="3" t="s">
        <v>71</v>
      </c>
      <c r="Q311" s="3"/>
      <c r="R311" s="3" t="str">
        <f>HYPERLINK("https://docs.wto.org/imrd/directdoc.asp?DDFDocuments/t/G/TBTN24/BDI443A1.docx", "https://docs.wto.org/imrd/directdoc.asp?DDFDocuments/t/G/TBTN24/BDI443A1.docx")</f>
        <v>https://docs.wto.org/imrd/directdoc.asp?DDFDocuments/t/G/TBTN24/BDI443A1.docx</v>
      </c>
      <c r="S311" s="3" t="str">
        <f>HYPERLINK("https://docs.wto.org/imrd/directdoc.asp?DDFDocuments/u/G/TBTN24/BDI443A1.docx", "https://docs.wto.org/imrd/directdoc.asp?DDFDocuments/u/G/TBTN24/BDI443A1.docx")</f>
        <v>https://docs.wto.org/imrd/directdoc.asp?DDFDocuments/u/G/TBTN24/BDI443A1.docx</v>
      </c>
      <c r="T311" s="3" t="str">
        <f>HYPERLINK("https://docs.wto.org/imrd/directdoc.asp?DDFDocuments/v/G/TBTN24/BDI443A1.docx", "https://docs.wto.org/imrd/directdoc.asp?DDFDocuments/v/G/TBTN24/BDI443A1.docx")</f>
        <v>https://docs.wto.org/imrd/directdoc.asp?DDFDocuments/v/G/TBTN24/BDI443A1.docx</v>
      </c>
      <c r="U311" s="3" t="s">
        <v>421</v>
      </c>
      <c r="V311" s="3" t="s">
        <v>422</v>
      </c>
      <c r="W311" s="3" t="s">
        <v>422</v>
      </c>
      <c r="X311" s="3" t="s">
        <v>422</v>
      </c>
      <c r="Y311" s="3" t="s">
        <v>422</v>
      </c>
      <c r="Z311" s="3" t="s">
        <v>422</v>
      </c>
      <c r="AA311" s="3" t="s">
        <v>422</v>
      </c>
      <c r="AB311" s="1" t="s">
        <v>23</v>
      </c>
    </row>
    <row r="312" spans="1:28" ht="165" x14ac:dyDescent="0.25">
      <c r="A312" s="3" t="s">
        <v>22</v>
      </c>
      <c r="B312" s="9">
        <v>45999</v>
      </c>
      <c r="C312" s="13" t="str">
        <f>HYPERLINK("https://eping.wto.org/en/Search?viewData= G/TBT/N/BDI/359/Add.2, G/TBT/N/KEN/1439/Add.3, G/TBT/N/RWA/870/Add.2, G/TBT/N/TZA/973/Add.2, G/TBT/N/UGA/1775/Add.2"," G/TBT/N/BDI/359/Add.2, G/TBT/N/KEN/1439/Add.3, G/TBT/N/RWA/870/Add.2, G/TBT/N/TZA/973/Add.2, G/TBT/N/UGA/1775/Add.2")</f>
        <v xml:space="preserve"> G/TBT/N/BDI/359/Add.2, G/TBT/N/KEN/1439/Add.3, G/TBT/N/RWA/870/Add.2, G/TBT/N/TZA/973/Add.2, G/TBT/N/UGA/1775/Add.2</v>
      </c>
      <c r="D312" s="1" t="s">
        <v>976</v>
      </c>
      <c r="E312" s="1" t="s">
        <v>977</v>
      </c>
      <c r="F312" s="1" t="s">
        <v>978</v>
      </c>
      <c r="G312" s="1" t="s">
        <v>979</v>
      </c>
      <c r="H312" s="1" t="s">
        <v>980</v>
      </c>
      <c r="I312" s="1" t="s">
        <v>981</v>
      </c>
      <c r="J312" s="1" t="s">
        <v>23</v>
      </c>
      <c r="K312" s="1" t="s">
        <v>23</v>
      </c>
      <c r="L312" s="3"/>
      <c r="M312" s="9" t="s">
        <v>23</v>
      </c>
      <c r="N312" s="9" t="s">
        <v>23</v>
      </c>
      <c r="O312" s="9" t="s">
        <v>23</v>
      </c>
      <c r="P312" s="3" t="s">
        <v>71</v>
      </c>
      <c r="Q312" s="3"/>
      <c r="R312" s="3" t="str">
        <f>HYPERLINK("https://docs.wto.org/imrd/directdoc.asp?DDFDocuments/t/G/TBTN23/BDI359A2.docx", "https://docs.wto.org/imrd/directdoc.asp?DDFDocuments/t/G/TBTN23/BDI359A2.docx")</f>
        <v>https://docs.wto.org/imrd/directdoc.asp?DDFDocuments/t/G/TBTN23/BDI359A2.docx</v>
      </c>
      <c r="S312" s="3" t="str">
        <f>HYPERLINK("https://docs.wto.org/imrd/directdoc.asp?DDFDocuments/u/G/TBTN23/BDI359A2.docx", "https://docs.wto.org/imrd/directdoc.asp?DDFDocuments/u/G/TBTN23/BDI359A2.docx")</f>
        <v>https://docs.wto.org/imrd/directdoc.asp?DDFDocuments/u/G/TBTN23/BDI359A2.docx</v>
      </c>
      <c r="T312" s="3" t="str">
        <f>HYPERLINK("https://docs.wto.org/imrd/directdoc.asp?DDFDocuments/v/G/TBTN23/BDI359A2.docx", "https://docs.wto.org/imrd/directdoc.asp?DDFDocuments/v/G/TBTN23/BDI359A2.docx")</f>
        <v>https://docs.wto.org/imrd/directdoc.asp?DDFDocuments/v/G/TBTN23/BDI359A2.docx</v>
      </c>
      <c r="U312" s="3" t="s">
        <v>421</v>
      </c>
      <c r="V312" s="3" t="s">
        <v>422</v>
      </c>
      <c r="W312" s="3" t="s">
        <v>421</v>
      </c>
      <c r="X312" s="3" t="s">
        <v>422</v>
      </c>
      <c r="Y312" s="3" t="s">
        <v>422</v>
      </c>
      <c r="Z312" s="3" t="s">
        <v>422</v>
      </c>
      <c r="AA312" s="3" t="s">
        <v>422</v>
      </c>
      <c r="AB312" s="1" t="s">
        <v>23</v>
      </c>
    </row>
    <row r="313" spans="1:28" ht="105" x14ac:dyDescent="0.25">
      <c r="A313" s="3" t="s">
        <v>43</v>
      </c>
      <c r="B313" s="9">
        <v>45999</v>
      </c>
      <c r="C313" s="13" t="str">
        <f>HYPERLINK("https://eping.wto.org/en/Search?viewData= G/TBT/N/BDI/382/Add.2, G/TBT/N/KEN/1462/Add.3, G/TBT/N/RWA/894/Add.2, G/TBT/N/TZA/996/Add.2, G/TBT/N/UGA/1799/Add.2"," G/TBT/N/BDI/382/Add.2, G/TBT/N/KEN/1462/Add.3, G/TBT/N/RWA/894/Add.2, G/TBT/N/TZA/996/Add.2, G/TBT/N/UGA/1799/Add.2")</f>
        <v xml:space="preserve"> G/TBT/N/BDI/382/Add.2, G/TBT/N/KEN/1462/Add.3, G/TBT/N/RWA/894/Add.2, G/TBT/N/TZA/996/Add.2, G/TBT/N/UGA/1799/Add.2</v>
      </c>
      <c r="D313" s="1" t="s">
        <v>886</v>
      </c>
      <c r="E313" s="1" t="s">
        <v>887</v>
      </c>
      <c r="F313" s="1" t="s">
        <v>888</v>
      </c>
      <c r="G313" s="1" t="s">
        <v>889</v>
      </c>
      <c r="H313" s="1" t="s">
        <v>890</v>
      </c>
      <c r="I313" s="1" t="s">
        <v>145</v>
      </c>
      <c r="J313" s="1" t="s">
        <v>23</v>
      </c>
      <c r="K313" s="1" t="s">
        <v>23</v>
      </c>
      <c r="L313" s="3"/>
      <c r="M313" s="9" t="s">
        <v>23</v>
      </c>
      <c r="N313" s="9" t="s">
        <v>23</v>
      </c>
      <c r="O313" s="9" t="s">
        <v>23</v>
      </c>
      <c r="P313" s="3" t="s">
        <v>71</v>
      </c>
      <c r="Q313" s="3"/>
      <c r="R313" s="3" t="str">
        <f>HYPERLINK("https://docs.wto.org/imrd/directdoc.asp?DDFDocuments/t/G/TBTN23/BDI382A2.docx", "https://docs.wto.org/imrd/directdoc.asp?DDFDocuments/t/G/TBTN23/BDI382A2.docx")</f>
        <v>https://docs.wto.org/imrd/directdoc.asp?DDFDocuments/t/G/TBTN23/BDI382A2.docx</v>
      </c>
      <c r="S313" s="3" t="str">
        <f>HYPERLINK("https://docs.wto.org/imrd/directdoc.asp?DDFDocuments/u/G/TBTN23/BDI382A2.docx", "https://docs.wto.org/imrd/directdoc.asp?DDFDocuments/u/G/TBTN23/BDI382A2.docx")</f>
        <v>https://docs.wto.org/imrd/directdoc.asp?DDFDocuments/u/G/TBTN23/BDI382A2.docx</v>
      </c>
      <c r="T313" s="3" t="str">
        <f>HYPERLINK("https://docs.wto.org/imrd/directdoc.asp?DDFDocuments/v/G/TBTN23/BDI382A2.docx", "https://docs.wto.org/imrd/directdoc.asp?DDFDocuments/v/G/TBTN23/BDI382A2.docx")</f>
        <v>https://docs.wto.org/imrd/directdoc.asp?DDFDocuments/v/G/TBTN23/BDI382A2.docx</v>
      </c>
      <c r="U313" s="3" t="s">
        <v>421</v>
      </c>
      <c r="V313" s="3" t="s">
        <v>422</v>
      </c>
      <c r="W313" s="3" t="s">
        <v>421</v>
      </c>
      <c r="X313" s="3" t="s">
        <v>422</v>
      </c>
      <c r="Y313" s="3" t="s">
        <v>422</v>
      </c>
      <c r="Z313" s="3" t="s">
        <v>422</v>
      </c>
      <c r="AA313" s="3" t="s">
        <v>422</v>
      </c>
      <c r="AB313" s="1" t="s">
        <v>23</v>
      </c>
    </row>
    <row r="314" spans="1:28" ht="105" x14ac:dyDescent="0.25">
      <c r="A314" s="3" t="s">
        <v>28</v>
      </c>
      <c r="B314" s="9">
        <v>45999</v>
      </c>
      <c r="C314" s="13" t="str">
        <f>HYPERLINK("https://eping.wto.org/en/Search?viewData= G/TBT/N/BDI/405/Add.2, G/TBT/N/KEN/1500/Add.2, G/TBT/N/RWA/929/Add.2, G/TBT/N/TZA/1033/Add.2, G/TBT/N/UGA/1840/Add.2"," G/TBT/N/BDI/405/Add.2, G/TBT/N/KEN/1500/Add.2, G/TBT/N/RWA/929/Add.2, G/TBT/N/TZA/1033/Add.2, G/TBT/N/UGA/1840/Add.2")</f>
        <v xml:space="preserve"> G/TBT/N/BDI/405/Add.2, G/TBT/N/KEN/1500/Add.2, G/TBT/N/RWA/929/Add.2, G/TBT/N/TZA/1033/Add.2, G/TBT/N/UGA/1840/Add.2</v>
      </c>
      <c r="D314" s="1" t="s">
        <v>907</v>
      </c>
      <c r="E314" s="1" t="s">
        <v>908</v>
      </c>
      <c r="F314" s="1" t="s">
        <v>909</v>
      </c>
      <c r="G314" s="1" t="s">
        <v>910</v>
      </c>
      <c r="H314" s="1" t="s">
        <v>911</v>
      </c>
      <c r="I314" s="1" t="s">
        <v>161</v>
      </c>
      <c r="J314" s="1" t="s">
        <v>23</v>
      </c>
      <c r="K314" s="1" t="s">
        <v>29</v>
      </c>
      <c r="L314" s="3"/>
      <c r="M314" s="9" t="s">
        <v>23</v>
      </c>
      <c r="N314" s="9" t="s">
        <v>23</v>
      </c>
      <c r="O314" s="9" t="s">
        <v>23</v>
      </c>
      <c r="P314" s="3" t="s">
        <v>71</v>
      </c>
      <c r="Q314" s="3"/>
      <c r="R314" s="3" t="str">
        <f>HYPERLINK("https://docs.wto.org/imrd/directdoc.asp?DDFDocuments/t/G/TBTN23/BDI405A2.docx", "https://docs.wto.org/imrd/directdoc.asp?DDFDocuments/t/G/TBTN23/BDI405A2.docx")</f>
        <v>https://docs.wto.org/imrd/directdoc.asp?DDFDocuments/t/G/TBTN23/BDI405A2.docx</v>
      </c>
      <c r="S314" s="3" t="str">
        <f>HYPERLINK("https://docs.wto.org/imrd/directdoc.asp?DDFDocuments/u/G/TBTN23/BDI405A2.docx", "https://docs.wto.org/imrd/directdoc.asp?DDFDocuments/u/G/TBTN23/BDI405A2.docx")</f>
        <v>https://docs.wto.org/imrd/directdoc.asp?DDFDocuments/u/G/TBTN23/BDI405A2.docx</v>
      </c>
      <c r="T314" s="3" t="str">
        <f>HYPERLINK("https://docs.wto.org/imrd/directdoc.asp?DDFDocuments/v/G/TBTN23/BDI405A2.docx", "https://docs.wto.org/imrd/directdoc.asp?DDFDocuments/v/G/TBTN23/BDI405A2.docx")</f>
        <v>https://docs.wto.org/imrd/directdoc.asp?DDFDocuments/v/G/TBTN23/BDI405A2.docx</v>
      </c>
      <c r="U314" s="3" t="s">
        <v>421</v>
      </c>
      <c r="V314" s="3" t="s">
        <v>422</v>
      </c>
      <c r="W314" s="3" t="s">
        <v>421</v>
      </c>
      <c r="X314" s="3" t="s">
        <v>422</v>
      </c>
      <c r="Y314" s="3" t="s">
        <v>422</v>
      </c>
      <c r="Z314" s="3" t="s">
        <v>422</v>
      </c>
      <c r="AA314" s="3" t="s">
        <v>422</v>
      </c>
      <c r="AB314" s="1" t="s">
        <v>23</v>
      </c>
    </row>
    <row r="315" spans="1:28" ht="225" x14ac:dyDescent="0.25">
      <c r="A315" s="3" t="s">
        <v>47</v>
      </c>
      <c r="B315" s="9">
        <v>45999</v>
      </c>
      <c r="C315" s="13" t="str">
        <f>HYPERLINK("https://eping.wto.org/en/Search?viewData= G/TBT/N/BDI/221/Add.2, G/TBT/N/KEN/1230/Add.2, G/TBT/N/RWA/647/Add.2, G/TBT/N/TZA/722/Add.2, G/TBT/N/UGA/1554/Add.2"," G/TBT/N/BDI/221/Add.2, G/TBT/N/KEN/1230/Add.2, G/TBT/N/RWA/647/Add.2, G/TBT/N/TZA/722/Add.2, G/TBT/N/UGA/1554/Add.2")</f>
        <v xml:space="preserve"> G/TBT/N/BDI/221/Add.2, G/TBT/N/KEN/1230/Add.2, G/TBT/N/RWA/647/Add.2, G/TBT/N/TZA/722/Add.2, G/TBT/N/UGA/1554/Add.2</v>
      </c>
      <c r="D315" s="1" t="s">
        <v>982</v>
      </c>
      <c r="E315" s="1" t="s">
        <v>983</v>
      </c>
      <c r="F315" s="1" t="s">
        <v>869</v>
      </c>
      <c r="G315" s="1" t="s">
        <v>23</v>
      </c>
      <c r="H315" s="1" t="s">
        <v>870</v>
      </c>
      <c r="I315" s="1" t="s">
        <v>984</v>
      </c>
      <c r="J315" s="1" t="s">
        <v>23</v>
      </c>
      <c r="K315" s="1" t="s">
        <v>29</v>
      </c>
      <c r="L315" s="3"/>
      <c r="M315" s="9" t="s">
        <v>23</v>
      </c>
      <c r="N315" s="9" t="s">
        <v>23</v>
      </c>
      <c r="O315" s="9" t="s">
        <v>23</v>
      </c>
      <c r="P315" s="3" t="s">
        <v>71</v>
      </c>
      <c r="Q315" s="3"/>
      <c r="R315" s="3" t="str">
        <f>HYPERLINK("https://docs.wto.org/imrd/directdoc.asp?DDFDocuments/t/G/TBTN22/BDI221A2.docx", "https://docs.wto.org/imrd/directdoc.asp?DDFDocuments/t/G/TBTN22/BDI221A2.docx")</f>
        <v>https://docs.wto.org/imrd/directdoc.asp?DDFDocuments/t/G/TBTN22/BDI221A2.docx</v>
      </c>
      <c r="S315" s="3" t="str">
        <f>HYPERLINK("https://docs.wto.org/imrd/directdoc.asp?DDFDocuments/u/G/TBTN22/BDI221A2.docx", "https://docs.wto.org/imrd/directdoc.asp?DDFDocuments/u/G/TBTN22/BDI221A2.docx")</f>
        <v>https://docs.wto.org/imrd/directdoc.asp?DDFDocuments/u/G/TBTN22/BDI221A2.docx</v>
      </c>
      <c r="T315" s="3" t="str">
        <f>HYPERLINK("https://docs.wto.org/imrd/directdoc.asp?DDFDocuments/v/G/TBTN22/BDI221A2.docx", "https://docs.wto.org/imrd/directdoc.asp?DDFDocuments/v/G/TBTN22/BDI221A2.docx")</f>
        <v>https://docs.wto.org/imrd/directdoc.asp?DDFDocuments/v/G/TBTN22/BDI221A2.docx</v>
      </c>
      <c r="U315" s="3" t="s">
        <v>421</v>
      </c>
      <c r="V315" s="3" t="s">
        <v>422</v>
      </c>
      <c r="W315" s="3" t="s">
        <v>422</v>
      </c>
      <c r="X315" s="3" t="s">
        <v>422</v>
      </c>
      <c r="Y315" s="3" t="s">
        <v>422</v>
      </c>
      <c r="Z315" s="3" t="s">
        <v>422</v>
      </c>
      <c r="AA315" s="3" t="s">
        <v>422</v>
      </c>
      <c r="AB315" s="1" t="s">
        <v>23</v>
      </c>
    </row>
    <row r="316" spans="1:28" ht="195" x14ac:dyDescent="0.25">
      <c r="A316" s="3" t="s">
        <v>22</v>
      </c>
      <c r="B316" s="9">
        <v>45999</v>
      </c>
      <c r="C316" s="13" t="str">
        <f>HYPERLINK("https://eping.wto.org/en/Search?viewData= G/TBT/N/BDI/454/Add.2, G/TBT/N/KEN/1559/Add.2, G/TBT/N/RWA/990/Add.2, G/TBT/N/TZA/1090/Add.2, G/TBT/N/UGA/1904/Add.2"," G/TBT/N/BDI/454/Add.2, G/TBT/N/KEN/1559/Add.2, G/TBT/N/RWA/990/Add.2, G/TBT/N/TZA/1090/Add.2, G/TBT/N/UGA/1904/Add.2")</f>
        <v xml:space="preserve"> G/TBT/N/BDI/454/Add.2, G/TBT/N/KEN/1559/Add.2, G/TBT/N/RWA/990/Add.2, G/TBT/N/TZA/1090/Add.2, G/TBT/N/UGA/1904/Add.2</v>
      </c>
      <c r="D316" s="1" t="s">
        <v>898</v>
      </c>
      <c r="E316" s="1" t="s">
        <v>899</v>
      </c>
      <c r="F316" s="1" t="s">
        <v>869</v>
      </c>
      <c r="G316" s="1" t="s">
        <v>23</v>
      </c>
      <c r="H316" s="1" t="s">
        <v>870</v>
      </c>
      <c r="I316" s="1" t="s">
        <v>636</v>
      </c>
      <c r="J316" s="1" t="s">
        <v>23</v>
      </c>
      <c r="K316" s="1" t="s">
        <v>900</v>
      </c>
      <c r="L316" s="3"/>
      <c r="M316" s="9" t="s">
        <v>23</v>
      </c>
      <c r="N316" s="9" t="s">
        <v>23</v>
      </c>
      <c r="O316" s="9" t="s">
        <v>23</v>
      </c>
      <c r="P316" s="3" t="s">
        <v>71</v>
      </c>
      <c r="Q316" s="3"/>
      <c r="R316" s="3" t="str">
        <f>HYPERLINK("https://docs.wto.org/imrd/directdoc.asp?DDFDocuments/t/G/TBTN24/BDI454A2.docx", "https://docs.wto.org/imrd/directdoc.asp?DDFDocuments/t/G/TBTN24/BDI454A2.docx")</f>
        <v>https://docs.wto.org/imrd/directdoc.asp?DDFDocuments/t/G/TBTN24/BDI454A2.docx</v>
      </c>
      <c r="S316" s="3" t="str">
        <f>HYPERLINK("https://docs.wto.org/imrd/directdoc.asp?DDFDocuments/u/G/TBTN24/BDI454A2.docx", "https://docs.wto.org/imrd/directdoc.asp?DDFDocuments/u/G/TBTN24/BDI454A2.docx")</f>
        <v>https://docs.wto.org/imrd/directdoc.asp?DDFDocuments/u/G/TBTN24/BDI454A2.docx</v>
      </c>
      <c r="T316" s="3" t="str">
        <f>HYPERLINK("https://docs.wto.org/imrd/directdoc.asp?DDFDocuments/v/G/TBTN24/BDI454A2.docx", "https://docs.wto.org/imrd/directdoc.asp?DDFDocuments/v/G/TBTN24/BDI454A2.docx")</f>
        <v>https://docs.wto.org/imrd/directdoc.asp?DDFDocuments/v/G/TBTN24/BDI454A2.docx</v>
      </c>
      <c r="U316" s="3" t="s">
        <v>421</v>
      </c>
      <c r="V316" s="3" t="s">
        <v>422</v>
      </c>
      <c r="W316" s="3" t="s">
        <v>422</v>
      </c>
      <c r="X316" s="3" t="s">
        <v>422</v>
      </c>
      <c r="Y316" s="3" t="s">
        <v>422</v>
      </c>
      <c r="Z316" s="3" t="s">
        <v>422</v>
      </c>
      <c r="AA316" s="3" t="s">
        <v>422</v>
      </c>
      <c r="AB316" s="1" t="s">
        <v>23</v>
      </c>
    </row>
    <row r="317" spans="1:28" ht="240" x14ac:dyDescent="0.25">
      <c r="A317" s="3" t="s">
        <v>22</v>
      </c>
      <c r="B317" s="9">
        <v>45999</v>
      </c>
      <c r="C317" s="13" t="str">
        <f>HYPERLINK("https://eping.wto.org/en/Search?viewData= G/TBT/N/BDI/245/Add.2, G/TBT/N/KEN/1264/Add.2, G/TBT/N/RWA/675/Add.2, G/TBT/N/TZA/785/Add.2, G/TBT/N/UGA/1599/Add.2"," G/TBT/N/BDI/245/Add.2, G/TBT/N/KEN/1264/Add.2, G/TBT/N/RWA/675/Add.2, G/TBT/N/TZA/785/Add.2, G/TBT/N/UGA/1599/Add.2")</f>
        <v xml:space="preserve"> G/TBT/N/BDI/245/Add.2, G/TBT/N/KEN/1264/Add.2, G/TBT/N/RWA/675/Add.2, G/TBT/N/TZA/785/Add.2, G/TBT/N/UGA/1599/Add.2</v>
      </c>
      <c r="D317" s="1" t="s">
        <v>985</v>
      </c>
      <c r="E317" s="1" t="s">
        <v>986</v>
      </c>
      <c r="F317" s="1" t="s">
        <v>987</v>
      </c>
      <c r="G317" s="1" t="s">
        <v>988</v>
      </c>
      <c r="H317" s="1" t="s">
        <v>989</v>
      </c>
      <c r="I317" s="1" t="s">
        <v>636</v>
      </c>
      <c r="J317" s="1" t="s">
        <v>23</v>
      </c>
      <c r="K317" s="1" t="s">
        <v>29</v>
      </c>
      <c r="L317" s="3"/>
      <c r="M317" s="9" t="s">
        <v>23</v>
      </c>
      <c r="N317" s="9" t="s">
        <v>23</v>
      </c>
      <c r="O317" s="9" t="s">
        <v>23</v>
      </c>
      <c r="P317" s="3" t="s">
        <v>71</v>
      </c>
      <c r="Q317" s="3"/>
      <c r="R317" s="3" t="str">
        <f>HYPERLINK("https://docs.wto.org/imrd/directdoc.asp?DDFDocuments/t/G/TBTN22/BDI245A2.docx", "https://docs.wto.org/imrd/directdoc.asp?DDFDocuments/t/G/TBTN22/BDI245A2.docx")</f>
        <v>https://docs.wto.org/imrd/directdoc.asp?DDFDocuments/t/G/TBTN22/BDI245A2.docx</v>
      </c>
      <c r="S317" s="3" t="str">
        <f>HYPERLINK("https://docs.wto.org/imrd/directdoc.asp?DDFDocuments/u/G/TBTN22/BDI245A2.docx", "https://docs.wto.org/imrd/directdoc.asp?DDFDocuments/u/G/TBTN22/BDI245A2.docx")</f>
        <v>https://docs.wto.org/imrd/directdoc.asp?DDFDocuments/u/G/TBTN22/BDI245A2.docx</v>
      </c>
      <c r="T317" s="3" t="str">
        <f>HYPERLINK("https://docs.wto.org/imrd/directdoc.asp?DDFDocuments/v/G/TBTN22/BDI245A2.docx", "https://docs.wto.org/imrd/directdoc.asp?DDFDocuments/v/G/TBTN22/BDI245A2.docx")</f>
        <v>https://docs.wto.org/imrd/directdoc.asp?DDFDocuments/v/G/TBTN22/BDI245A2.docx</v>
      </c>
      <c r="U317" s="3" t="s">
        <v>421</v>
      </c>
      <c r="V317" s="3" t="s">
        <v>422</v>
      </c>
      <c r="W317" s="3" t="s">
        <v>421</v>
      </c>
      <c r="X317" s="3" t="s">
        <v>422</v>
      </c>
      <c r="Y317" s="3" t="s">
        <v>422</v>
      </c>
      <c r="Z317" s="3" t="s">
        <v>422</v>
      </c>
      <c r="AA317" s="3" t="s">
        <v>422</v>
      </c>
      <c r="AB317" s="1" t="s">
        <v>23</v>
      </c>
    </row>
    <row r="318" spans="1:28" ht="105" x14ac:dyDescent="0.25">
      <c r="A318" s="3" t="s">
        <v>22</v>
      </c>
      <c r="B318" s="9">
        <v>45999</v>
      </c>
      <c r="C318" s="13" t="str">
        <f>HYPERLINK("https://eping.wto.org/en/Search?viewData= G/TBT/N/BDI/299/Add.2, G/TBT/N/KEN/1334/Add.2, G/TBT/N/RWA/741/Add.2, G/TBT/N/TZA/859/Add.2, G/TBT/N/UGA/1708/Add.2"," G/TBT/N/BDI/299/Add.2, G/TBT/N/KEN/1334/Add.2, G/TBT/N/RWA/741/Add.2, G/TBT/N/TZA/859/Add.2, G/TBT/N/UGA/1708/Add.2")</f>
        <v xml:space="preserve"> G/TBT/N/BDI/299/Add.2, G/TBT/N/KEN/1334/Add.2, G/TBT/N/RWA/741/Add.2, G/TBT/N/TZA/859/Add.2, G/TBT/N/UGA/1708/Add.2</v>
      </c>
      <c r="D318" s="1" t="s">
        <v>940</v>
      </c>
      <c r="E318" s="1" t="s">
        <v>941</v>
      </c>
      <c r="F318" s="1" t="s">
        <v>835</v>
      </c>
      <c r="G318" s="1" t="s">
        <v>23</v>
      </c>
      <c r="H318" s="1" t="s">
        <v>136</v>
      </c>
      <c r="I318" s="1" t="s">
        <v>604</v>
      </c>
      <c r="J318" s="1" t="s">
        <v>23</v>
      </c>
      <c r="K318" s="1" t="s">
        <v>23</v>
      </c>
      <c r="L318" s="3"/>
      <c r="M318" s="9" t="s">
        <v>23</v>
      </c>
      <c r="N318" s="9" t="s">
        <v>23</v>
      </c>
      <c r="O318" s="9" t="s">
        <v>23</v>
      </c>
      <c r="P318" s="3" t="s">
        <v>71</v>
      </c>
      <c r="Q318" s="3"/>
      <c r="R318" s="3" t="str">
        <f>HYPERLINK("https://docs.wto.org/imrd/directdoc.asp?DDFDocuments/t/G/TBTN22/BDI299A2.docx", "https://docs.wto.org/imrd/directdoc.asp?DDFDocuments/t/G/TBTN22/BDI299A2.docx")</f>
        <v>https://docs.wto.org/imrd/directdoc.asp?DDFDocuments/t/G/TBTN22/BDI299A2.docx</v>
      </c>
      <c r="S318" s="3" t="str">
        <f>HYPERLINK("https://docs.wto.org/imrd/directdoc.asp?DDFDocuments/u/G/TBTN22/BDI299A2.docx", "https://docs.wto.org/imrd/directdoc.asp?DDFDocuments/u/G/TBTN22/BDI299A2.docx")</f>
        <v>https://docs.wto.org/imrd/directdoc.asp?DDFDocuments/u/G/TBTN22/BDI299A2.docx</v>
      </c>
      <c r="T318" s="3" t="str">
        <f>HYPERLINK("https://docs.wto.org/imrd/directdoc.asp?DDFDocuments/v/G/TBTN22/BDI299A2.docx", "https://docs.wto.org/imrd/directdoc.asp?DDFDocuments/v/G/TBTN22/BDI299A2.docx")</f>
        <v>https://docs.wto.org/imrd/directdoc.asp?DDFDocuments/v/G/TBTN22/BDI299A2.docx</v>
      </c>
      <c r="U318" s="3" t="s">
        <v>421</v>
      </c>
      <c r="V318" s="3" t="s">
        <v>422</v>
      </c>
      <c r="W318" s="3" t="s">
        <v>421</v>
      </c>
      <c r="X318" s="3" t="s">
        <v>422</v>
      </c>
      <c r="Y318" s="3" t="s">
        <v>422</v>
      </c>
      <c r="Z318" s="3" t="s">
        <v>422</v>
      </c>
      <c r="AA318" s="3" t="s">
        <v>422</v>
      </c>
      <c r="AB318" s="1" t="s">
        <v>23</v>
      </c>
    </row>
    <row r="319" spans="1:28" ht="105" x14ac:dyDescent="0.25">
      <c r="A319" s="3" t="s">
        <v>47</v>
      </c>
      <c r="B319" s="9">
        <v>45999</v>
      </c>
      <c r="C319" s="13" t="str">
        <f>HYPERLINK("https://eping.wto.org/en/Search?viewData= G/TBT/N/BDI/299/Add.2, G/TBT/N/KEN/1334/Add.2, G/TBT/N/RWA/741/Add.2, G/TBT/N/TZA/859/Add.2, G/TBT/N/UGA/1708/Add.2"," G/TBT/N/BDI/299/Add.2, G/TBT/N/KEN/1334/Add.2, G/TBT/N/RWA/741/Add.2, G/TBT/N/TZA/859/Add.2, G/TBT/N/UGA/1708/Add.2")</f>
        <v xml:space="preserve"> G/TBT/N/BDI/299/Add.2, G/TBT/N/KEN/1334/Add.2, G/TBT/N/RWA/741/Add.2, G/TBT/N/TZA/859/Add.2, G/TBT/N/UGA/1708/Add.2</v>
      </c>
      <c r="D319" s="1" t="s">
        <v>940</v>
      </c>
      <c r="E319" s="1" t="s">
        <v>941</v>
      </c>
      <c r="F319" s="1" t="s">
        <v>835</v>
      </c>
      <c r="G319" s="1" t="s">
        <v>23</v>
      </c>
      <c r="H319" s="1" t="s">
        <v>136</v>
      </c>
      <c r="I319" s="1" t="s">
        <v>604</v>
      </c>
      <c r="J319" s="1" t="s">
        <v>23</v>
      </c>
      <c r="K319" s="1" t="s">
        <v>23</v>
      </c>
      <c r="L319" s="3"/>
      <c r="M319" s="9" t="s">
        <v>23</v>
      </c>
      <c r="N319" s="9" t="s">
        <v>23</v>
      </c>
      <c r="O319" s="9" t="s">
        <v>23</v>
      </c>
      <c r="P319" s="3" t="s">
        <v>71</v>
      </c>
      <c r="Q319" s="3"/>
      <c r="R319" s="3" t="str">
        <f>HYPERLINK("https://docs.wto.org/imrd/directdoc.asp?DDFDocuments/t/G/TBTN22/BDI299A2.docx", "https://docs.wto.org/imrd/directdoc.asp?DDFDocuments/t/G/TBTN22/BDI299A2.docx")</f>
        <v>https://docs.wto.org/imrd/directdoc.asp?DDFDocuments/t/G/TBTN22/BDI299A2.docx</v>
      </c>
      <c r="S319" s="3" t="str">
        <f>HYPERLINK("https://docs.wto.org/imrd/directdoc.asp?DDFDocuments/u/G/TBTN22/BDI299A2.docx", "https://docs.wto.org/imrd/directdoc.asp?DDFDocuments/u/G/TBTN22/BDI299A2.docx")</f>
        <v>https://docs.wto.org/imrd/directdoc.asp?DDFDocuments/u/G/TBTN22/BDI299A2.docx</v>
      </c>
      <c r="T319" s="3" t="str">
        <f>HYPERLINK("https://docs.wto.org/imrd/directdoc.asp?DDFDocuments/v/G/TBTN22/BDI299A2.docx", "https://docs.wto.org/imrd/directdoc.asp?DDFDocuments/v/G/TBTN22/BDI299A2.docx")</f>
        <v>https://docs.wto.org/imrd/directdoc.asp?DDFDocuments/v/G/TBTN22/BDI299A2.docx</v>
      </c>
      <c r="U319" s="3" t="s">
        <v>421</v>
      </c>
      <c r="V319" s="3" t="s">
        <v>422</v>
      </c>
      <c r="W319" s="3" t="s">
        <v>421</v>
      </c>
      <c r="X319" s="3" t="s">
        <v>422</v>
      </c>
      <c r="Y319" s="3" t="s">
        <v>422</v>
      </c>
      <c r="Z319" s="3" t="s">
        <v>422</v>
      </c>
      <c r="AA319" s="3" t="s">
        <v>422</v>
      </c>
      <c r="AB319" s="1" t="s">
        <v>23</v>
      </c>
    </row>
    <row r="320" spans="1:28" ht="120" x14ac:dyDescent="0.25">
      <c r="A320" s="3" t="s">
        <v>22</v>
      </c>
      <c r="B320" s="9">
        <v>45999</v>
      </c>
      <c r="C320" s="13" t="str">
        <f>HYPERLINK("https://eping.wto.org/en/Search?viewData= G/TBT/N/BDI/378/Add.2, G/TBT/N/KEN/1458/Add.2, G/TBT/N/RWA/890/Add.2, G/TBT/N/TZA/992/Add.2, G/TBT/N/UGA/1795/Add.2"," G/TBT/N/BDI/378/Add.2, G/TBT/N/KEN/1458/Add.2, G/TBT/N/RWA/890/Add.2, G/TBT/N/TZA/992/Add.2, G/TBT/N/UGA/1795/Add.2")</f>
        <v xml:space="preserve"> G/TBT/N/BDI/378/Add.2, G/TBT/N/KEN/1458/Add.2, G/TBT/N/RWA/890/Add.2, G/TBT/N/TZA/992/Add.2, G/TBT/N/UGA/1795/Add.2</v>
      </c>
      <c r="D320" s="1" t="s">
        <v>971</v>
      </c>
      <c r="E320" s="1" t="s">
        <v>972</v>
      </c>
      <c r="F320" s="1" t="s">
        <v>973</v>
      </c>
      <c r="G320" s="1" t="s">
        <v>974</v>
      </c>
      <c r="H320" s="1" t="s">
        <v>975</v>
      </c>
      <c r="I320" s="1" t="s">
        <v>145</v>
      </c>
      <c r="J320" s="1" t="s">
        <v>23</v>
      </c>
      <c r="K320" s="1" t="s">
        <v>23</v>
      </c>
      <c r="L320" s="3"/>
      <c r="M320" s="9" t="s">
        <v>23</v>
      </c>
      <c r="N320" s="9" t="s">
        <v>23</v>
      </c>
      <c r="O320" s="9" t="s">
        <v>23</v>
      </c>
      <c r="P320" s="3" t="s">
        <v>71</v>
      </c>
      <c r="Q320" s="3"/>
      <c r="R320" s="3" t="str">
        <f>HYPERLINK("https://docs.wto.org/imrd/directdoc.asp?DDFDocuments/t/G/TBTN23/BDI378A2.docx", "https://docs.wto.org/imrd/directdoc.asp?DDFDocuments/t/G/TBTN23/BDI378A2.docx")</f>
        <v>https://docs.wto.org/imrd/directdoc.asp?DDFDocuments/t/G/TBTN23/BDI378A2.docx</v>
      </c>
      <c r="S320" s="3" t="str">
        <f>HYPERLINK("https://docs.wto.org/imrd/directdoc.asp?DDFDocuments/u/G/TBTN23/BDI378A2.docx", "https://docs.wto.org/imrd/directdoc.asp?DDFDocuments/u/G/TBTN23/BDI378A2.docx")</f>
        <v>https://docs.wto.org/imrd/directdoc.asp?DDFDocuments/u/G/TBTN23/BDI378A2.docx</v>
      </c>
      <c r="T320" s="3" t="str">
        <f>HYPERLINK("https://docs.wto.org/imrd/directdoc.asp?DDFDocuments/v/G/TBTN23/BDI378A2.docx", "https://docs.wto.org/imrd/directdoc.asp?DDFDocuments/v/G/TBTN23/BDI378A2.docx")</f>
        <v>https://docs.wto.org/imrd/directdoc.asp?DDFDocuments/v/G/TBTN23/BDI378A2.docx</v>
      </c>
      <c r="U320" s="3" t="s">
        <v>421</v>
      </c>
      <c r="V320" s="3" t="s">
        <v>422</v>
      </c>
      <c r="W320" s="3" t="s">
        <v>422</v>
      </c>
      <c r="X320" s="3" t="s">
        <v>422</v>
      </c>
      <c r="Y320" s="3" t="s">
        <v>422</v>
      </c>
      <c r="Z320" s="3" t="s">
        <v>422</v>
      </c>
      <c r="AA320" s="3" t="s">
        <v>422</v>
      </c>
      <c r="AB320" s="1" t="s">
        <v>23</v>
      </c>
    </row>
    <row r="321" spans="1:28" ht="90" x14ac:dyDescent="0.25">
      <c r="A321" s="3" t="s">
        <v>126</v>
      </c>
      <c r="B321" s="9">
        <v>45999</v>
      </c>
      <c r="C321" s="13" t="str">
        <f>HYPERLINK("https://eping.wto.org/en/Search?viewData= G/TBT/N/BDI/441/Add.1, G/TBT/N/KEN/1546/Add.2, G/TBT/N/RWA/976/Add.1, G/TBT/N/TZA/1077/Add.1, G/TBT/N/UGA/1891/Add.1"," G/TBT/N/BDI/441/Add.1, G/TBT/N/KEN/1546/Add.2, G/TBT/N/RWA/976/Add.1, G/TBT/N/TZA/1077/Add.1, G/TBT/N/UGA/1891/Add.1")</f>
        <v xml:space="preserve"> G/TBT/N/BDI/441/Add.1, G/TBT/N/KEN/1546/Add.2, G/TBT/N/RWA/976/Add.1, G/TBT/N/TZA/1077/Add.1, G/TBT/N/UGA/1891/Add.1</v>
      </c>
      <c r="D321" s="1" t="s">
        <v>990</v>
      </c>
      <c r="E321" s="1" t="s">
        <v>991</v>
      </c>
      <c r="F321" s="1" t="s">
        <v>922</v>
      </c>
      <c r="G321" s="1" t="s">
        <v>923</v>
      </c>
      <c r="H321" s="1" t="s">
        <v>924</v>
      </c>
      <c r="I321" s="1" t="s">
        <v>925</v>
      </c>
      <c r="J321" s="1" t="s">
        <v>23</v>
      </c>
      <c r="K321" s="1" t="s">
        <v>23</v>
      </c>
      <c r="L321" s="3"/>
      <c r="M321" s="9" t="s">
        <v>23</v>
      </c>
      <c r="N321" s="9" t="s">
        <v>23</v>
      </c>
      <c r="O321" s="9" t="s">
        <v>23</v>
      </c>
      <c r="P321" s="3" t="s">
        <v>71</v>
      </c>
      <c r="Q321" s="3"/>
      <c r="R321" s="3" t="str">
        <f>HYPERLINK("https://docs.wto.org/imrd/directdoc.asp?DDFDocuments/t/G/TBTN24/BDI441A1.docx", "https://docs.wto.org/imrd/directdoc.asp?DDFDocuments/t/G/TBTN24/BDI441A1.docx")</f>
        <v>https://docs.wto.org/imrd/directdoc.asp?DDFDocuments/t/G/TBTN24/BDI441A1.docx</v>
      </c>
      <c r="S321" s="3" t="str">
        <f>HYPERLINK("https://docs.wto.org/imrd/directdoc.asp?DDFDocuments/u/G/TBTN24/BDI441A1.docx", "https://docs.wto.org/imrd/directdoc.asp?DDFDocuments/u/G/TBTN24/BDI441A1.docx")</f>
        <v>https://docs.wto.org/imrd/directdoc.asp?DDFDocuments/u/G/TBTN24/BDI441A1.docx</v>
      </c>
      <c r="T321" s="3" t="str">
        <f>HYPERLINK("https://docs.wto.org/imrd/directdoc.asp?DDFDocuments/v/G/TBTN24/BDI441A1.docx", "https://docs.wto.org/imrd/directdoc.asp?DDFDocuments/v/G/TBTN24/BDI441A1.docx")</f>
        <v>https://docs.wto.org/imrd/directdoc.asp?DDFDocuments/v/G/TBTN24/BDI441A1.docx</v>
      </c>
      <c r="U321" s="3" t="s">
        <v>421</v>
      </c>
      <c r="V321" s="3" t="s">
        <v>422</v>
      </c>
      <c r="W321" s="3" t="s">
        <v>422</v>
      </c>
      <c r="X321" s="3" t="s">
        <v>422</v>
      </c>
      <c r="Y321" s="3" t="s">
        <v>422</v>
      </c>
      <c r="Z321" s="3" t="s">
        <v>422</v>
      </c>
      <c r="AA321" s="3" t="s">
        <v>422</v>
      </c>
      <c r="AB321" s="1" t="s">
        <v>23</v>
      </c>
    </row>
    <row r="322" spans="1:28" ht="90" x14ac:dyDescent="0.25">
      <c r="A322" s="3" t="s">
        <v>43</v>
      </c>
      <c r="B322" s="9">
        <v>45999</v>
      </c>
      <c r="C322" s="13" t="str">
        <f>HYPERLINK("https://eping.wto.org/en/Search?viewData= G/TBT/N/BDI/438/Add.1, G/TBT/N/KEN/1543/Add.2, G/TBT/N/RWA/973/Add.1, G/TBT/N/TZA/1074/Add.1, G/TBT/N/UGA/1888/Add.1"," G/TBT/N/BDI/438/Add.1, G/TBT/N/KEN/1543/Add.2, G/TBT/N/RWA/973/Add.1, G/TBT/N/TZA/1074/Add.1, G/TBT/N/UGA/1888/Add.1")</f>
        <v xml:space="preserve"> G/TBT/N/BDI/438/Add.1, G/TBT/N/KEN/1543/Add.2, G/TBT/N/RWA/973/Add.1, G/TBT/N/TZA/1074/Add.1, G/TBT/N/UGA/1888/Add.1</v>
      </c>
      <c r="D322" s="1" t="s">
        <v>948</v>
      </c>
      <c r="E322" s="1" t="s">
        <v>949</v>
      </c>
      <c r="F322" s="1" t="s">
        <v>922</v>
      </c>
      <c r="G322" s="1" t="s">
        <v>923</v>
      </c>
      <c r="H322" s="1" t="s">
        <v>924</v>
      </c>
      <c r="I322" s="1" t="s">
        <v>134</v>
      </c>
      <c r="J322" s="1" t="s">
        <v>23</v>
      </c>
      <c r="K322" s="1" t="s">
        <v>23</v>
      </c>
      <c r="L322" s="3"/>
      <c r="M322" s="9" t="s">
        <v>23</v>
      </c>
      <c r="N322" s="9" t="s">
        <v>23</v>
      </c>
      <c r="O322" s="9" t="s">
        <v>23</v>
      </c>
      <c r="P322" s="3" t="s">
        <v>71</v>
      </c>
      <c r="Q322" s="3"/>
      <c r="R322" s="3" t="str">
        <f>HYPERLINK("https://docs.wto.org/imrd/directdoc.asp?DDFDocuments/t/G/TBTN24/BDI438A1.docx", "https://docs.wto.org/imrd/directdoc.asp?DDFDocuments/t/G/TBTN24/BDI438A1.docx")</f>
        <v>https://docs.wto.org/imrd/directdoc.asp?DDFDocuments/t/G/TBTN24/BDI438A1.docx</v>
      </c>
      <c r="S322" s="3" t="str">
        <f>HYPERLINK("https://docs.wto.org/imrd/directdoc.asp?DDFDocuments/u/G/TBTN24/BDI438A1.docx", "https://docs.wto.org/imrd/directdoc.asp?DDFDocuments/u/G/TBTN24/BDI438A1.docx")</f>
        <v>https://docs.wto.org/imrd/directdoc.asp?DDFDocuments/u/G/TBTN24/BDI438A1.docx</v>
      </c>
      <c r="T322" s="3" t="str">
        <f>HYPERLINK("https://docs.wto.org/imrd/directdoc.asp?DDFDocuments/v/G/TBTN24/BDI438A1.docx", "https://docs.wto.org/imrd/directdoc.asp?DDFDocuments/v/G/TBTN24/BDI438A1.docx")</f>
        <v>https://docs.wto.org/imrd/directdoc.asp?DDFDocuments/v/G/TBTN24/BDI438A1.docx</v>
      </c>
      <c r="U322" s="3" t="s">
        <v>422</v>
      </c>
      <c r="V322" s="3" t="s">
        <v>422</v>
      </c>
      <c r="W322" s="3" t="s">
        <v>421</v>
      </c>
      <c r="X322" s="3" t="s">
        <v>422</v>
      </c>
      <c r="Y322" s="3" t="s">
        <v>422</v>
      </c>
      <c r="Z322" s="3" t="s">
        <v>422</v>
      </c>
      <c r="AA322" s="3" t="s">
        <v>422</v>
      </c>
      <c r="AB322" s="1" t="s">
        <v>23</v>
      </c>
    </row>
    <row r="323" spans="1:28" ht="105" x14ac:dyDescent="0.25">
      <c r="A323" s="3" t="s">
        <v>126</v>
      </c>
      <c r="B323" s="9">
        <v>45999</v>
      </c>
      <c r="C323" s="13" t="str">
        <f>HYPERLINK("https://eping.wto.org/en/Search?viewData= G/TBT/N/BDI/379/Add.2, G/TBT/N/KEN/1459/Add.3, G/TBT/N/RWA/891/Add.2, G/TBT/N/TZA/993/Add.2, G/TBT/N/UGA/1796/Add.2"," G/TBT/N/BDI/379/Add.2, G/TBT/N/KEN/1459/Add.3, G/TBT/N/RWA/891/Add.2, G/TBT/N/TZA/993/Add.2, G/TBT/N/UGA/1796/Add.2")</f>
        <v xml:space="preserve"> G/TBT/N/BDI/379/Add.2, G/TBT/N/KEN/1459/Add.3, G/TBT/N/RWA/891/Add.2, G/TBT/N/TZA/993/Add.2, G/TBT/N/UGA/1796/Add.2</v>
      </c>
      <c r="D323" s="1" t="s">
        <v>962</v>
      </c>
      <c r="E323" s="1" t="s">
        <v>963</v>
      </c>
      <c r="F323" s="1" t="s">
        <v>964</v>
      </c>
      <c r="G323" s="1" t="s">
        <v>965</v>
      </c>
      <c r="H323" s="1" t="s">
        <v>966</v>
      </c>
      <c r="I323" s="1" t="s">
        <v>967</v>
      </c>
      <c r="J323" s="1" t="s">
        <v>23</v>
      </c>
      <c r="K323" s="1" t="s">
        <v>23</v>
      </c>
      <c r="L323" s="3"/>
      <c r="M323" s="9" t="s">
        <v>23</v>
      </c>
      <c r="N323" s="9" t="s">
        <v>23</v>
      </c>
      <c r="O323" s="9" t="s">
        <v>23</v>
      </c>
      <c r="P323" s="3" t="s">
        <v>71</v>
      </c>
      <c r="Q323" s="3"/>
      <c r="R323" s="3" t="str">
        <f>HYPERLINK("https://docs.wto.org/imrd/directdoc.asp?DDFDocuments/t/G/TBTN23/BDI379A2.docx", "https://docs.wto.org/imrd/directdoc.asp?DDFDocuments/t/G/TBTN23/BDI379A2.docx")</f>
        <v>https://docs.wto.org/imrd/directdoc.asp?DDFDocuments/t/G/TBTN23/BDI379A2.docx</v>
      </c>
      <c r="S323" s="3" t="str">
        <f>HYPERLINK("https://docs.wto.org/imrd/directdoc.asp?DDFDocuments/u/G/TBTN23/BDI379A2.docx", "https://docs.wto.org/imrd/directdoc.asp?DDFDocuments/u/G/TBTN23/BDI379A2.docx")</f>
        <v>https://docs.wto.org/imrd/directdoc.asp?DDFDocuments/u/G/TBTN23/BDI379A2.docx</v>
      </c>
      <c r="T323" s="3" t="str">
        <f>HYPERLINK("https://docs.wto.org/imrd/directdoc.asp?DDFDocuments/v/G/TBTN23/BDI379A2.docx", "https://docs.wto.org/imrd/directdoc.asp?DDFDocuments/v/G/TBTN23/BDI379A2.docx")</f>
        <v>https://docs.wto.org/imrd/directdoc.asp?DDFDocuments/v/G/TBTN23/BDI379A2.docx</v>
      </c>
      <c r="U323" s="3" t="s">
        <v>421</v>
      </c>
      <c r="V323" s="3" t="s">
        <v>422</v>
      </c>
      <c r="W323" s="3" t="s">
        <v>421</v>
      </c>
      <c r="X323" s="3" t="s">
        <v>422</v>
      </c>
      <c r="Y323" s="3" t="s">
        <v>422</v>
      </c>
      <c r="Z323" s="3" t="s">
        <v>422</v>
      </c>
      <c r="AA323" s="3" t="s">
        <v>422</v>
      </c>
      <c r="AB323" s="1" t="s">
        <v>23</v>
      </c>
    </row>
    <row r="324" spans="1:28" ht="105" x14ac:dyDescent="0.25">
      <c r="A324" s="3" t="s">
        <v>126</v>
      </c>
      <c r="B324" s="9">
        <v>45999</v>
      </c>
      <c r="C324" s="13" t="str">
        <f>HYPERLINK("https://eping.wto.org/en/Search?viewData= G/TBT/N/BDI/382/Add.2, G/TBT/N/KEN/1462/Add.3, G/TBT/N/RWA/894/Add.2, G/TBT/N/TZA/996/Add.2, G/TBT/N/UGA/1799/Add.2"," G/TBT/N/BDI/382/Add.2, G/TBT/N/KEN/1462/Add.3, G/TBT/N/RWA/894/Add.2, G/TBT/N/TZA/996/Add.2, G/TBT/N/UGA/1799/Add.2")</f>
        <v xml:space="preserve"> G/TBT/N/BDI/382/Add.2, G/TBT/N/KEN/1462/Add.3, G/TBT/N/RWA/894/Add.2, G/TBT/N/TZA/996/Add.2, G/TBT/N/UGA/1799/Add.2</v>
      </c>
      <c r="D324" s="1" t="s">
        <v>886</v>
      </c>
      <c r="E324" s="1" t="s">
        <v>887</v>
      </c>
      <c r="F324" s="1" t="s">
        <v>888</v>
      </c>
      <c r="G324" s="1" t="s">
        <v>889</v>
      </c>
      <c r="H324" s="1" t="s">
        <v>890</v>
      </c>
      <c r="I324" s="1" t="s">
        <v>145</v>
      </c>
      <c r="J324" s="1" t="s">
        <v>23</v>
      </c>
      <c r="K324" s="1" t="s">
        <v>23</v>
      </c>
      <c r="L324" s="3"/>
      <c r="M324" s="9" t="s">
        <v>23</v>
      </c>
      <c r="N324" s="9" t="s">
        <v>23</v>
      </c>
      <c r="O324" s="9" t="s">
        <v>23</v>
      </c>
      <c r="P324" s="3" t="s">
        <v>71</v>
      </c>
      <c r="Q324" s="3"/>
      <c r="R324" s="3" t="str">
        <f>HYPERLINK("https://docs.wto.org/imrd/directdoc.asp?DDFDocuments/t/G/TBTN23/BDI382A2.docx", "https://docs.wto.org/imrd/directdoc.asp?DDFDocuments/t/G/TBTN23/BDI382A2.docx")</f>
        <v>https://docs.wto.org/imrd/directdoc.asp?DDFDocuments/t/G/TBTN23/BDI382A2.docx</v>
      </c>
      <c r="S324" s="3" t="str">
        <f>HYPERLINK("https://docs.wto.org/imrd/directdoc.asp?DDFDocuments/u/G/TBTN23/BDI382A2.docx", "https://docs.wto.org/imrd/directdoc.asp?DDFDocuments/u/G/TBTN23/BDI382A2.docx")</f>
        <v>https://docs.wto.org/imrd/directdoc.asp?DDFDocuments/u/G/TBTN23/BDI382A2.docx</v>
      </c>
      <c r="T324" s="3" t="str">
        <f>HYPERLINK("https://docs.wto.org/imrd/directdoc.asp?DDFDocuments/v/G/TBTN23/BDI382A2.docx", "https://docs.wto.org/imrd/directdoc.asp?DDFDocuments/v/G/TBTN23/BDI382A2.docx")</f>
        <v>https://docs.wto.org/imrd/directdoc.asp?DDFDocuments/v/G/TBTN23/BDI382A2.docx</v>
      </c>
      <c r="U324" s="3" t="s">
        <v>421</v>
      </c>
      <c r="V324" s="3" t="s">
        <v>422</v>
      </c>
      <c r="W324" s="3" t="s">
        <v>421</v>
      </c>
      <c r="X324" s="3" t="s">
        <v>422</v>
      </c>
      <c r="Y324" s="3" t="s">
        <v>422</v>
      </c>
      <c r="Z324" s="3" t="s">
        <v>422</v>
      </c>
      <c r="AA324" s="3" t="s">
        <v>422</v>
      </c>
      <c r="AB324" s="1" t="s">
        <v>23</v>
      </c>
    </row>
    <row r="325" spans="1:28" ht="120" x14ac:dyDescent="0.25">
      <c r="A325" s="3" t="s">
        <v>28</v>
      </c>
      <c r="B325" s="9">
        <v>45999</v>
      </c>
      <c r="C325" s="13" t="str">
        <f>HYPERLINK("https://eping.wto.org/en/Search?viewData= G/TBT/N/BDI/450/Add.2, G/TBT/N/KEN/1555/Add.2, G/TBT/N/RWA/985/Add.2, G/TBT/N/TZA/1086/Add.2, G/TBT/N/UGA/1900/Add.2"," G/TBT/N/BDI/450/Add.2, G/TBT/N/KEN/1555/Add.2, G/TBT/N/RWA/985/Add.2, G/TBT/N/TZA/1086/Add.2, G/TBT/N/UGA/1900/Add.2")</f>
        <v xml:space="preserve"> G/TBT/N/BDI/450/Add.2, G/TBT/N/KEN/1555/Add.2, G/TBT/N/RWA/985/Add.2, G/TBT/N/TZA/1086/Add.2, G/TBT/N/UGA/1900/Add.2</v>
      </c>
      <c r="D325" s="1" t="s">
        <v>992</v>
      </c>
      <c r="E325" s="1" t="s">
        <v>993</v>
      </c>
      <c r="F325" s="1" t="s">
        <v>869</v>
      </c>
      <c r="G325" s="1" t="s">
        <v>994</v>
      </c>
      <c r="H325" s="1" t="s">
        <v>870</v>
      </c>
      <c r="I325" s="1" t="s">
        <v>960</v>
      </c>
      <c r="J325" s="1" t="s">
        <v>23</v>
      </c>
      <c r="K325" s="1" t="s">
        <v>29</v>
      </c>
      <c r="L325" s="3"/>
      <c r="M325" s="9" t="s">
        <v>23</v>
      </c>
      <c r="N325" s="9" t="s">
        <v>23</v>
      </c>
      <c r="O325" s="9" t="s">
        <v>23</v>
      </c>
      <c r="P325" s="3" t="s">
        <v>71</v>
      </c>
      <c r="Q325" s="3"/>
      <c r="R325" s="3" t="str">
        <f>HYPERLINK("https://docs.wto.org/imrd/directdoc.asp?DDFDocuments/t/G/TBTN24/BDI450A2.docx", "https://docs.wto.org/imrd/directdoc.asp?DDFDocuments/t/G/TBTN24/BDI450A2.docx")</f>
        <v>https://docs.wto.org/imrd/directdoc.asp?DDFDocuments/t/G/TBTN24/BDI450A2.docx</v>
      </c>
      <c r="S325" s="3" t="str">
        <f>HYPERLINK("https://docs.wto.org/imrd/directdoc.asp?DDFDocuments/u/G/TBTN24/BDI450A2.docx", "https://docs.wto.org/imrd/directdoc.asp?DDFDocuments/u/G/TBTN24/BDI450A2.docx")</f>
        <v>https://docs.wto.org/imrd/directdoc.asp?DDFDocuments/u/G/TBTN24/BDI450A2.docx</v>
      </c>
      <c r="T325" s="3" t="str">
        <f>HYPERLINK("https://docs.wto.org/imrd/directdoc.asp?DDFDocuments/v/G/TBTN24/BDI450A2.docx", "https://docs.wto.org/imrd/directdoc.asp?DDFDocuments/v/G/TBTN24/BDI450A2.docx")</f>
        <v>https://docs.wto.org/imrd/directdoc.asp?DDFDocuments/v/G/TBTN24/BDI450A2.docx</v>
      </c>
      <c r="U325" s="3" t="s">
        <v>421</v>
      </c>
      <c r="V325" s="3" t="s">
        <v>422</v>
      </c>
      <c r="W325" s="3" t="s">
        <v>422</v>
      </c>
      <c r="X325" s="3" t="s">
        <v>422</v>
      </c>
      <c r="Y325" s="3" t="s">
        <v>422</v>
      </c>
      <c r="Z325" s="3" t="s">
        <v>422</v>
      </c>
      <c r="AA325" s="3" t="s">
        <v>422</v>
      </c>
      <c r="AB325" s="1" t="s">
        <v>23</v>
      </c>
    </row>
    <row r="326" spans="1:28" ht="135" x14ac:dyDescent="0.25">
      <c r="A326" s="3" t="s">
        <v>27</v>
      </c>
      <c r="B326" s="9">
        <v>45999</v>
      </c>
      <c r="C326" s="13" t="str">
        <f>HYPERLINK("https://eping.wto.org/en/Search?viewData= G/TBT/N/CHL/522/Add.1"," G/TBT/N/CHL/522/Add.1")</f>
        <v xml:space="preserve"> G/TBT/N/CHL/522/Add.1</v>
      </c>
      <c r="D326" s="1" t="s">
        <v>995</v>
      </c>
      <c r="E326" s="1" t="s">
        <v>996</v>
      </c>
      <c r="F326" s="1" t="s">
        <v>997</v>
      </c>
      <c r="G326" s="1" t="s">
        <v>210</v>
      </c>
      <c r="H326" s="1" t="s">
        <v>100</v>
      </c>
      <c r="I326" s="1" t="s">
        <v>998</v>
      </c>
      <c r="J326" s="1" t="s">
        <v>23</v>
      </c>
      <c r="K326" s="1" t="s">
        <v>29</v>
      </c>
      <c r="L326" s="3"/>
      <c r="M326" s="9" t="s">
        <v>23</v>
      </c>
      <c r="N326" s="9" t="s">
        <v>23</v>
      </c>
      <c r="O326" s="9" t="s">
        <v>23</v>
      </c>
      <c r="P326" s="3" t="s">
        <v>71</v>
      </c>
      <c r="Q326" s="1" t="s">
        <v>999</v>
      </c>
      <c r="R326" s="3" t="str">
        <f>HYPERLINK("https://docs.wto.org/imrd/directdoc.asp?DDFDocuments/t/G/TBTN20/CHL522A1.docx", "https://docs.wto.org/imrd/directdoc.asp?DDFDocuments/t/G/TBTN20/CHL522A1.docx")</f>
        <v>https://docs.wto.org/imrd/directdoc.asp?DDFDocuments/t/G/TBTN20/CHL522A1.docx</v>
      </c>
      <c r="S326" s="3" t="str">
        <f>HYPERLINK("https://docs.wto.org/imrd/directdoc.asp?DDFDocuments/u/G/TBTN20/CHL522A1.docx", "https://docs.wto.org/imrd/directdoc.asp?DDFDocuments/u/G/TBTN20/CHL522A1.docx")</f>
        <v>https://docs.wto.org/imrd/directdoc.asp?DDFDocuments/u/G/TBTN20/CHL522A1.docx</v>
      </c>
      <c r="T326" s="3" t="str">
        <f>HYPERLINK("https://docs.wto.org/imrd/directdoc.asp?DDFDocuments/v/G/TBTN20/CHL522A1.docx", "https://docs.wto.org/imrd/directdoc.asp?DDFDocuments/v/G/TBTN20/CHL522A1.docx")</f>
        <v>https://docs.wto.org/imrd/directdoc.asp?DDFDocuments/v/G/TBTN20/CHL522A1.docx</v>
      </c>
      <c r="U326" s="3" t="s">
        <v>421</v>
      </c>
      <c r="V326" s="3" t="s">
        <v>422</v>
      </c>
      <c r="W326" s="3" t="s">
        <v>422</v>
      </c>
      <c r="X326" s="3" t="s">
        <v>422</v>
      </c>
      <c r="Y326" s="3" t="s">
        <v>422</v>
      </c>
      <c r="Z326" s="3" t="s">
        <v>422</v>
      </c>
      <c r="AA326" s="3" t="s">
        <v>422</v>
      </c>
      <c r="AB326" s="1" t="s">
        <v>23</v>
      </c>
    </row>
    <row r="327" spans="1:28" ht="90" x14ac:dyDescent="0.25">
      <c r="A327" s="3" t="s">
        <v>28</v>
      </c>
      <c r="B327" s="9">
        <v>45999</v>
      </c>
      <c r="C327" s="13" t="str">
        <f>HYPERLINK("https://eping.wto.org/en/Search?viewData= G/TBT/N/BDI/443/Add.1, G/TBT/N/KEN/1548/Add.2, G/TBT/N/RWA/978/Add.1, G/TBT/N/TZA/1079/Add.1, G/TBT/N/UGA/1893/Add.1"," G/TBT/N/BDI/443/Add.1, G/TBT/N/KEN/1548/Add.2, G/TBT/N/RWA/978/Add.1, G/TBT/N/TZA/1079/Add.1, G/TBT/N/UGA/1893/Add.1")</f>
        <v xml:space="preserve"> G/TBT/N/BDI/443/Add.1, G/TBT/N/KEN/1548/Add.2, G/TBT/N/RWA/978/Add.1, G/TBT/N/TZA/1079/Add.1, G/TBT/N/UGA/1893/Add.1</v>
      </c>
      <c r="D327" s="1" t="s">
        <v>920</v>
      </c>
      <c r="E327" s="1" t="s">
        <v>921</v>
      </c>
      <c r="F327" s="1" t="s">
        <v>922</v>
      </c>
      <c r="G327" s="1" t="s">
        <v>923</v>
      </c>
      <c r="H327" s="1" t="s">
        <v>924</v>
      </c>
      <c r="I327" s="1" t="s">
        <v>925</v>
      </c>
      <c r="J327" s="1" t="s">
        <v>23</v>
      </c>
      <c r="K327" s="1" t="s">
        <v>23</v>
      </c>
      <c r="L327" s="3"/>
      <c r="M327" s="9" t="s">
        <v>23</v>
      </c>
      <c r="N327" s="9" t="s">
        <v>23</v>
      </c>
      <c r="O327" s="9" t="s">
        <v>23</v>
      </c>
      <c r="P327" s="3" t="s">
        <v>71</v>
      </c>
      <c r="Q327" s="3"/>
      <c r="R327" s="3" t="str">
        <f>HYPERLINK("https://docs.wto.org/imrd/directdoc.asp?DDFDocuments/t/G/TBTN24/BDI443A1.docx", "https://docs.wto.org/imrd/directdoc.asp?DDFDocuments/t/G/TBTN24/BDI443A1.docx")</f>
        <v>https://docs.wto.org/imrd/directdoc.asp?DDFDocuments/t/G/TBTN24/BDI443A1.docx</v>
      </c>
      <c r="S327" s="3" t="str">
        <f>HYPERLINK("https://docs.wto.org/imrd/directdoc.asp?DDFDocuments/u/G/TBTN24/BDI443A1.docx", "https://docs.wto.org/imrd/directdoc.asp?DDFDocuments/u/G/TBTN24/BDI443A1.docx")</f>
        <v>https://docs.wto.org/imrd/directdoc.asp?DDFDocuments/u/G/TBTN24/BDI443A1.docx</v>
      </c>
      <c r="T327" s="3" t="str">
        <f>HYPERLINK("https://docs.wto.org/imrd/directdoc.asp?DDFDocuments/v/G/TBTN24/BDI443A1.docx", "https://docs.wto.org/imrd/directdoc.asp?DDFDocuments/v/G/TBTN24/BDI443A1.docx")</f>
        <v>https://docs.wto.org/imrd/directdoc.asp?DDFDocuments/v/G/TBTN24/BDI443A1.docx</v>
      </c>
      <c r="U327" s="3" t="s">
        <v>421</v>
      </c>
      <c r="V327" s="3" t="s">
        <v>422</v>
      </c>
      <c r="W327" s="3" t="s">
        <v>422</v>
      </c>
      <c r="X327" s="3" t="s">
        <v>422</v>
      </c>
      <c r="Y327" s="3" t="s">
        <v>422</v>
      </c>
      <c r="Z327" s="3" t="s">
        <v>422</v>
      </c>
      <c r="AA327" s="3" t="s">
        <v>422</v>
      </c>
      <c r="AB327" s="1" t="s">
        <v>23</v>
      </c>
    </row>
    <row r="328" spans="1:28" ht="165" x14ac:dyDescent="0.25">
      <c r="A328" s="3" t="s">
        <v>47</v>
      </c>
      <c r="B328" s="9">
        <v>45999</v>
      </c>
      <c r="C328" s="13" t="str">
        <f>HYPERLINK("https://eping.wto.org/en/Search?viewData= G/TBT/N/BDI/359/Add.2, G/TBT/N/KEN/1439/Add.3, G/TBT/N/RWA/870/Add.2, G/TBT/N/TZA/973/Add.2, G/TBT/N/UGA/1775/Add.2"," G/TBT/N/BDI/359/Add.2, G/TBT/N/KEN/1439/Add.3, G/TBT/N/RWA/870/Add.2, G/TBT/N/TZA/973/Add.2, G/TBT/N/UGA/1775/Add.2")</f>
        <v xml:space="preserve"> G/TBT/N/BDI/359/Add.2, G/TBT/N/KEN/1439/Add.3, G/TBT/N/RWA/870/Add.2, G/TBT/N/TZA/973/Add.2, G/TBT/N/UGA/1775/Add.2</v>
      </c>
      <c r="D328" s="1" t="s">
        <v>976</v>
      </c>
      <c r="E328" s="1" t="s">
        <v>977</v>
      </c>
      <c r="F328" s="1" t="s">
        <v>978</v>
      </c>
      <c r="G328" s="1" t="s">
        <v>979</v>
      </c>
      <c r="H328" s="1" t="s">
        <v>980</v>
      </c>
      <c r="I328" s="1" t="s">
        <v>981</v>
      </c>
      <c r="J328" s="1" t="s">
        <v>23</v>
      </c>
      <c r="K328" s="1" t="s">
        <v>23</v>
      </c>
      <c r="L328" s="3"/>
      <c r="M328" s="9" t="s">
        <v>23</v>
      </c>
      <c r="N328" s="9" t="s">
        <v>23</v>
      </c>
      <c r="O328" s="9" t="s">
        <v>23</v>
      </c>
      <c r="P328" s="3" t="s">
        <v>71</v>
      </c>
      <c r="Q328" s="3"/>
      <c r="R328" s="3" t="str">
        <f>HYPERLINK("https://docs.wto.org/imrd/directdoc.asp?DDFDocuments/t/G/TBTN23/BDI359A2.docx", "https://docs.wto.org/imrd/directdoc.asp?DDFDocuments/t/G/TBTN23/BDI359A2.docx")</f>
        <v>https://docs.wto.org/imrd/directdoc.asp?DDFDocuments/t/G/TBTN23/BDI359A2.docx</v>
      </c>
      <c r="S328" s="3" t="str">
        <f>HYPERLINK("https://docs.wto.org/imrd/directdoc.asp?DDFDocuments/u/G/TBTN23/BDI359A2.docx", "https://docs.wto.org/imrd/directdoc.asp?DDFDocuments/u/G/TBTN23/BDI359A2.docx")</f>
        <v>https://docs.wto.org/imrd/directdoc.asp?DDFDocuments/u/G/TBTN23/BDI359A2.docx</v>
      </c>
      <c r="T328" s="3" t="str">
        <f>HYPERLINK("https://docs.wto.org/imrd/directdoc.asp?DDFDocuments/v/G/TBTN23/BDI359A2.docx", "https://docs.wto.org/imrd/directdoc.asp?DDFDocuments/v/G/TBTN23/BDI359A2.docx")</f>
        <v>https://docs.wto.org/imrd/directdoc.asp?DDFDocuments/v/G/TBTN23/BDI359A2.docx</v>
      </c>
      <c r="U328" s="3" t="s">
        <v>421</v>
      </c>
      <c r="V328" s="3" t="s">
        <v>422</v>
      </c>
      <c r="W328" s="3" t="s">
        <v>421</v>
      </c>
      <c r="X328" s="3" t="s">
        <v>422</v>
      </c>
      <c r="Y328" s="3" t="s">
        <v>422</v>
      </c>
      <c r="Z328" s="3" t="s">
        <v>422</v>
      </c>
      <c r="AA328" s="3" t="s">
        <v>422</v>
      </c>
      <c r="AB328" s="1" t="s">
        <v>23</v>
      </c>
    </row>
    <row r="329" spans="1:28" ht="90" x14ac:dyDescent="0.25">
      <c r="A329" s="3" t="s">
        <v>22</v>
      </c>
      <c r="B329" s="9">
        <v>45999</v>
      </c>
      <c r="C329" s="13" t="str">
        <f>HYPERLINK("https://eping.wto.org/en/Search?viewData= G/TBT/N/BDI/438/Add.1, G/TBT/N/KEN/1543/Add.2, G/TBT/N/RWA/973/Add.1, G/TBT/N/TZA/1074/Add.1, G/TBT/N/UGA/1888/Add.1"," G/TBT/N/BDI/438/Add.1, G/TBT/N/KEN/1543/Add.2, G/TBT/N/RWA/973/Add.1, G/TBT/N/TZA/1074/Add.1, G/TBT/N/UGA/1888/Add.1")</f>
        <v xml:space="preserve"> G/TBT/N/BDI/438/Add.1, G/TBT/N/KEN/1543/Add.2, G/TBT/N/RWA/973/Add.1, G/TBT/N/TZA/1074/Add.1, G/TBT/N/UGA/1888/Add.1</v>
      </c>
      <c r="D329" s="1" t="s">
        <v>948</v>
      </c>
      <c r="E329" s="1" t="s">
        <v>949</v>
      </c>
      <c r="F329" s="1" t="s">
        <v>922</v>
      </c>
      <c r="G329" s="1" t="s">
        <v>923</v>
      </c>
      <c r="H329" s="1" t="s">
        <v>924</v>
      </c>
      <c r="I329" s="1" t="s">
        <v>134</v>
      </c>
      <c r="J329" s="1" t="s">
        <v>23</v>
      </c>
      <c r="K329" s="1" t="s">
        <v>23</v>
      </c>
      <c r="L329" s="3"/>
      <c r="M329" s="9" t="s">
        <v>23</v>
      </c>
      <c r="N329" s="9" t="s">
        <v>23</v>
      </c>
      <c r="O329" s="9" t="s">
        <v>23</v>
      </c>
      <c r="P329" s="3" t="s">
        <v>71</v>
      </c>
      <c r="Q329" s="3"/>
      <c r="R329" s="3" t="str">
        <f>HYPERLINK("https://docs.wto.org/imrd/directdoc.asp?DDFDocuments/t/G/TBTN24/BDI438A1.docx", "https://docs.wto.org/imrd/directdoc.asp?DDFDocuments/t/G/TBTN24/BDI438A1.docx")</f>
        <v>https://docs.wto.org/imrd/directdoc.asp?DDFDocuments/t/G/TBTN24/BDI438A1.docx</v>
      </c>
      <c r="S329" s="3" t="str">
        <f>HYPERLINK("https://docs.wto.org/imrd/directdoc.asp?DDFDocuments/u/G/TBTN24/BDI438A1.docx", "https://docs.wto.org/imrd/directdoc.asp?DDFDocuments/u/G/TBTN24/BDI438A1.docx")</f>
        <v>https://docs.wto.org/imrd/directdoc.asp?DDFDocuments/u/G/TBTN24/BDI438A1.docx</v>
      </c>
      <c r="T329" s="3" t="str">
        <f>HYPERLINK("https://docs.wto.org/imrd/directdoc.asp?DDFDocuments/v/G/TBTN24/BDI438A1.docx", "https://docs.wto.org/imrd/directdoc.asp?DDFDocuments/v/G/TBTN24/BDI438A1.docx")</f>
        <v>https://docs.wto.org/imrd/directdoc.asp?DDFDocuments/v/G/TBTN24/BDI438A1.docx</v>
      </c>
      <c r="U329" s="3" t="s">
        <v>422</v>
      </c>
      <c r="V329" s="3" t="s">
        <v>422</v>
      </c>
      <c r="W329" s="3" t="s">
        <v>421</v>
      </c>
      <c r="X329" s="3" t="s">
        <v>422</v>
      </c>
      <c r="Y329" s="3" t="s">
        <v>422</v>
      </c>
      <c r="Z329" s="3" t="s">
        <v>422</v>
      </c>
      <c r="AA329" s="3" t="s">
        <v>422</v>
      </c>
      <c r="AB329" s="1" t="s">
        <v>23</v>
      </c>
    </row>
    <row r="330" spans="1:28" ht="120" x14ac:dyDescent="0.25">
      <c r="A330" s="3" t="s">
        <v>22</v>
      </c>
      <c r="B330" s="9">
        <v>45999</v>
      </c>
      <c r="C330" s="13" t="str">
        <f>HYPERLINK("https://eping.wto.org/en/Search?viewData= G/TBT/N/BDI/361/Add.2, G/TBT/N/KEN/1441/Add.3, G/TBT/N/RWA/872/Add.2, G/TBT/N/TZA/975/Add.2, G/TBT/N/UGA/1777/Add.2"," G/TBT/N/BDI/361/Add.2, G/TBT/N/KEN/1441/Add.3, G/TBT/N/RWA/872/Add.2, G/TBT/N/TZA/975/Add.2, G/TBT/N/UGA/1777/Add.2")</f>
        <v xml:space="preserve"> G/TBT/N/BDI/361/Add.2, G/TBT/N/KEN/1441/Add.3, G/TBT/N/RWA/872/Add.2, G/TBT/N/TZA/975/Add.2, G/TBT/N/UGA/1777/Add.2</v>
      </c>
      <c r="D330" s="1" t="s">
        <v>1000</v>
      </c>
      <c r="E330" s="1" t="s">
        <v>1001</v>
      </c>
      <c r="F330" s="1" t="s">
        <v>1002</v>
      </c>
      <c r="G330" s="1" t="s">
        <v>1003</v>
      </c>
      <c r="H330" s="1" t="s">
        <v>1004</v>
      </c>
      <c r="I330" s="1" t="s">
        <v>1005</v>
      </c>
      <c r="J330" s="1" t="s">
        <v>23</v>
      </c>
      <c r="K330" s="1" t="s">
        <v>23</v>
      </c>
      <c r="L330" s="3"/>
      <c r="M330" s="9" t="s">
        <v>23</v>
      </c>
      <c r="N330" s="9" t="s">
        <v>23</v>
      </c>
      <c r="O330" s="9" t="s">
        <v>23</v>
      </c>
      <c r="P330" s="3" t="s">
        <v>71</v>
      </c>
      <c r="Q330" s="3"/>
      <c r="R330" s="3" t="str">
        <f>HYPERLINK("https://docs.wto.org/imrd/directdoc.asp?DDFDocuments/t/G/TBTN23/BDI361A2.docx", "https://docs.wto.org/imrd/directdoc.asp?DDFDocuments/t/G/TBTN23/BDI361A2.docx")</f>
        <v>https://docs.wto.org/imrd/directdoc.asp?DDFDocuments/t/G/TBTN23/BDI361A2.docx</v>
      </c>
      <c r="S330" s="3" t="str">
        <f>HYPERLINK("https://docs.wto.org/imrd/directdoc.asp?DDFDocuments/u/G/TBTN23/BDI361A2.docx", "https://docs.wto.org/imrd/directdoc.asp?DDFDocuments/u/G/TBTN23/BDI361A2.docx")</f>
        <v>https://docs.wto.org/imrd/directdoc.asp?DDFDocuments/u/G/TBTN23/BDI361A2.docx</v>
      </c>
      <c r="T330" s="3" t="str">
        <f>HYPERLINK("https://docs.wto.org/imrd/directdoc.asp?DDFDocuments/v/G/TBTN23/BDI361A2.docx", "https://docs.wto.org/imrd/directdoc.asp?DDFDocuments/v/G/TBTN23/BDI361A2.docx")</f>
        <v>https://docs.wto.org/imrd/directdoc.asp?DDFDocuments/v/G/TBTN23/BDI361A2.docx</v>
      </c>
      <c r="U330" s="3" t="s">
        <v>422</v>
      </c>
      <c r="V330" s="3" t="s">
        <v>422</v>
      </c>
      <c r="W330" s="3" t="s">
        <v>421</v>
      </c>
      <c r="X330" s="3" t="s">
        <v>422</v>
      </c>
      <c r="Y330" s="3" t="s">
        <v>422</v>
      </c>
      <c r="Z330" s="3" t="s">
        <v>422</v>
      </c>
      <c r="AA330" s="3" t="s">
        <v>422</v>
      </c>
      <c r="AB330" s="1" t="s">
        <v>23</v>
      </c>
    </row>
    <row r="331" spans="1:28" ht="60" x14ac:dyDescent="0.25">
      <c r="A331" s="3" t="s">
        <v>27</v>
      </c>
      <c r="B331" s="9">
        <v>45999</v>
      </c>
      <c r="C331" s="13" t="str">
        <f>HYPERLINK("https://eping.wto.org/en/Search?viewData= G/TBT/N/CHL/634/Add.1"," G/TBT/N/CHL/634/Add.1")</f>
        <v xml:space="preserve"> G/TBT/N/CHL/634/Add.1</v>
      </c>
      <c r="D331" s="1" t="s">
        <v>1006</v>
      </c>
      <c r="E331" s="1" t="s">
        <v>1007</v>
      </c>
      <c r="F331" s="1" t="s">
        <v>1008</v>
      </c>
      <c r="G331" s="1" t="s">
        <v>23</v>
      </c>
      <c r="H331" s="1" t="s">
        <v>1009</v>
      </c>
      <c r="I331" s="1" t="s">
        <v>106</v>
      </c>
      <c r="J331" s="1" t="s">
        <v>23</v>
      </c>
      <c r="K331" s="1" t="s">
        <v>23</v>
      </c>
      <c r="L331" s="3"/>
      <c r="M331" s="9" t="s">
        <v>23</v>
      </c>
      <c r="N331" s="9" t="s">
        <v>23</v>
      </c>
      <c r="O331" s="9" t="s">
        <v>23</v>
      </c>
      <c r="P331" s="3" t="s">
        <v>71</v>
      </c>
      <c r="Q331" s="3"/>
      <c r="R331" s="3" t="str">
        <f>HYPERLINK("https://docs.wto.org/imrd/directdoc.asp?DDFDocuments/t/G/TBTN23/CHL634A1.docx", "https://docs.wto.org/imrd/directdoc.asp?DDFDocuments/t/G/TBTN23/CHL634A1.docx")</f>
        <v>https://docs.wto.org/imrd/directdoc.asp?DDFDocuments/t/G/TBTN23/CHL634A1.docx</v>
      </c>
      <c r="S331" s="3" t="str">
        <f>HYPERLINK("https://docs.wto.org/imrd/directdoc.asp?DDFDocuments/u/G/TBTN23/CHL634A1.docx", "https://docs.wto.org/imrd/directdoc.asp?DDFDocuments/u/G/TBTN23/CHL634A1.docx")</f>
        <v>https://docs.wto.org/imrd/directdoc.asp?DDFDocuments/u/G/TBTN23/CHL634A1.docx</v>
      </c>
      <c r="T331" s="3" t="str">
        <f>HYPERLINK("https://docs.wto.org/imrd/directdoc.asp?DDFDocuments/v/G/TBTN23/CHL634A1.docx", "https://docs.wto.org/imrd/directdoc.asp?DDFDocuments/v/G/TBTN23/CHL634A1.docx")</f>
        <v>https://docs.wto.org/imrd/directdoc.asp?DDFDocuments/v/G/TBTN23/CHL634A1.docx</v>
      </c>
      <c r="U331" s="3" t="s">
        <v>422</v>
      </c>
      <c r="V331" s="3" t="s">
        <v>421</v>
      </c>
      <c r="W331" s="3" t="s">
        <v>422</v>
      </c>
      <c r="X331" s="3" t="s">
        <v>422</v>
      </c>
      <c r="Y331" s="3" t="s">
        <v>422</v>
      </c>
      <c r="Z331" s="3" t="s">
        <v>422</v>
      </c>
      <c r="AA331" s="3" t="s">
        <v>422</v>
      </c>
      <c r="AB331" s="1" t="s">
        <v>23</v>
      </c>
    </row>
    <row r="332" spans="1:28" ht="180" x14ac:dyDescent="0.25">
      <c r="A332" s="3" t="s">
        <v>126</v>
      </c>
      <c r="B332" s="9">
        <v>45999</v>
      </c>
      <c r="C332" s="13" t="str">
        <f>HYPERLINK("https://eping.wto.org/en/Search?viewData= G/TBT/N/BDI/450/Add.2, G/TBT/N/KEN/1555/Add.2, G/TBT/N/RWA/985/Add.2, G/TBT/N/TZA/1086/Add.2, G/TBT/N/UGA/1900/Add.2"," G/TBT/N/BDI/450/Add.2, G/TBT/N/KEN/1555/Add.2, G/TBT/N/RWA/985/Add.2, G/TBT/N/TZA/1086/Add.2, G/TBT/N/UGA/1900/Add.2")</f>
        <v xml:space="preserve"> G/TBT/N/BDI/450/Add.2, G/TBT/N/KEN/1555/Add.2, G/TBT/N/RWA/985/Add.2, G/TBT/N/TZA/1086/Add.2, G/TBT/N/UGA/1900/Add.2</v>
      </c>
      <c r="D332" s="1" t="s">
        <v>992</v>
      </c>
      <c r="E332" s="1" t="s">
        <v>993</v>
      </c>
      <c r="F332" s="1" t="s">
        <v>869</v>
      </c>
      <c r="G332" s="1" t="s">
        <v>994</v>
      </c>
      <c r="H332" s="1" t="s">
        <v>870</v>
      </c>
      <c r="I332" s="1" t="s">
        <v>1010</v>
      </c>
      <c r="J332" s="1" t="s">
        <v>23</v>
      </c>
      <c r="K332" s="1" t="s">
        <v>29</v>
      </c>
      <c r="L332" s="3"/>
      <c r="M332" s="9" t="s">
        <v>23</v>
      </c>
      <c r="N332" s="9" t="s">
        <v>23</v>
      </c>
      <c r="O332" s="9" t="s">
        <v>23</v>
      </c>
      <c r="P332" s="3" t="s">
        <v>71</v>
      </c>
      <c r="Q332" s="3"/>
      <c r="R332" s="3" t="str">
        <f>HYPERLINK("https://docs.wto.org/imrd/directdoc.asp?DDFDocuments/t/G/TBTN24/BDI450A2.docx", "https://docs.wto.org/imrd/directdoc.asp?DDFDocuments/t/G/TBTN24/BDI450A2.docx")</f>
        <v>https://docs.wto.org/imrd/directdoc.asp?DDFDocuments/t/G/TBTN24/BDI450A2.docx</v>
      </c>
      <c r="S332" s="3" t="str">
        <f>HYPERLINK("https://docs.wto.org/imrd/directdoc.asp?DDFDocuments/u/G/TBTN24/BDI450A2.docx", "https://docs.wto.org/imrd/directdoc.asp?DDFDocuments/u/G/TBTN24/BDI450A2.docx")</f>
        <v>https://docs.wto.org/imrd/directdoc.asp?DDFDocuments/u/G/TBTN24/BDI450A2.docx</v>
      </c>
      <c r="T332" s="3" t="str">
        <f>HYPERLINK("https://docs.wto.org/imrd/directdoc.asp?DDFDocuments/v/G/TBTN24/BDI450A2.docx", "https://docs.wto.org/imrd/directdoc.asp?DDFDocuments/v/G/TBTN24/BDI450A2.docx")</f>
        <v>https://docs.wto.org/imrd/directdoc.asp?DDFDocuments/v/G/TBTN24/BDI450A2.docx</v>
      </c>
      <c r="U332" s="3" t="s">
        <v>421</v>
      </c>
      <c r="V332" s="3" t="s">
        <v>422</v>
      </c>
      <c r="W332" s="3" t="s">
        <v>422</v>
      </c>
      <c r="X332" s="3" t="s">
        <v>422</v>
      </c>
      <c r="Y332" s="3" t="s">
        <v>422</v>
      </c>
      <c r="Z332" s="3" t="s">
        <v>422</v>
      </c>
      <c r="AA332" s="3" t="s">
        <v>422</v>
      </c>
      <c r="AB332" s="1" t="s">
        <v>23</v>
      </c>
    </row>
    <row r="333" spans="1:28" ht="240" x14ac:dyDescent="0.25">
      <c r="A333" s="3" t="s">
        <v>43</v>
      </c>
      <c r="B333" s="9">
        <v>45999</v>
      </c>
      <c r="C333" s="13" t="str">
        <f>HYPERLINK("https://eping.wto.org/en/Search?viewData= G/TBT/N/BDI/219/Add.2, G/TBT/N/KEN/1228/Add.2, G/TBT/N/RWA/645/Add.2, G/TBT/N/TZA/720/Add.2, G/TBT/N/UGA/1552/Add.2"," G/TBT/N/BDI/219/Add.2, G/TBT/N/KEN/1228/Add.2, G/TBT/N/RWA/645/Add.2, G/TBT/N/TZA/720/Add.2, G/TBT/N/UGA/1552/Add.2")</f>
        <v xml:space="preserve"> G/TBT/N/BDI/219/Add.2, G/TBT/N/KEN/1228/Add.2, G/TBT/N/RWA/645/Add.2, G/TBT/N/TZA/720/Add.2, G/TBT/N/UGA/1552/Add.2</v>
      </c>
      <c r="D333" s="1" t="s">
        <v>896</v>
      </c>
      <c r="E333" s="1" t="s">
        <v>897</v>
      </c>
      <c r="F333" s="1" t="s">
        <v>869</v>
      </c>
      <c r="G333" s="1" t="s">
        <v>23</v>
      </c>
      <c r="H333" s="1" t="s">
        <v>870</v>
      </c>
      <c r="I333" s="1" t="s">
        <v>871</v>
      </c>
      <c r="J333" s="1" t="s">
        <v>23</v>
      </c>
      <c r="K333" s="1" t="s">
        <v>29</v>
      </c>
      <c r="L333" s="3"/>
      <c r="M333" s="9" t="s">
        <v>23</v>
      </c>
      <c r="N333" s="9" t="s">
        <v>23</v>
      </c>
      <c r="O333" s="9" t="s">
        <v>23</v>
      </c>
      <c r="P333" s="3" t="s">
        <v>71</v>
      </c>
      <c r="Q333" s="3"/>
      <c r="R333" s="3" t="str">
        <f>HYPERLINK("https://docs.wto.org/imrd/directdoc.asp?DDFDocuments/t/G/TBTN22/BDI219A2.docx", "https://docs.wto.org/imrd/directdoc.asp?DDFDocuments/t/G/TBTN22/BDI219A2.docx")</f>
        <v>https://docs.wto.org/imrd/directdoc.asp?DDFDocuments/t/G/TBTN22/BDI219A2.docx</v>
      </c>
      <c r="S333" s="3" t="str">
        <f>HYPERLINK("https://docs.wto.org/imrd/directdoc.asp?DDFDocuments/u/G/TBTN22/BDI219A2.docx", "https://docs.wto.org/imrd/directdoc.asp?DDFDocuments/u/G/TBTN22/BDI219A2.docx")</f>
        <v>https://docs.wto.org/imrd/directdoc.asp?DDFDocuments/u/G/TBTN22/BDI219A2.docx</v>
      </c>
      <c r="T333" s="3" t="str">
        <f>HYPERLINK("https://docs.wto.org/imrd/directdoc.asp?DDFDocuments/v/G/TBTN22/BDI219A2.docx", "https://docs.wto.org/imrd/directdoc.asp?DDFDocuments/v/G/TBTN22/BDI219A2.docx")</f>
        <v>https://docs.wto.org/imrd/directdoc.asp?DDFDocuments/v/G/TBTN22/BDI219A2.docx</v>
      </c>
      <c r="U333" s="3" t="s">
        <v>421</v>
      </c>
      <c r="V333" s="3" t="s">
        <v>422</v>
      </c>
      <c r="W333" s="3" t="s">
        <v>422</v>
      </c>
      <c r="X333" s="3" t="s">
        <v>422</v>
      </c>
      <c r="Y333" s="3" t="s">
        <v>422</v>
      </c>
      <c r="Z333" s="3" t="s">
        <v>422</v>
      </c>
      <c r="AA333" s="3" t="s">
        <v>422</v>
      </c>
      <c r="AB333" s="1" t="s">
        <v>23</v>
      </c>
    </row>
    <row r="334" spans="1:28" ht="225" x14ac:dyDescent="0.25">
      <c r="A334" s="3" t="s">
        <v>22</v>
      </c>
      <c r="B334" s="9">
        <v>45999</v>
      </c>
      <c r="C334" s="13" t="str">
        <f>HYPERLINK("https://eping.wto.org/en/Search?viewData= G/TBT/N/BDI/221/Add.2, G/TBT/N/KEN/1230/Add.2, G/TBT/N/RWA/647/Add.2, G/TBT/N/TZA/722/Add.2, G/TBT/N/UGA/1554/Add.2"," G/TBT/N/BDI/221/Add.2, G/TBT/N/KEN/1230/Add.2, G/TBT/N/RWA/647/Add.2, G/TBT/N/TZA/722/Add.2, G/TBT/N/UGA/1554/Add.2")</f>
        <v xml:space="preserve"> G/TBT/N/BDI/221/Add.2, G/TBT/N/KEN/1230/Add.2, G/TBT/N/RWA/647/Add.2, G/TBT/N/TZA/722/Add.2, G/TBT/N/UGA/1554/Add.2</v>
      </c>
      <c r="D334" s="1" t="s">
        <v>982</v>
      </c>
      <c r="E334" s="1" t="s">
        <v>983</v>
      </c>
      <c r="F334" s="1" t="s">
        <v>869</v>
      </c>
      <c r="G334" s="1" t="s">
        <v>23</v>
      </c>
      <c r="H334" s="1" t="s">
        <v>870</v>
      </c>
      <c r="I334" s="1" t="s">
        <v>984</v>
      </c>
      <c r="J334" s="1" t="s">
        <v>23</v>
      </c>
      <c r="K334" s="1" t="s">
        <v>29</v>
      </c>
      <c r="L334" s="3"/>
      <c r="M334" s="9" t="s">
        <v>23</v>
      </c>
      <c r="N334" s="9" t="s">
        <v>23</v>
      </c>
      <c r="O334" s="9" t="s">
        <v>23</v>
      </c>
      <c r="P334" s="3" t="s">
        <v>71</v>
      </c>
      <c r="Q334" s="3"/>
      <c r="R334" s="3" t="str">
        <f>HYPERLINK("https://docs.wto.org/imrd/directdoc.asp?DDFDocuments/t/G/TBTN22/BDI221A2.docx", "https://docs.wto.org/imrd/directdoc.asp?DDFDocuments/t/G/TBTN22/BDI221A2.docx")</f>
        <v>https://docs.wto.org/imrd/directdoc.asp?DDFDocuments/t/G/TBTN22/BDI221A2.docx</v>
      </c>
      <c r="S334" s="3" t="str">
        <f>HYPERLINK("https://docs.wto.org/imrd/directdoc.asp?DDFDocuments/u/G/TBTN22/BDI221A2.docx", "https://docs.wto.org/imrd/directdoc.asp?DDFDocuments/u/G/TBTN22/BDI221A2.docx")</f>
        <v>https://docs.wto.org/imrd/directdoc.asp?DDFDocuments/u/G/TBTN22/BDI221A2.docx</v>
      </c>
      <c r="T334" s="3" t="str">
        <f>HYPERLINK("https://docs.wto.org/imrd/directdoc.asp?DDFDocuments/v/G/TBTN22/BDI221A2.docx", "https://docs.wto.org/imrd/directdoc.asp?DDFDocuments/v/G/TBTN22/BDI221A2.docx")</f>
        <v>https://docs.wto.org/imrd/directdoc.asp?DDFDocuments/v/G/TBTN22/BDI221A2.docx</v>
      </c>
      <c r="U334" s="3" t="s">
        <v>421</v>
      </c>
      <c r="V334" s="3" t="s">
        <v>422</v>
      </c>
      <c r="W334" s="3" t="s">
        <v>422</v>
      </c>
      <c r="X334" s="3" t="s">
        <v>422</v>
      </c>
      <c r="Y334" s="3" t="s">
        <v>422</v>
      </c>
      <c r="Z334" s="3" t="s">
        <v>422</v>
      </c>
      <c r="AA334" s="3" t="s">
        <v>422</v>
      </c>
      <c r="AB334" s="1" t="s">
        <v>23</v>
      </c>
    </row>
    <row r="335" spans="1:28" ht="195" x14ac:dyDescent="0.25">
      <c r="A335" s="3" t="s">
        <v>43</v>
      </c>
      <c r="B335" s="9">
        <v>45999</v>
      </c>
      <c r="C335" s="13" t="str">
        <f>HYPERLINK("https://eping.wto.org/en/Search?viewData= G/TBT/N/BDI/452/Add.2, G/TBT/N/KEN/1557/Add.2, G/TBT/N/RWA/987/Add.2, G/TBT/N/TZA/1088/Add.2, G/TBT/N/UGA/1902/Add.2"," G/TBT/N/BDI/452/Add.2, G/TBT/N/KEN/1557/Add.2, G/TBT/N/RWA/987/Add.2, G/TBT/N/TZA/1088/Add.2, G/TBT/N/UGA/1902/Add.2")</f>
        <v xml:space="preserve"> G/TBT/N/BDI/452/Add.2, G/TBT/N/KEN/1557/Add.2, G/TBT/N/RWA/987/Add.2, G/TBT/N/TZA/1088/Add.2, G/TBT/N/UGA/1902/Add.2</v>
      </c>
      <c r="D335" s="1" t="s">
        <v>904</v>
      </c>
      <c r="E335" s="1" t="s">
        <v>905</v>
      </c>
      <c r="F335" s="1" t="s">
        <v>869</v>
      </c>
      <c r="G335" s="1" t="s">
        <v>906</v>
      </c>
      <c r="H335" s="1" t="s">
        <v>870</v>
      </c>
      <c r="I335" s="1" t="s">
        <v>636</v>
      </c>
      <c r="J335" s="1" t="s">
        <v>23</v>
      </c>
      <c r="K335" s="1" t="s">
        <v>29</v>
      </c>
      <c r="L335" s="3"/>
      <c r="M335" s="9" t="s">
        <v>23</v>
      </c>
      <c r="N335" s="9" t="s">
        <v>23</v>
      </c>
      <c r="O335" s="9" t="s">
        <v>23</v>
      </c>
      <c r="P335" s="3" t="s">
        <v>71</v>
      </c>
      <c r="Q335" s="3"/>
      <c r="R335" s="3" t="str">
        <f>HYPERLINK("https://docs.wto.org/imrd/directdoc.asp?DDFDocuments/t/G/TBTN24/BDI452A2.docx", "https://docs.wto.org/imrd/directdoc.asp?DDFDocuments/t/G/TBTN24/BDI452A2.docx")</f>
        <v>https://docs.wto.org/imrd/directdoc.asp?DDFDocuments/t/G/TBTN24/BDI452A2.docx</v>
      </c>
      <c r="S335" s="3" t="str">
        <f>HYPERLINK("https://docs.wto.org/imrd/directdoc.asp?DDFDocuments/u/G/TBTN24/BDI452A2.docx", "https://docs.wto.org/imrd/directdoc.asp?DDFDocuments/u/G/TBTN24/BDI452A2.docx")</f>
        <v>https://docs.wto.org/imrd/directdoc.asp?DDFDocuments/u/G/TBTN24/BDI452A2.docx</v>
      </c>
      <c r="T335" s="3" t="str">
        <f>HYPERLINK("https://docs.wto.org/imrd/directdoc.asp?DDFDocuments/v/G/TBTN24/BDI452A2.docx", "https://docs.wto.org/imrd/directdoc.asp?DDFDocuments/v/G/TBTN24/BDI452A2.docx")</f>
        <v>https://docs.wto.org/imrd/directdoc.asp?DDFDocuments/v/G/TBTN24/BDI452A2.docx</v>
      </c>
      <c r="U335" s="3" t="s">
        <v>421</v>
      </c>
      <c r="V335" s="3" t="s">
        <v>422</v>
      </c>
      <c r="W335" s="3" t="s">
        <v>422</v>
      </c>
      <c r="X335" s="3" t="s">
        <v>422</v>
      </c>
      <c r="Y335" s="3" t="s">
        <v>422</v>
      </c>
      <c r="Z335" s="3" t="s">
        <v>422</v>
      </c>
      <c r="AA335" s="3" t="s">
        <v>422</v>
      </c>
      <c r="AB335" s="1" t="s">
        <v>23</v>
      </c>
    </row>
    <row r="336" spans="1:28" ht="195" x14ac:dyDescent="0.25">
      <c r="A336" s="3" t="s">
        <v>47</v>
      </c>
      <c r="B336" s="9">
        <v>45999</v>
      </c>
      <c r="C336" s="13" t="str">
        <f>HYPERLINK("https://eping.wto.org/en/Search?viewData= G/TBT/N/BDI/452/Add.2, G/TBT/N/KEN/1557/Add.2, G/TBT/N/RWA/987/Add.2, G/TBT/N/TZA/1088/Add.2, G/TBT/N/UGA/1902/Add.2"," G/TBT/N/BDI/452/Add.2, G/TBT/N/KEN/1557/Add.2, G/TBT/N/RWA/987/Add.2, G/TBT/N/TZA/1088/Add.2, G/TBT/N/UGA/1902/Add.2")</f>
        <v xml:space="preserve"> G/TBT/N/BDI/452/Add.2, G/TBT/N/KEN/1557/Add.2, G/TBT/N/RWA/987/Add.2, G/TBT/N/TZA/1088/Add.2, G/TBT/N/UGA/1902/Add.2</v>
      </c>
      <c r="D336" s="1" t="s">
        <v>904</v>
      </c>
      <c r="E336" s="1" t="s">
        <v>905</v>
      </c>
      <c r="F336" s="1" t="s">
        <v>869</v>
      </c>
      <c r="G336" s="1" t="s">
        <v>906</v>
      </c>
      <c r="H336" s="1" t="s">
        <v>870</v>
      </c>
      <c r="I336" s="1" t="s">
        <v>636</v>
      </c>
      <c r="J336" s="1" t="s">
        <v>23</v>
      </c>
      <c r="K336" s="1" t="s">
        <v>29</v>
      </c>
      <c r="L336" s="3"/>
      <c r="M336" s="9" t="s">
        <v>23</v>
      </c>
      <c r="N336" s="9" t="s">
        <v>23</v>
      </c>
      <c r="O336" s="9" t="s">
        <v>23</v>
      </c>
      <c r="P336" s="3" t="s">
        <v>71</v>
      </c>
      <c r="Q336" s="3"/>
      <c r="R336" s="3" t="str">
        <f>HYPERLINK("https://docs.wto.org/imrd/directdoc.asp?DDFDocuments/t/G/TBTN24/BDI452A2.docx", "https://docs.wto.org/imrd/directdoc.asp?DDFDocuments/t/G/TBTN24/BDI452A2.docx")</f>
        <v>https://docs.wto.org/imrd/directdoc.asp?DDFDocuments/t/G/TBTN24/BDI452A2.docx</v>
      </c>
      <c r="S336" s="3" t="str">
        <f>HYPERLINK("https://docs.wto.org/imrd/directdoc.asp?DDFDocuments/u/G/TBTN24/BDI452A2.docx", "https://docs.wto.org/imrd/directdoc.asp?DDFDocuments/u/G/TBTN24/BDI452A2.docx")</f>
        <v>https://docs.wto.org/imrd/directdoc.asp?DDFDocuments/u/G/TBTN24/BDI452A2.docx</v>
      </c>
      <c r="T336" s="3" t="str">
        <f>HYPERLINK("https://docs.wto.org/imrd/directdoc.asp?DDFDocuments/v/G/TBTN24/BDI452A2.docx", "https://docs.wto.org/imrd/directdoc.asp?DDFDocuments/v/G/TBTN24/BDI452A2.docx")</f>
        <v>https://docs.wto.org/imrd/directdoc.asp?DDFDocuments/v/G/TBTN24/BDI452A2.docx</v>
      </c>
      <c r="U336" s="3" t="s">
        <v>421</v>
      </c>
      <c r="V336" s="3" t="s">
        <v>422</v>
      </c>
      <c r="W336" s="3" t="s">
        <v>422</v>
      </c>
      <c r="X336" s="3" t="s">
        <v>422</v>
      </c>
      <c r="Y336" s="3" t="s">
        <v>422</v>
      </c>
      <c r="Z336" s="3" t="s">
        <v>422</v>
      </c>
      <c r="AA336" s="3" t="s">
        <v>422</v>
      </c>
      <c r="AB336" s="1" t="s">
        <v>23</v>
      </c>
    </row>
    <row r="337" spans="1:28" ht="270" x14ac:dyDescent="0.25">
      <c r="A337" s="3" t="s">
        <v>70</v>
      </c>
      <c r="B337" s="9">
        <v>45999</v>
      </c>
      <c r="C337" s="13" t="str">
        <f>HYPERLINK("https://eping.wto.org/en/Search?viewData= G/TBT/N/USA/1839/Add.2"," G/TBT/N/USA/1839/Add.2")</f>
        <v xml:space="preserve"> G/TBT/N/USA/1839/Add.2</v>
      </c>
      <c r="D337" s="1" t="s">
        <v>1011</v>
      </c>
      <c r="E337" s="1" t="s">
        <v>1012</v>
      </c>
      <c r="F337" s="1" t="s">
        <v>1013</v>
      </c>
      <c r="G337" s="1" t="s">
        <v>23</v>
      </c>
      <c r="H337" s="1" t="s">
        <v>1014</v>
      </c>
      <c r="I337" s="1" t="s">
        <v>1015</v>
      </c>
      <c r="J337" s="1" t="s">
        <v>23</v>
      </c>
      <c r="K337" s="1" t="s">
        <v>89</v>
      </c>
      <c r="L337" s="3"/>
      <c r="M337" s="9" t="s">
        <v>23</v>
      </c>
      <c r="N337" s="9" t="s">
        <v>23</v>
      </c>
      <c r="O337" s="9" t="s">
        <v>23</v>
      </c>
      <c r="P337" s="3" t="s">
        <v>71</v>
      </c>
      <c r="Q337" s="1" t="s">
        <v>1016</v>
      </c>
      <c r="R337" s="3" t="str">
        <f>HYPERLINK("https://docs.wto.org/imrd/directdoc.asp?DDFDocuments/t/G/TBTN22/USA1839A2.docx", "https://docs.wto.org/imrd/directdoc.asp?DDFDocuments/t/G/TBTN22/USA1839A2.docx")</f>
        <v>https://docs.wto.org/imrd/directdoc.asp?DDFDocuments/t/G/TBTN22/USA1839A2.docx</v>
      </c>
      <c r="S337" s="3" t="str">
        <f>HYPERLINK("https://docs.wto.org/imrd/directdoc.asp?DDFDocuments/u/G/TBTN22/USA1839A2.docx", "https://docs.wto.org/imrd/directdoc.asp?DDFDocuments/u/G/TBTN22/USA1839A2.docx")</f>
        <v>https://docs.wto.org/imrd/directdoc.asp?DDFDocuments/u/G/TBTN22/USA1839A2.docx</v>
      </c>
      <c r="T337" s="3" t="str">
        <f>HYPERLINK("https://docs.wto.org/imrd/directdoc.asp?DDFDocuments/v/G/TBTN22/USA1839A2.docx", "https://docs.wto.org/imrd/directdoc.asp?DDFDocuments/v/G/TBTN22/USA1839A2.docx")</f>
        <v>https://docs.wto.org/imrd/directdoc.asp?DDFDocuments/v/G/TBTN22/USA1839A2.docx</v>
      </c>
      <c r="U337" s="3" t="s">
        <v>421</v>
      </c>
      <c r="V337" s="3" t="s">
        <v>422</v>
      </c>
      <c r="W337" s="3" t="s">
        <v>421</v>
      </c>
      <c r="X337" s="3" t="s">
        <v>422</v>
      </c>
      <c r="Y337" s="3" t="s">
        <v>422</v>
      </c>
      <c r="Z337" s="3" t="s">
        <v>422</v>
      </c>
      <c r="AA337" s="3" t="s">
        <v>422</v>
      </c>
      <c r="AB337" s="1" t="s">
        <v>23</v>
      </c>
    </row>
    <row r="338" spans="1:28" ht="195" x14ac:dyDescent="0.25">
      <c r="A338" s="3" t="s">
        <v>126</v>
      </c>
      <c r="B338" s="9">
        <v>45999</v>
      </c>
      <c r="C338" s="13" t="str">
        <f>HYPERLINK("https://eping.wto.org/en/Search?viewData= G/TBT/N/BDI/405/Add.2, G/TBT/N/KEN/1500/Add.2, G/TBT/N/RWA/929/Add.2, G/TBT/N/TZA/1033/Add.2, G/TBT/N/UGA/1840/Add.2"," G/TBT/N/BDI/405/Add.2, G/TBT/N/KEN/1500/Add.2, G/TBT/N/RWA/929/Add.2, G/TBT/N/TZA/1033/Add.2, G/TBT/N/UGA/1840/Add.2")</f>
        <v xml:space="preserve"> G/TBT/N/BDI/405/Add.2, G/TBT/N/KEN/1500/Add.2, G/TBT/N/RWA/929/Add.2, G/TBT/N/TZA/1033/Add.2, G/TBT/N/UGA/1840/Add.2</v>
      </c>
      <c r="D338" s="1" t="s">
        <v>907</v>
      </c>
      <c r="E338" s="1" t="s">
        <v>908</v>
      </c>
      <c r="F338" s="1" t="s">
        <v>909</v>
      </c>
      <c r="G338" s="1" t="s">
        <v>910</v>
      </c>
      <c r="H338" s="1" t="s">
        <v>911</v>
      </c>
      <c r="I338" s="1" t="s">
        <v>636</v>
      </c>
      <c r="J338" s="1" t="s">
        <v>23</v>
      </c>
      <c r="K338" s="1" t="s">
        <v>29</v>
      </c>
      <c r="L338" s="3"/>
      <c r="M338" s="9" t="s">
        <v>23</v>
      </c>
      <c r="N338" s="9" t="s">
        <v>23</v>
      </c>
      <c r="O338" s="9" t="s">
        <v>23</v>
      </c>
      <c r="P338" s="3" t="s">
        <v>71</v>
      </c>
      <c r="Q338" s="3"/>
      <c r="R338" s="3" t="str">
        <f>HYPERLINK("https://docs.wto.org/imrd/directdoc.asp?DDFDocuments/t/G/TBTN23/BDI405A2.docx", "https://docs.wto.org/imrd/directdoc.asp?DDFDocuments/t/G/TBTN23/BDI405A2.docx")</f>
        <v>https://docs.wto.org/imrd/directdoc.asp?DDFDocuments/t/G/TBTN23/BDI405A2.docx</v>
      </c>
      <c r="S338" s="3" t="str">
        <f>HYPERLINK("https://docs.wto.org/imrd/directdoc.asp?DDFDocuments/u/G/TBTN23/BDI405A2.docx", "https://docs.wto.org/imrd/directdoc.asp?DDFDocuments/u/G/TBTN23/BDI405A2.docx")</f>
        <v>https://docs.wto.org/imrd/directdoc.asp?DDFDocuments/u/G/TBTN23/BDI405A2.docx</v>
      </c>
      <c r="T338" s="3" t="str">
        <f>HYPERLINK("https://docs.wto.org/imrd/directdoc.asp?DDFDocuments/v/G/TBTN23/BDI405A2.docx", "https://docs.wto.org/imrd/directdoc.asp?DDFDocuments/v/G/TBTN23/BDI405A2.docx")</f>
        <v>https://docs.wto.org/imrd/directdoc.asp?DDFDocuments/v/G/TBTN23/BDI405A2.docx</v>
      </c>
      <c r="U338" s="3" t="s">
        <v>421</v>
      </c>
      <c r="V338" s="3" t="s">
        <v>422</v>
      </c>
      <c r="W338" s="3" t="s">
        <v>421</v>
      </c>
      <c r="X338" s="3" t="s">
        <v>422</v>
      </c>
      <c r="Y338" s="3" t="s">
        <v>422</v>
      </c>
      <c r="Z338" s="3" t="s">
        <v>422</v>
      </c>
      <c r="AA338" s="3" t="s">
        <v>422</v>
      </c>
      <c r="AB338" s="1" t="s">
        <v>23</v>
      </c>
    </row>
    <row r="339" spans="1:28" ht="195" x14ac:dyDescent="0.25">
      <c r="A339" s="3" t="s">
        <v>43</v>
      </c>
      <c r="B339" s="9">
        <v>45999</v>
      </c>
      <c r="C339" s="13" t="str">
        <f>HYPERLINK("https://eping.wto.org/en/Search?viewData= G/TBT/N/BDI/405/Add.2, G/TBT/N/KEN/1500/Add.2, G/TBT/N/RWA/929/Add.2, G/TBT/N/TZA/1033/Add.2, G/TBT/N/UGA/1840/Add.2"," G/TBT/N/BDI/405/Add.2, G/TBT/N/KEN/1500/Add.2, G/TBT/N/RWA/929/Add.2, G/TBT/N/TZA/1033/Add.2, G/TBT/N/UGA/1840/Add.2")</f>
        <v xml:space="preserve"> G/TBT/N/BDI/405/Add.2, G/TBT/N/KEN/1500/Add.2, G/TBT/N/RWA/929/Add.2, G/TBT/N/TZA/1033/Add.2, G/TBT/N/UGA/1840/Add.2</v>
      </c>
      <c r="D339" s="1" t="s">
        <v>907</v>
      </c>
      <c r="E339" s="1" t="s">
        <v>908</v>
      </c>
      <c r="F339" s="1" t="s">
        <v>909</v>
      </c>
      <c r="G339" s="1" t="s">
        <v>910</v>
      </c>
      <c r="H339" s="1" t="s">
        <v>911</v>
      </c>
      <c r="I339" s="1" t="s">
        <v>636</v>
      </c>
      <c r="J339" s="1" t="s">
        <v>23</v>
      </c>
      <c r="K339" s="1" t="s">
        <v>29</v>
      </c>
      <c r="L339" s="3"/>
      <c r="M339" s="9" t="s">
        <v>23</v>
      </c>
      <c r="N339" s="9" t="s">
        <v>23</v>
      </c>
      <c r="O339" s="9" t="s">
        <v>23</v>
      </c>
      <c r="P339" s="3" t="s">
        <v>71</v>
      </c>
      <c r="Q339" s="3"/>
      <c r="R339" s="3" t="str">
        <f>HYPERLINK("https://docs.wto.org/imrd/directdoc.asp?DDFDocuments/t/G/TBTN23/BDI405A2.docx", "https://docs.wto.org/imrd/directdoc.asp?DDFDocuments/t/G/TBTN23/BDI405A2.docx")</f>
        <v>https://docs.wto.org/imrd/directdoc.asp?DDFDocuments/t/G/TBTN23/BDI405A2.docx</v>
      </c>
      <c r="S339" s="3" t="str">
        <f>HYPERLINK("https://docs.wto.org/imrd/directdoc.asp?DDFDocuments/u/G/TBTN23/BDI405A2.docx", "https://docs.wto.org/imrd/directdoc.asp?DDFDocuments/u/G/TBTN23/BDI405A2.docx")</f>
        <v>https://docs.wto.org/imrd/directdoc.asp?DDFDocuments/u/G/TBTN23/BDI405A2.docx</v>
      </c>
      <c r="T339" s="3" t="str">
        <f>HYPERLINK("https://docs.wto.org/imrd/directdoc.asp?DDFDocuments/v/G/TBTN23/BDI405A2.docx", "https://docs.wto.org/imrd/directdoc.asp?DDFDocuments/v/G/TBTN23/BDI405A2.docx")</f>
        <v>https://docs.wto.org/imrd/directdoc.asp?DDFDocuments/v/G/TBTN23/BDI405A2.docx</v>
      </c>
      <c r="U339" s="3" t="s">
        <v>421</v>
      </c>
      <c r="V339" s="3" t="s">
        <v>422</v>
      </c>
      <c r="W339" s="3" t="s">
        <v>421</v>
      </c>
      <c r="X339" s="3" t="s">
        <v>422</v>
      </c>
      <c r="Y339" s="3" t="s">
        <v>422</v>
      </c>
      <c r="Z339" s="3" t="s">
        <v>422</v>
      </c>
      <c r="AA339" s="3" t="s">
        <v>422</v>
      </c>
      <c r="AB339" s="1" t="s">
        <v>23</v>
      </c>
    </row>
    <row r="340" spans="1:28" ht="105" x14ac:dyDescent="0.25">
      <c r="A340" s="3" t="s">
        <v>56</v>
      </c>
      <c r="B340" s="9">
        <v>45999</v>
      </c>
      <c r="C340" s="13" t="str">
        <f>HYPERLINK("https://eping.wto.org/en/Search?viewData= G/TBT/N/PRY/153"," G/TBT/N/PRY/153")</f>
        <v xml:space="preserve"> G/TBT/N/PRY/153</v>
      </c>
      <c r="D340" s="1" t="s">
        <v>1017</v>
      </c>
      <c r="E340" s="1" t="s">
        <v>1018</v>
      </c>
      <c r="F340" s="1" t="s">
        <v>1019</v>
      </c>
      <c r="G340" s="1" t="s">
        <v>1020</v>
      </c>
      <c r="H340" s="1" t="s">
        <v>23</v>
      </c>
      <c r="I340" s="1" t="s">
        <v>1021</v>
      </c>
      <c r="J340" s="1" t="s">
        <v>23</v>
      </c>
      <c r="K340" s="1" t="s">
        <v>23</v>
      </c>
      <c r="L340" s="3"/>
      <c r="M340" s="9" t="s">
        <v>23</v>
      </c>
      <c r="N340" s="9" t="s">
        <v>23</v>
      </c>
      <c r="O340" s="9" t="s">
        <v>23</v>
      </c>
      <c r="P340" s="3" t="s">
        <v>24</v>
      </c>
      <c r="Q340" s="1" t="s">
        <v>1022</v>
      </c>
      <c r="R340" s="3" t="str">
        <f>HYPERLINK("https://docs.wto.org/imrd/directdoc.asp?DDFDocuments/t/G/TBTN25/PRY153.docx", "https://docs.wto.org/imrd/directdoc.asp?DDFDocuments/t/G/TBTN25/PRY153.docx")</f>
        <v>https://docs.wto.org/imrd/directdoc.asp?DDFDocuments/t/G/TBTN25/PRY153.docx</v>
      </c>
      <c r="S340" s="3" t="str">
        <f>HYPERLINK("https://docs.wto.org/imrd/directdoc.asp?DDFDocuments/u/G/TBTN25/PRY153.docx", "https://docs.wto.org/imrd/directdoc.asp?DDFDocuments/u/G/TBTN25/PRY153.docx")</f>
        <v>https://docs.wto.org/imrd/directdoc.asp?DDFDocuments/u/G/TBTN25/PRY153.docx</v>
      </c>
      <c r="T340" s="3" t="str">
        <f>HYPERLINK("https://docs.wto.org/imrd/directdoc.asp?DDFDocuments/v/G/TBTN25/PRY153.docx", "https://docs.wto.org/imrd/directdoc.asp?DDFDocuments/v/G/TBTN25/PRY153.docx")</f>
        <v>https://docs.wto.org/imrd/directdoc.asp?DDFDocuments/v/G/TBTN25/PRY153.docx</v>
      </c>
      <c r="U340" s="3" t="s">
        <v>421</v>
      </c>
      <c r="V340" s="3" t="s">
        <v>422</v>
      </c>
      <c r="W340" s="3" t="s">
        <v>422</v>
      </c>
      <c r="X340" s="3" t="s">
        <v>422</v>
      </c>
      <c r="Y340" s="3" t="s">
        <v>422</v>
      </c>
      <c r="Z340" s="3" t="s">
        <v>422</v>
      </c>
      <c r="AA340" s="3" t="s">
        <v>422</v>
      </c>
      <c r="AB340" s="1" t="s">
        <v>1023</v>
      </c>
    </row>
    <row r="341" spans="1:28" ht="150" x14ac:dyDescent="0.25">
      <c r="A341" s="3" t="s">
        <v>126</v>
      </c>
      <c r="B341" s="9">
        <v>45999</v>
      </c>
      <c r="C341" s="13" t="str">
        <f>HYPERLINK("https://eping.wto.org/en/Search?viewData= G/TBT/N/TZA/1461"," G/TBT/N/TZA/1461")</f>
        <v xml:space="preserve"> G/TBT/N/TZA/1461</v>
      </c>
      <c r="D341" s="1" t="s">
        <v>1024</v>
      </c>
      <c r="E341" s="1" t="s">
        <v>1025</v>
      </c>
      <c r="F341" s="1" t="s">
        <v>937</v>
      </c>
      <c r="G341" s="1" t="s">
        <v>938</v>
      </c>
      <c r="H341" s="1" t="s">
        <v>551</v>
      </c>
      <c r="I341" s="1" t="s">
        <v>128</v>
      </c>
      <c r="J341" s="1" t="s">
        <v>23</v>
      </c>
      <c r="K341" s="1" t="s">
        <v>23</v>
      </c>
      <c r="L341" s="3"/>
      <c r="M341" s="9">
        <v>46052</v>
      </c>
      <c r="N341" s="9" t="s">
        <v>23</v>
      </c>
      <c r="O341" s="9" t="s">
        <v>23</v>
      </c>
      <c r="P341" s="3" t="s">
        <v>24</v>
      </c>
      <c r="Q341" s="1" t="s">
        <v>1026</v>
      </c>
      <c r="R341" s="3" t="str">
        <f>HYPERLINK("https://docs.wto.org/imrd/directdoc.asp?DDFDocuments/t/G/TBTN25/TZA1461.docx", "https://docs.wto.org/imrd/directdoc.asp?DDFDocuments/t/G/TBTN25/TZA1461.docx")</f>
        <v>https://docs.wto.org/imrd/directdoc.asp?DDFDocuments/t/G/TBTN25/TZA1461.docx</v>
      </c>
      <c r="S341" s="3" t="str">
        <f>HYPERLINK("https://docs.wto.org/imrd/directdoc.asp?DDFDocuments/u/G/TBTN25/TZA1461.docx", "https://docs.wto.org/imrd/directdoc.asp?DDFDocuments/u/G/TBTN25/TZA1461.docx")</f>
        <v>https://docs.wto.org/imrd/directdoc.asp?DDFDocuments/u/G/TBTN25/TZA1461.docx</v>
      </c>
      <c r="T341" s="3" t="str">
        <f>HYPERLINK("https://docs.wto.org/imrd/directdoc.asp?DDFDocuments/v/G/TBTN25/TZA1461.docx", "https://docs.wto.org/imrd/directdoc.asp?DDFDocuments/v/G/TBTN25/TZA1461.docx")</f>
        <v>https://docs.wto.org/imrd/directdoc.asp?DDFDocuments/v/G/TBTN25/TZA1461.docx</v>
      </c>
      <c r="U341" s="3" t="s">
        <v>421</v>
      </c>
      <c r="V341" s="3" t="s">
        <v>422</v>
      </c>
      <c r="W341" s="3" t="s">
        <v>422</v>
      </c>
      <c r="X341" s="3" t="s">
        <v>422</v>
      </c>
      <c r="Y341" s="3" t="s">
        <v>422</v>
      </c>
      <c r="Z341" s="3" t="s">
        <v>422</v>
      </c>
      <c r="AA341" s="3" t="s">
        <v>422</v>
      </c>
      <c r="AB341" s="1" t="s">
        <v>1027</v>
      </c>
    </row>
    <row r="342" spans="1:28" ht="165" x14ac:dyDescent="0.25">
      <c r="A342" s="3" t="s">
        <v>28</v>
      </c>
      <c r="B342" s="9">
        <v>45999</v>
      </c>
      <c r="C342" s="13" t="str">
        <f>HYPERLINK("https://eping.wto.org/en/Search?viewData= G/TBT/N/BDI/359/Add.2, G/TBT/N/KEN/1439/Add.3, G/TBT/N/RWA/870/Add.2, G/TBT/N/TZA/973/Add.2, G/TBT/N/UGA/1775/Add.2"," G/TBT/N/BDI/359/Add.2, G/TBT/N/KEN/1439/Add.3, G/TBT/N/RWA/870/Add.2, G/TBT/N/TZA/973/Add.2, G/TBT/N/UGA/1775/Add.2")</f>
        <v xml:space="preserve"> G/TBT/N/BDI/359/Add.2, G/TBT/N/KEN/1439/Add.3, G/TBT/N/RWA/870/Add.2, G/TBT/N/TZA/973/Add.2, G/TBT/N/UGA/1775/Add.2</v>
      </c>
      <c r="D342" s="1" t="s">
        <v>976</v>
      </c>
      <c r="E342" s="1" t="s">
        <v>977</v>
      </c>
      <c r="F342" s="1" t="s">
        <v>978</v>
      </c>
      <c r="G342" s="1" t="s">
        <v>979</v>
      </c>
      <c r="H342" s="1" t="s">
        <v>980</v>
      </c>
      <c r="I342" s="1" t="s">
        <v>981</v>
      </c>
      <c r="J342" s="1" t="s">
        <v>23</v>
      </c>
      <c r="K342" s="1" t="s">
        <v>23</v>
      </c>
      <c r="L342" s="3"/>
      <c r="M342" s="9" t="s">
        <v>23</v>
      </c>
      <c r="N342" s="9" t="s">
        <v>23</v>
      </c>
      <c r="O342" s="9" t="s">
        <v>23</v>
      </c>
      <c r="P342" s="3" t="s">
        <v>71</v>
      </c>
      <c r="Q342" s="3"/>
      <c r="R342" s="3" t="str">
        <f>HYPERLINK("https://docs.wto.org/imrd/directdoc.asp?DDFDocuments/t/G/TBTN23/BDI359A2.docx", "https://docs.wto.org/imrd/directdoc.asp?DDFDocuments/t/G/TBTN23/BDI359A2.docx")</f>
        <v>https://docs.wto.org/imrd/directdoc.asp?DDFDocuments/t/G/TBTN23/BDI359A2.docx</v>
      </c>
      <c r="S342" s="3" t="str">
        <f>HYPERLINK("https://docs.wto.org/imrd/directdoc.asp?DDFDocuments/u/G/TBTN23/BDI359A2.docx", "https://docs.wto.org/imrd/directdoc.asp?DDFDocuments/u/G/TBTN23/BDI359A2.docx")</f>
        <v>https://docs.wto.org/imrd/directdoc.asp?DDFDocuments/u/G/TBTN23/BDI359A2.docx</v>
      </c>
      <c r="T342" s="3" t="str">
        <f>HYPERLINK("https://docs.wto.org/imrd/directdoc.asp?DDFDocuments/v/G/TBTN23/BDI359A2.docx", "https://docs.wto.org/imrd/directdoc.asp?DDFDocuments/v/G/TBTN23/BDI359A2.docx")</f>
        <v>https://docs.wto.org/imrd/directdoc.asp?DDFDocuments/v/G/TBTN23/BDI359A2.docx</v>
      </c>
      <c r="U342" s="3" t="s">
        <v>421</v>
      </c>
      <c r="V342" s="3" t="s">
        <v>422</v>
      </c>
      <c r="W342" s="3" t="s">
        <v>421</v>
      </c>
      <c r="X342" s="3" t="s">
        <v>422</v>
      </c>
      <c r="Y342" s="3" t="s">
        <v>422</v>
      </c>
      <c r="Z342" s="3" t="s">
        <v>422</v>
      </c>
      <c r="AA342" s="3" t="s">
        <v>422</v>
      </c>
      <c r="AB342" s="1" t="s">
        <v>23</v>
      </c>
    </row>
    <row r="343" spans="1:28" ht="75" x14ac:dyDescent="0.25">
      <c r="A343" s="3" t="s">
        <v>126</v>
      </c>
      <c r="B343" s="9">
        <v>45999</v>
      </c>
      <c r="C343" s="13" t="str">
        <f>HYPERLINK("https://eping.wto.org/en/Search?viewData= G/TBT/N/BDI/442/Add.1, G/TBT/N/KEN/1547/Add.2, G/TBT/N/RWA/977/Add.1, G/TBT/N/TZA/1078/Add.1, G/TBT/N/UGA/1892/Add.1"," G/TBT/N/BDI/442/Add.1, G/TBT/N/KEN/1547/Add.2, G/TBT/N/RWA/977/Add.1, G/TBT/N/TZA/1078/Add.1, G/TBT/N/UGA/1892/Add.1")</f>
        <v xml:space="preserve"> G/TBT/N/BDI/442/Add.1, G/TBT/N/KEN/1547/Add.2, G/TBT/N/RWA/977/Add.1, G/TBT/N/TZA/1078/Add.1, G/TBT/N/UGA/1892/Add.1</v>
      </c>
      <c r="D343" s="1" t="s">
        <v>926</v>
      </c>
      <c r="E343" s="1" t="s">
        <v>927</v>
      </c>
      <c r="F343" s="1" t="s">
        <v>928</v>
      </c>
      <c r="G343" s="1" t="s">
        <v>929</v>
      </c>
      <c r="H343" s="1" t="s">
        <v>930</v>
      </c>
      <c r="I343" s="1" t="s">
        <v>925</v>
      </c>
      <c r="J343" s="1" t="s">
        <v>23</v>
      </c>
      <c r="K343" s="1" t="s">
        <v>23</v>
      </c>
      <c r="L343" s="3"/>
      <c r="M343" s="9" t="s">
        <v>23</v>
      </c>
      <c r="N343" s="9" t="s">
        <v>23</v>
      </c>
      <c r="O343" s="9" t="s">
        <v>23</v>
      </c>
      <c r="P343" s="3" t="s">
        <v>71</v>
      </c>
      <c r="Q343" s="3"/>
      <c r="R343" s="3" t="str">
        <f>HYPERLINK("https://docs.wto.org/imrd/directdoc.asp?DDFDocuments/t/G/TBTN24/BDI442A1.docx", "https://docs.wto.org/imrd/directdoc.asp?DDFDocuments/t/G/TBTN24/BDI442A1.docx")</f>
        <v>https://docs.wto.org/imrd/directdoc.asp?DDFDocuments/t/G/TBTN24/BDI442A1.docx</v>
      </c>
      <c r="S343" s="3" t="str">
        <f>HYPERLINK("https://docs.wto.org/imrd/directdoc.asp?DDFDocuments/u/G/TBTN24/BDI442A1.docx", "https://docs.wto.org/imrd/directdoc.asp?DDFDocuments/u/G/TBTN24/BDI442A1.docx")</f>
        <v>https://docs.wto.org/imrd/directdoc.asp?DDFDocuments/u/G/TBTN24/BDI442A1.docx</v>
      </c>
      <c r="T343" s="3" t="str">
        <f>HYPERLINK("https://docs.wto.org/imrd/directdoc.asp?DDFDocuments/v/G/TBTN24/BDI442A1.docx", "https://docs.wto.org/imrd/directdoc.asp?DDFDocuments/v/G/TBTN24/BDI442A1.docx")</f>
        <v>https://docs.wto.org/imrd/directdoc.asp?DDFDocuments/v/G/TBTN24/BDI442A1.docx</v>
      </c>
      <c r="U343" s="3" t="s">
        <v>421</v>
      </c>
      <c r="V343" s="3" t="s">
        <v>422</v>
      </c>
      <c r="W343" s="3" t="s">
        <v>422</v>
      </c>
      <c r="X343" s="3" t="s">
        <v>422</v>
      </c>
      <c r="Y343" s="3" t="s">
        <v>422</v>
      </c>
      <c r="Z343" s="3" t="s">
        <v>422</v>
      </c>
      <c r="AA343" s="3" t="s">
        <v>422</v>
      </c>
      <c r="AB343" s="1" t="s">
        <v>23</v>
      </c>
    </row>
    <row r="344" spans="1:28" ht="75" x14ac:dyDescent="0.25">
      <c r="A344" s="3" t="s">
        <v>126</v>
      </c>
      <c r="B344" s="9">
        <v>45999</v>
      </c>
      <c r="C344" s="13" t="str">
        <f>HYPERLINK("https://eping.wto.org/en/Search?viewData= G/TBT/N/BDI/440/Add.1, G/TBT/N/KEN/1545/Add.2, G/TBT/N/RWA/975/Add.1, G/TBT/N/TZA/1076/Add.1, G/TBT/N/UGA/1890/Add.1"," G/TBT/N/BDI/440/Add.1, G/TBT/N/KEN/1545/Add.2, G/TBT/N/RWA/975/Add.1, G/TBT/N/TZA/1076/Add.1, G/TBT/N/UGA/1890/Add.1")</f>
        <v xml:space="preserve"> G/TBT/N/BDI/440/Add.1, G/TBT/N/KEN/1545/Add.2, G/TBT/N/RWA/975/Add.1, G/TBT/N/TZA/1076/Add.1, G/TBT/N/UGA/1890/Add.1</v>
      </c>
      <c r="D344" s="1" t="s">
        <v>931</v>
      </c>
      <c r="E344" s="1" t="s">
        <v>932</v>
      </c>
      <c r="F344" s="1" t="s">
        <v>933</v>
      </c>
      <c r="G344" s="1" t="s">
        <v>929</v>
      </c>
      <c r="H344" s="1" t="s">
        <v>934</v>
      </c>
      <c r="I344" s="1" t="s">
        <v>925</v>
      </c>
      <c r="J344" s="1" t="s">
        <v>23</v>
      </c>
      <c r="K344" s="1" t="s">
        <v>23</v>
      </c>
      <c r="L344" s="3"/>
      <c r="M344" s="9" t="s">
        <v>23</v>
      </c>
      <c r="N344" s="9" t="s">
        <v>23</v>
      </c>
      <c r="O344" s="9" t="s">
        <v>23</v>
      </c>
      <c r="P344" s="3" t="s">
        <v>71</v>
      </c>
      <c r="Q344" s="3"/>
      <c r="R344" s="3" t="str">
        <f>HYPERLINK("https://docs.wto.org/imrd/directdoc.asp?DDFDocuments/t/G/TBTN24/BDI440A1.docx", "https://docs.wto.org/imrd/directdoc.asp?DDFDocuments/t/G/TBTN24/BDI440A1.docx")</f>
        <v>https://docs.wto.org/imrd/directdoc.asp?DDFDocuments/t/G/TBTN24/BDI440A1.docx</v>
      </c>
      <c r="S344" s="3" t="str">
        <f>HYPERLINK("https://docs.wto.org/imrd/directdoc.asp?DDFDocuments/u/G/TBTN24/BDI440A1.docx", "https://docs.wto.org/imrd/directdoc.asp?DDFDocuments/u/G/TBTN24/BDI440A1.docx")</f>
        <v>https://docs.wto.org/imrd/directdoc.asp?DDFDocuments/u/G/TBTN24/BDI440A1.docx</v>
      </c>
      <c r="T344" s="3" t="str">
        <f>HYPERLINK("https://docs.wto.org/imrd/directdoc.asp?DDFDocuments/v/G/TBTN24/BDI440A1.docx", "https://docs.wto.org/imrd/directdoc.asp?DDFDocuments/v/G/TBTN24/BDI440A1.docx")</f>
        <v>https://docs.wto.org/imrd/directdoc.asp?DDFDocuments/v/G/TBTN24/BDI440A1.docx</v>
      </c>
      <c r="U344" s="3" t="s">
        <v>421</v>
      </c>
      <c r="V344" s="3" t="s">
        <v>422</v>
      </c>
      <c r="W344" s="3" t="s">
        <v>422</v>
      </c>
      <c r="X344" s="3" t="s">
        <v>422</v>
      </c>
      <c r="Y344" s="3" t="s">
        <v>422</v>
      </c>
      <c r="Z344" s="3" t="s">
        <v>422</v>
      </c>
      <c r="AA344" s="3" t="s">
        <v>422</v>
      </c>
      <c r="AB344" s="1" t="s">
        <v>23</v>
      </c>
    </row>
    <row r="345" spans="1:28" ht="75" x14ac:dyDescent="0.25">
      <c r="A345" s="3" t="s">
        <v>43</v>
      </c>
      <c r="B345" s="9">
        <v>45999</v>
      </c>
      <c r="C345" s="13" t="str">
        <f>HYPERLINK("https://eping.wto.org/en/Search?viewData= G/TBT/N/BDI/439/Add.1, G/TBT/N/KEN/1544/Add.2, G/TBT/N/RWA/974/Add.1, G/TBT/N/TZA/1075/Add.1, G/TBT/N/UGA/1889/Add.1"," G/TBT/N/BDI/439/Add.1, G/TBT/N/KEN/1544/Add.2, G/TBT/N/RWA/974/Add.1, G/TBT/N/TZA/1075/Add.1, G/TBT/N/UGA/1889/Add.1")</f>
        <v xml:space="preserve"> G/TBT/N/BDI/439/Add.1, G/TBT/N/KEN/1544/Add.2, G/TBT/N/RWA/974/Add.1, G/TBT/N/TZA/1075/Add.1, G/TBT/N/UGA/1889/Add.1</v>
      </c>
      <c r="D345" s="1" t="s">
        <v>968</v>
      </c>
      <c r="E345" s="1" t="s">
        <v>969</v>
      </c>
      <c r="F345" s="1" t="s">
        <v>922</v>
      </c>
      <c r="G345" s="1" t="s">
        <v>923</v>
      </c>
      <c r="H345" s="1" t="s">
        <v>924</v>
      </c>
      <c r="I345" s="1" t="s">
        <v>970</v>
      </c>
      <c r="J345" s="1" t="s">
        <v>23</v>
      </c>
      <c r="K345" s="1" t="s">
        <v>23</v>
      </c>
      <c r="L345" s="3"/>
      <c r="M345" s="9" t="s">
        <v>23</v>
      </c>
      <c r="N345" s="9" t="s">
        <v>23</v>
      </c>
      <c r="O345" s="9" t="s">
        <v>23</v>
      </c>
      <c r="P345" s="3" t="s">
        <v>71</v>
      </c>
      <c r="Q345" s="3"/>
      <c r="R345" s="3" t="str">
        <f>HYPERLINK("https://docs.wto.org/imrd/directdoc.asp?DDFDocuments/t/G/TBTN24/BDI439A1.docx", "https://docs.wto.org/imrd/directdoc.asp?DDFDocuments/t/G/TBTN24/BDI439A1.docx")</f>
        <v>https://docs.wto.org/imrd/directdoc.asp?DDFDocuments/t/G/TBTN24/BDI439A1.docx</v>
      </c>
      <c r="S345" s="3" t="str">
        <f>HYPERLINK("https://docs.wto.org/imrd/directdoc.asp?DDFDocuments/u/G/TBTN24/BDI439A1.docx", "https://docs.wto.org/imrd/directdoc.asp?DDFDocuments/u/G/TBTN24/BDI439A1.docx")</f>
        <v>https://docs.wto.org/imrd/directdoc.asp?DDFDocuments/u/G/TBTN24/BDI439A1.docx</v>
      </c>
      <c r="T345" s="3" t="str">
        <f>HYPERLINK("https://docs.wto.org/imrd/directdoc.asp?DDFDocuments/v/G/TBTN24/BDI439A1.docx", "https://docs.wto.org/imrd/directdoc.asp?DDFDocuments/v/G/TBTN24/BDI439A1.docx")</f>
        <v>https://docs.wto.org/imrd/directdoc.asp?DDFDocuments/v/G/TBTN24/BDI439A1.docx</v>
      </c>
      <c r="U345" s="3" t="s">
        <v>421</v>
      </c>
      <c r="V345" s="3" t="s">
        <v>422</v>
      </c>
      <c r="W345" s="3" t="s">
        <v>422</v>
      </c>
      <c r="X345" s="3" t="s">
        <v>422</v>
      </c>
      <c r="Y345" s="3" t="s">
        <v>422</v>
      </c>
      <c r="Z345" s="3" t="s">
        <v>422</v>
      </c>
      <c r="AA345" s="3" t="s">
        <v>422</v>
      </c>
      <c r="AB345" s="1" t="s">
        <v>23</v>
      </c>
    </row>
    <row r="346" spans="1:28" ht="135" x14ac:dyDescent="0.25">
      <c r="A346" s="3" t="s">
        <v>43</v>
      </c>
      <c r="B346" s="9">
        <v>45999</v>
      </c>
      <c r="C346" s="13" t="str">
        <f>HYPERLINK("https://eping.wto.org/en/Search?viewData= G/TBT/N/BDI/360/Add.2, G/TBT/N/KEN/1440/Add.3, G/TBT/N/RWA/871/Add.2, G/TBT/N/TZA/974/Add.2, G/TBT/N/UGA/1776/Add.2"," G/TBT/N/BDI/360/Add.2, G/TBT/N/KEN/1440/Add.3, G/TBT/N/RWA/871/Add.2, G/TBT/N/TZA/974/Add.2, G/TBT/N/UGA/1776/Add.2")</f>
        <v xml:space="preserve"> G/TBT/N/BDI/360/Add.2, G/TBT/N/KEN/1440/Add.3, G/TBT/N/RWA/871/Add.2, G/TBT/N/TZA/974/Add.2, G/TBT/N/UGA/1776/Add.2</v>
      </c>
      <c r="D346" s="1" t="s">
        <v>1028</v>
      </c>
      <c r="E346" s="1" t="s">
        <v>1029</v>
      </c>
      <c r="F346" s="1" t="s">
        <v>1030</v>
      </c>
      <c r="G346" s="1" t="s">
        <v>1031</v>
      </c>
      <c r="H346" s="1" t="s">
        <v>1032</v>
      </c>
      <c r="I346" s="1" t="s">
        <v>1033</v>
      </c>
      <c r="J346" s="1" t="s">
        <v>23</v>
      </c>
      <c r="K346" s="1" t="s">
        <v>23</v>
      </c>
      <c r="L346" s="3"/>
      <c r="M346" s="9" t="s">
        <v>23</v>
      </c>
      <c r="N346" s="9" t="s">
        <v>23</v>
      </c>
      <c r="O346" s="9" t="s">
        <v>23</v>
      </c>
      <c r="P346" s="3" t="s">
        <v>71</v>
      </c>
      <c r="Q346" s="3"/>
      <c r="R346" s="3" t="str">
        <f>HYPERLINK("https://docs.wto.org/imrd/directdoc.asp?DDFDocuments/t/G/TBTN23/BDI360A2.docx", "https://docs.wto.org/imrd/directdoc.asp?DDFDocuments/t/G/TBTN23/BDI360A2.docx")</f>
        <v>https://docs.wto.org/imrd/directdoc.asp?DDFDocuments/t/G/TBTN23/BDI360A2.docx</v>
      </c>
      <c r="S346" s="3" t="str">
        <f>HYPERLINK("https://docs.wto.org/imrd/directdoc.asp?DDFDocuments/u/G/TBTN23/BDI360A2.docx", "https://docs.wto.org/imrd/directdoc.asp?DDFDocuments/u/G/TBTN23/BDI360A2.docx")</f>
        <v>https://docs.wto.org/imrd/directdoc.asp?DDFDocuments/u/G/TBTN23/BDI360A2.docx</v>
      </c>
      <c r="T346" s="3" t="str">
        <f>HYPERLINK("https://docs.wto.org/imrd/directdoc.asp?DDFDocuments/v/G/TBTN23/BDI360A2.docx", "https://docs.wto.org/imrd/directdoc.asp?DDFDocuments/v/G/TBTN23/BDI360A2.docx")</f>
        <v>https://docs.wto.org/imrd/directdoc.asp?DDFDocuments/v/G/TBTN23/BDI360A2.docx</v>
      </c>
      <c r="U346" s="3" t="s">
        <v>422</v>
      </c>
      <c r="V346" s="3" t="s">
        <v>422</v>
      </c>
      <c r="W346" s="3" t="s">
        <v>421</v>
      </c>
      <c r="X346" s="3" t="s">
        <v>422</v>
      </c>
      <c r="Y346" s="3" t="s">
        <v>422</v>
      </c>
      <c r="Z346" s="3" t="s">
        <v>422</v>
      </c>
      <c r="AA346" s="3" t="s">
        <v>422</v>
      </c>
      <c r="AB346" s="1" t="s">
        <v>23</v>
      </c>
    </row>
    <row r="347" spans="1:28" ht="120" x14ac:dyDescent="0.25">
      <c r="A347" s="3" t="s">
        <v>43</v>
      </c>
      <c r="B347" s="9">
        <v>45999</v>
      </c>
      <c r="C347" s="13" t="str">
        <f>HYPERLINK("https://eping.wto.org/en/Search?viewData= G/TBT/N/BDI/361/Add.2, G/TBT/N/KEN/1441/Add.3, G/TBT/N/RWA/872/Add.2, G/TBT/N/TZA/975/Add.2, G/TBT/N/UGA/1777/Add.2"," G/TBT/N/BDI/361/Add.2, G/TBT/N/KEN/1441/Add.3, G/TBT/N/RWA/872/Add.2, G/TBT/N/TZA/975/Add.2, G/TBT/N/UGA/1777/Add.2")</f>
        <v xml:space="preserve"> G/TBT/N/BDI/361/Add.2, G/TBT/N/KEN/1441/Add.3, G/TBT/N/RWA/872/Add.2, G/TBT/N/TZA/975/Add.2, G/TBT/N/UGA/1777/Add.2</v>
      </c>
      <c r="D347" s="1" t="s">
        <v>1000</v>
      </c>
      <c r="E347" s="1" t="s">
        <v>1001</v>
      </c>
      <c r="F347" s="1" t="s">
        <v>1002</v>
      </c>
      <c r="G347" s="1" t="s">
        <v>1003</v>
      </c>
      <c r="H347" s="1" t="s">
        <v>1004</v>
      </c>
      <c r="I347" s="1" t="s">
        <v>1005</v>
      </c>
      <c r="J347" s="1" t="s">
        <v>23</v>
      </c>
      <c r="K347" s="1" t="s">
        <v>23</v>
      </c>
      <c r="L347" s="3"/>
      <c r="M347" s="9" t="s">
        <v>23</v>
      </c>
      <c r="N347" s="9" t="s">
        <v>23</v>
      </c>
      <c r="O347" s="9" t="s">
        <v>23</v>
      </c>
      <c r="P347" s="3" t="s">
        <v>71</v>
      </c>
      <c r="Q347" s="3"/>
      <c r="R347" s="3" t="str">
        <f>HYPERLINK("https://docs.wto.org/imrd/directdoc.asp?DDFDocuments/t/G/TBTN23/BDI361A2.docx", "https://docs.wto.org/imrd/directdoc.asp?DDFDocuments/t/G/TBTN23/BDI361A2.docx")</f>
        <v>https://docs.wto.org/imrd/directdoc.asp?DDFDocuments/t/G/TBTN23/BDI361A2.docx</v>
      </c>
      <c r="S347" s="3" t="str">
        <f>HYPERLINK("https://docs.wto.org/imrd/directdoc.asp?DDFDocuments/u/G/TBTN23/BDI361A2.docx", "https://docs.wto.org/imrd/directdoc.asp?DDFDocuments/u/G/TBTN23/BDI361A2.docx")</f>
        <v>https://docs.wto.org/imrd/directdoc.asp?DDFDocuments/u/G/TBTN23/BDI361A2.docx</v>
      </c>
      <c r="T347" s="3" t="str">
        <f>HYPERLINK("https://docs.wto.org/imrd/directdoc.asp?DDFDocuments/v/G/TBTN23/BDI361A2.docx", "https://docs.wto.org/imrd/directdoc.asp?DDFDocuments/v/G/TBTN23/BDI361A2.docx")</f>
        <v>https://docs.wto.org/imrd/directdoc.asp?DDFDocuments/v/G/TBTN23/BDI361A2.docx</v>
      </c>
      <c r="U347" s="3" t="s">
        <v>422</v>
      </c>
      <c r="V347" s="3" t="s">
        <v>422</v>
      </c>
      <c r="W347" s="3" t="s">
        <v>421</v>
      </c>
      <c r="X347" s="3" t="s">
        <v>422</v>
      </c>
      <c r="Y347" s="3" t="s">
        <v>422</v>
      </c>
      <c r="Z347" s="3" t="s">
        <v>422</v>
      </c>
      <c r="AA347" s="3" t="s">
        <v>422</v>
      </c>
      <c r="AB347" s="1" t="s">
        <v>23</v>
      </c>
    </row>
    <row r="348" spans="1:28" ht="105" x14ac:dyDescent="0.25">
      <c r="A348" s="3" t="s">
        <v>22</v>
      </c>
      <c r="B348" s="9">
        <v>45999</v>
      </c>
      <c r="C348" s="13" t="str">
        <f>HYPERLINK("https://eping.wto.org/en/Search?viewData= G/TBT/N/BDI/379/Add.2, G/TBT/N/KEN/1459/Add.3, G/TBT/N/RWA/891/Add.2, G/TBT/N/TZA/993/Add.2, G/TBT/N/UGA/1796/Add.2"," G/TBT/N/BDI/379/Add.2, G/TBT/N/KEN/1459/Add.3, G/TBT/N/RWA/891/Add.2, G/TBT/N/TZA/993/Add.2, G/TBT/N/UGA/1796/Add.2")</f>
        <v xml:space="preserve"> G/TBT/N/BDI/379/Add.2, G/TBT/N/KEN/1459/Add.3, G/TBT/N/RWA/891/Add.2, G/TBT/N/TZA/993/Add.2, G/TBT/N/UGA/1796/Add.2</v>
      </c>
      <c r="D348" s="1" t="s">
        <v>962</v>
      </c>
      <c r="E348" s="1" t="s">
        <v>963</v>
      </c>
      <c r="F348" s="1" t="s">
        <v>964</v>
      </c>
      <c r="G348" s="1" t="s">
        <v>965</v>
      </c>
      <c r="H348" s="1" t="s">
        <v>966</v>
      </c>
      <c r="I348" s="1" t="s">
        <v>967</v>
      </c>
      <c r="J348" s="1" t="s">
        <v>23</v>
      </c>
      <c r="K348" s="1" t="s">
        <v>23</v>
      </c>
      <c r="L348" s="3"/>
      <c r="M348" s="9" t="s">
        <v>23</v>
      </c>
      <c r="N348" s="9" t="s">
        <v>23</v>
      </c>
      <c r="O348" s="9" t="s">
        <v>23</v>
      </c>
      <c r="P348" s="3" t="s">
        <v>71</v>
      </c>
      <c r="Q348" s="3"/>
      <c r="R348" s="3" t="str">
        <f>HYPERLINK("https://docs.wto.org/imrd/directdoc.asp?DDFDocuments/t/G/TBTN23/BDI379A2.docx", "https://docs.wto.org/imrd/directdoc.asp?DDFDocuments/t/G/TBTN23/BDI379A2.docx")</f>
        <v>https://docs.wto.org/imrd/directdoc.asp?DDFDocuments/t/G/TBTN23/BDI379A2.docx</v>
      </c>
      <c r="S348" s="3" t="str">
        <f>HYPERLINK("https://docs.wto.org/imrd/directdoc.asp?DDFDocuments/u/G/TBTN23/BDI379A2.docx", "https://docs.wto.org/imrd/directdoc.asp?DDFDocuments/u/G/TBTN23/BDI379A2.docx")</f>
        <v>https://docs.wto.org/imrd/directdoc.asp?DDFDocuments/u/G/TBTN23/BDI379A2.docx</v>
      </c>
      <c r="T348" s="3" t="str">
        <f>HYPERLINK("https://docs.wto.org/imrd/directdoc.asp?DDFDocuments/v/G/TBTN23/BDI379A2.docx", "https://docs.wto.org/imrd/directdoc.asp?DDFDocuments/v/G/TBTN23/BDI379A2.docx")</f>
        <v>https://docs.wto.org/imrd/directdoc.asp?DDFDocuments/v/G/TBTN23/BDI379A2.docx</v>
      </c>
      <c r="U348" s="3" t="s">
        <v>421</v>
      </c>
      <c r="V348" s="3" t="s">
        <v>422</v>
      </c>
      <c r="W348" s="3" t="s">
        <v>421</v>
      </c>
      <c r="X348" s="3" t="s">
        <v>422</v>
      </c>
      <c r="Y348" s="3" t="s">
        <v>422</v>
      </c>
      <c r="Z348" s="3" t="s">
        <v>422</v>
      </c>
      <c r="AA348" s="3" t="s">
        <v>422</v>
      </c>
      <c r="AB348" s="1" t="s">
        <v>23</v>
      </c>
    </row>
    <row r="349" spans="1:28" ht="105" x14ac:dyDescent="0.25">
      <c r="A349" s="3" t="s">
        <v>28</v>
      </c>
      <c r="B349" s="9">
        <v>45999</v>
      </c>
      <c r="C349" s="13" t="str">
        <f>HYPERLINK("https://eping.wto.org/en/Search?viewData= G/TBT/N/BDI/451/Add.2, G/TBT/N/KEN/1556/Add.2, G/TBT/N/RWA/986/Add.2, G/TBT/N/TZA/1087/Add.2, G/TBT/N/UGA/1901/Add.2"," G/TBT/N/BDI/451/Add.2, G/TBT/N/KEN/1556/Add.2, G/TBT/N/RWA/986/Add.2, G/TBT/N/TZA/1087/Add.2, G/TBT/N/UGA/1901/Add.2")</f>
        <v xml:space="preserve"> G/TBT/N/BDI/451/Add.2, G/TBT/N/KEN/1556/Add.2, G/TBT/N/RWA/986/Add.2, G/TBT/N/TZA/1087/Add.2, G/TBT/N/UGA/1901/Add.2</v>
      </c>
      <c r="D349" s="1" t="s">
        <v>901</v>
      </c>
      <c r="E349" s="1" t="s">
        <v>902</v>
      </c>
      <c r="F349" s="1" t="s">
        <v>869</v>
      </c>
      <c r="G349" s="1" t="s">
        <v>903</v>
      </c>
      <c r="H349" s="1" t="s">
        <v>870</v>
      </c>
      <c r="I349" s="1" t="s">
        <v>161</v>
      </c>
      <c r="J349" s="1" t="s">
        <v>23</v>
      </c>
      <c r="K349" s="1" t="s">
        <v>29</v>
      </c>
      <c r="L349" s="3"/>
      <c r="M349" s="9" t="s">
        <v>23</v>
      </c>
      <c r="N349" s="9" t="s">
        <v>23</v>
      </c>
      <c r="O349" s="9" t="s">
        <v>23</v>
      </c>
      <c r="P349" s="3" t="s">
        <v>71</v>
      </c>
      <c r="Q349" s="3"/>
      <c r="R349" s="3" t="str">
        <f>HYPERLINK("https://docs.wto.org/imrd/directdoc.asp?DDFDocuments/t/G/TBTN24/BDI451A2.docx", "https://docs.wto.org/imrd/directdoc.asp?DDFDocuments/t/G/TBTN24/BDI451A2.docx")</f>
        <v>https://docs.wto.org/imrd/directdoc.asp?DDFDocuments/t/G/TBTN24/BDI451A2.docx</v>
      </c>
      <c r="S349" s="3" t="str">
        <f>HYPERLINK("https://docs.wto.org/imrd/directdoc.asp?DDFDocuments/u/G/TBTN24/BDI451A2.docx", "https://docs.wto.org/imrd/directdoc.asp?DDFDocuments/u/G/TBTN24/BDI451A2.docx")</f>
        <v>https://docs.wto.org/imrd/directdoc.asp?DDFDocuments/u/G/TBTN24/BDI451A2.docx</v>
      </c>
      <c r="T349" s="3" t="str">
        <f>HYPERLINK("https://docs.wto.org/imrd/directdoc.asp?DDFDocuments/v/G/TBTN24/BDI451A2.docx", "https://docs.wto.org/imrd/directdoc.asp?DDFDocuments/v/G/TBTN24/BDI451A2.docx")</f>
        <v>https://docs.wto.org/imrd/directdoc.asp?DDFDocuments/v/G/TBTN24/BDI451A2.docx</v>
      </c>
      <c r="U349" s="3" t="s">
        <v>421</v>
      </c>
      <c r="V349" s="3" t="s">
        <v>422</v>
      </c>
      <c r="W349" s="3" t="s">
        <v>422</v>
      </c>
      <c r="X349" s="3" t="s">
        <v>422</v>
      </c>
      <c r="Y349" s="3" t="s">
        <v>422</v>
      </c>
      <c r="Z349" s="3" t="s">
        <v>422</v>
      </c>
      <c r="AA349" s="3" t="s">
        <v>422</v>
      </c>
      <c r="AB349" s="1" t="s">
        <v>23</v>
      </c>
    </row>
    <row r="350" spans="1:28" ht="60" x14ac:dyDescent="0.25">
      <c r="A350" s="3" t="s">
        <v>27</v>
      </c>
      <c r="B350" s="9">
        <v>45999</v>
      </c>
      <c r="C350" s="13" t="str">
        <f>HYPERLINK("https://eping.wto.org/en/Search?viewData= G/TBT/N/CHL/628/Add.1"," G/TBT/N/CHL/628/Add.1")</f>
        <v xml:space="preserve"> G/TBT/N/CHL/628/Add.1</v>
      </c>
      <c r="D350" s="1" t="s">
        <v>1034</v>
      </c>
      <c r="E350" s="1" t="s">
        <v>1035</v>
      </c>
      <c r="F350" s="1" t="s">
        <v>1036</v>
      </c>
      <c r="G350" s="1" t="s">
        <v>23</v>
      </c>
      <c r="H350" s="1" t="s">
        <v>1009</v>
      </c>
      <c r="I350" s="1" t="s">
        <v>106</v>
      </c>
      <c r="J350" s="1" t="s">
        <v>23</v>
      </c>
      <c r="K350" s="1" t="s">
        <v>23</v>
      </c>
      <c r="L350" s="3"/>
      <c r="M350" s="9" t="s">
        <v>23</v>
      </c>
      <c r="N350" s="9" t="s">
        <v>23</v>
      </c>
      <c r="O350" s="9" t="s">
        <v>23</v>
      </c>
      <c r="P350" s="3" t="s">
        <v>71</v>
      </c>
      <c r="Q350" s="3"/>
      <c r="R350" s="3" t="str">
        <f>HYPERLINK("https://docs.wto.org/imrd/directdoc.asp?DDFDocuments/t/G/TBTN23/CHL628A1.docx", "https://docs.wto.org/imrd/directdoc.asp?DDFDocuments/t/G/TBTN23/CHL628A1.docx")</f>
        <v>https://docs.wto.org/imrd/directdoc.asp?DDFDocuments/t/G/TBTN23/CHL628A1.docx</v>
      </c>
      <c r="S350" s="3" t="str">
        <f>HYPERLINK("https://docs.wto.org/imrd/directdoc.asp?DDFDocuments/u/G/TBTN23/CHL628A1.docx", "https://docs.wto.org/imrd/directdoc.asp?DDFDocuments/u/G/TBTN23/CHL628A1.docx")</f>
        <v>https://docs.wto.org/imrd/directdoc.asp?DDFDocuments/u/G/TBTN23/CHL628A1.docx</v>
      </c>
      <c r="T350" s="3" t="str">
        <f>HYPERLINK("https://docs.wto.org/imrd/directdoc.asp?DDFDocuments/v/G/TBTN23/CHL628A1.docx", "https://docs.wto.org/imrd/directdoc.asp?DDFDocuments/v/G/TBTN23/CHL628A1.docx")</f>
        <v>https://docs.wto.org/imrd/directdoc.asp?DDFDocuments/v/G/TBTN23/CHL628A1.docx</v>
      </c>
      <c r="U350" s="3" t="s">
        <v>421</v>
      </c>
      <c r="V350" s="3" t="s">
        <v>422</v>
      </c>
      <c r="W350" s="3" t="s">
        <v>422</v>
      </c>
      <c r="X350" s="3" t="s">
        <v>422</v>
      </c>
      <c r="Y350" s="3" t="s">
        <v>422</v>
      </c>
      <c r="Z350" s="3" t="s">
        <v>422</v>
      </c>
      <c r="AA350" s="3" t="s">
        <v>422</v>
      </c>
      <c r="AB350" s="1" t="s">
        <v>23</v>
      </c>
    </row>
    <row r="351" spans="1:28" ht="60" x14ac:dyDescent="0.25">
      <c r="A351" s="3" t="s">
        <v>27</v>
      </c>
      <c r="B351" s="9">
        <v>45999</v>
      </c>
      <c r="C351" s="13" t="str">
        <f>HYPERLINK("https://eping.wto.org/en/Search?viewData= G/TBT/N/CHL/633/Add.1"," G/TBT/N/CHL/633/Add.1")</f>
        <v xml:space="preserve"> G/TBT/N/CHL/633/Add.1</v>
      </c>
      <c r="D351" s="1" t="s">
        <v>1037</v>
      </c>
      <c r="E351" s="1" t="s">
        <v>1007</v>
      </c>
      <c r="F351" s="1" t="s">
        <v>1038</v>
      </c>
      <c r="G351" s="1" t="s">
        <v>23</v>
      </c>
      <c r="H351" s="1" t="s">
        <v>1009</v>
      </c>
      <c r="I351" s="1" t="s">
        <v>106</v>
      </c>
      <c r="J351" s="1" t="s">
        <v>23</v>
      </c>
      <c r="K351" s="1" t="s">
        <v>23</v>
      </c>
      <c r="L351" s="3"/>
      <c r="M351" s="9" t="s">
        <v>23</v>
      </c>
      <c r="N351" s="9" t="s">
        <v>23</v>
      </c>
      <c r="O351" s="9" t="s">
        <v>23</v>
      </c>
      <c r="P351" s="3" t="s">
        <v>71</v>
      </c>
      <c r="Q351" s="3"/>
      <c r="R351" s="3" t="str">
        <f>HYPERLINK("https://docs.wto.org/imrd/directdoc.asp?DDFDocuments/t/G/TBTN23/CHL633A1.docx", "https://docs.wto.org/imrd/directdoc.asp?DDFDocuments/t/G/TBTN23/CHL633A1.docx")</f>
        <v>https://docs.wto.org/imrd/directdoc.asp?DDFDocuments/t/G/TBTN23/CHL633A1.docx</v>
      </c>
      <c r="S351" s="3" t="str">
        <f>HYPERLINK("https://docs.wto.org/imrd/directdoc.asp?DDFDocuments/u/G/TBTN23/CHL633A1.docx", "https://docs.wto.org/imrd/directdoc.asp?DDFDocuments/u/G/TBTN23/CHL633A1.docx")</f>
        <v>https://docs.wto.org/imrd/directdoc.asp?DDFDocuments/u/G/TBTN23/CHL633A1.docx</v>
      </c>
      <c r="T351" s="3" t="str">
        <f>HYPERLINK("https://docs.wto.org/imrd/directdoc.asp?DDFDocuments/v/G/TBTN23/CHL633A1.docx", "https://docs.wto.org/imrd/directdoc.asp?DDFDocuments/v/G/TBTN23/CHL633A1.docx")</f>
        <v>https://docs.wto.org/imrd/directdoc.asp?DDFDocuments/v/G/TBTN23/CHL633A1.docx</v>
      </c>
      <c r="U351" s="3" t="s">
        <v>421</v>
      </c>
      <c r="V351" s="3" t="s">
        <v>422</v>
      </c>
      <c r="W351" s="3" t="s">
        <v>422</v>
      </c>
      <c r="X351" s="3" t="s">
        <v>422</v>
      </c>
      <c r="Y351" s="3" t="s">
        <v>422</v>
      </c>
      <c r="Z351" s="3" t="s">
        <v>422</v>
      </c>
      <c r="AA351" s="3" t="s">
        <v>422</v>
      </c>
      <c r="AB351" s="1" t="s">
        <v>23</v>
      </c>
    </row>
    <row r="352" spans="1:28" ht="60" x14ac:dyDescent="0.25">
      <c r="A352" s="3" t="s">
        <v>27</v>
      </c>
      <c r="B352" s="9">
        <v>45999</v>
      </c>
      <c r="C352" s="13" t="str">
        <f>HYPERLINK("https://eping.wto.org/en/Search?viewData= G/TBT/N/CHL/629/Add.1"," G/TBT/N/CHL/629/Add.1")</f>
        <v xml:space="preserve"> G/TBT/N/CHL/629/Add.1</v>
      </c>
      <c r="D352" s="1" t="s">
        <v>1039</v>
      </c>
      <c r="E352" s="1" t="s">
        <v>1040</v>
      </c>
      <c r="F352" s="1" t="s">
        <v>1041</v>
      </c>
      <c r="G352" s="1" t="s">
        <v>23</v>
      </c>
      <c r="H352" s="1" t="s">
        <v>1009</v>
      </c>
      <c r="I352" s="1" t="s">
        <v>106</v>
      </c>
      <c r="J352" s="1" t="s">
        <v>23</v>
      </c>
      <c r="K352" s="1" t="s">
        <v>23</v>
      </c>
      <c r="L352" s="3"/>
      <c r="M352" s="9" t="s">
        <v>23</v>
      </c>
      <c r="N352" s="9" t="s">
        <v>23</v>
      </c>
      <c r="O352" s="9" t="s">
        <v>23</v>
      </c>
      <c r="P352" s="3" t="s">
        <v>71</v>
      </c>
      <c r="Q352" s="3"/>
      <c r="R352" s="3" t="str">
        <f>HYPERLINK("https://docs.wto.org/imrd/directdoc.asp?DDFDocuments/t/G/TBTN23/CHL629A1.docx", "https://docs.wto.org/imrd/directdoc.asp?DDFDocuments/t/G/TBTN23/CHL629A1.docx")</f>
        <v>https://docs.wto.org/imrd/directdoc.asp?DDFDocuments/t/G/TBTN23/CHL629A1.docx</v>
      </c>
      <c r="S352" s="3" t="str">
        <f>HYPERLINK("https://docs.wto.org/imrd/directdoc.asp?DDFDocuments/u/G/TBTN23/CHL629A1.docx", "https://docs.wto.org/imrd/directdoc.asp?DDFDocuments/u/G/TBTN23/CHL629A1.docx")</f>
        <v>https://docs.wto.org/imrd/directdoc.asp?DDFDocuments/u/G/TBTN23/CHL629A1.docx</v>
      </c>
      <c r="T352" s="3" t="str">
        <f>HYPERLINK("https://docs.wto.org/imrd/directdoc.asp?DDFDocuments/v/G/TBTN23/CHL629A1.docx", "https://docs.wto.org/imrd/directdoc.asp?DDFDocuments/v/G/TBTN23/CHL629A1.docx")</f>
        <v>https://docs.wto.org/imrd/directdoc.asp?DDFDocuments/v/G/TBTN23/CHL629A1.docx</v>
      </c>
      <c r="U352" s="3" t="s">
        <v>421</v>
      </c>
      <c r="V352" s="3" t="s">
        <v>422</v>
      </c>
      <c r="W352" s="3" t="s">
        <v>422</v>
      </c>
      <c r="X352" s="3" t="s">
        <v>422</v>
      </c>
      <c r="Y352" s="3" t="s">
        <v>422</v>
      </c>
      <c r="Z352" s="3" t="s">
        <v>422</v>
      </c>
      <c r="AA352" s="3" t="s">
        <v>422</v>
      </c>
      <c r="AB352" s="1" t="s">
        <v>23</v>
      </c>
    </row>
    <row r="353" spans="1:28" ht="60" x14ac:dyDescent="0.25">
      <c r="A353" s="3" t="s">
        <v>27</v>
      </c>
      <c r="B353" s="9">
        <v>45999</v>
      </c>
      <c r="C353" s="13" t="str">
        <f>HYPERLINK("https://eping.wto.org/en/Search?viewData= G/TBT/N/CHL/636/Add.1"," G/TBT/N/CHL/636/Add.1")</f>
        <v xml:space="preserve"> G/TBT/N/CHL/636/Add.1</v>
      </c>
      <c r="D353" s="1" t="s">
        <v>1042</v>
      </c>
      <c r="E353" s="1" t="s">
        <v>1035</v>
      </c>
      <c r="F353" s="1" t="s">
        <v>1043</v>
      </c>
      <c r="G353" s="1" t="s">
        <v>23</v>
      </c>
      <c r="H353" s="1" t="s">
        <v>1009</v>
      </c>
      <c r="I353" s="1" t="s">
        <v>106</v>
      </c>
      <c r="J353" s="1" t="s">
        <v>23</v>
      </c>
      <c r="K353" s="1" t="s">
        <v>23</v>
      </c>
      <c r="L353" s="3"/>
      <c r="M353" s="9" t="s">
        <v>23</v>
      </c>
      <c r="N353" s="9" t="s">
        <v>23</v>
      </c>
      <c r="O353" s="9" t="s">
        <v>23</v>
      </c>
      <c r="P353" s="3" t="s">
        <v>71</v>
      </c>
      <c r="Q353" s="3"/>
      <c r="R353" s="3" t="str">
        <f>HYPERLINK("https://docs.wto.org/imrd/directdoc.asp?DDFDocuments/t/G/TBTN23/CHL636A1.docx", "https://docs.wto.org/imrd/directdoc.asp?DDFDocuments/t/G/TBTN23/CHL636A1.docx")</f>
        <v>https://docs.wto.org/imrd/directdoc.asp?DDFDocuments/t/G/TBTN23/CHL636A1.docx</v>
      </c>
      <c r="S353" s="3" t="str">
        <f>HYPERLINK("https://docs.wto.org/imrd/directdoc.asp?DDFDocuments/u/G/TBTN23/CHL636A1.docx", "https://docs.wto.org/imrd/directdoc.asp?DDFDocuments/u/G/TBTN23/CHL636A1.docx")</f>
        <v>https://docs.wto.org/imrd/directdoc.asp?DDFDocuments/u/G/TBTN23/CHL636A1.docx</v>
      </c>
      <c r="T353" s="3" t="str">
        <f>HYPERLINK("https://docs.wto.org/imrd/directdoc.asp?DDFDocuments/v/G/TBTN23/CHL636A1.docx", "https://docs.wto.org/imrd/directdoc.asp?DDFDocuments/v/G/TBTN23/CHL636A1.docx")</f>
        <v>https://docs.wto.org/imrd/directdoc.asp?DDFDocuments/v/G/TBTN23/CHL636A1.docx</v>
      </c>
      <c r="U353" s="3" t="s">
        <v>421</v>
      </c>
      <c r="V353" s="3" t="s">
        <v>422</v>
      </c>
      <c r="W353" s="3" t="s">
        <v>422</v>
      </c>
      <c r="X353" s="3" t="s">
        <v>422</v>
      </c>
      <c r="Y353" s="3" t="s">
        <v>422</v>
      </c>
      <c r="Z353" s="3" t="s">
        <v>422</v>
      </c>
      <c r="AA353" s="3" t="s">
        <v>422</v>
      </c>
      <c r="AB353" s="1" t="s">
        <v>23</v>
      </c>
    </row>
    <row r="354" spans="1:28" ht="195" x14ac:dyDescent="0.25">
      <c r="A354" s="3" t="s">
        <v>43</v>
      </c>
      <c r="B354" s="9">
        <v>45999</v>
      </c>
      <c r="C354" s="13" t="str">
        <f>HYPERLINK("https://eping.wto.org/en/Search?viewData= G/TBT/N/BDI/454/Add.2, G/TBT/N/KEN/1559/Add.2, G/TBT/N/RWA/990/Add.2, G/TBT/N/TZA/1090/Add.2, G/TBT/N/UGA/1904/Add.2"," G/TBT/N/BDI/454/Add.2, G/TBT/N/KEN/1559/Add.2, G/TBT/N/RWA/990/Add.2, G/TBT/N/TZA/1090/Add.2, G/TBT/N/UGA/1904/Add.2")</f>
        <v xml:space="preserve"> G/TBT/N/BDI/454/Add.2, G/TBT/N/KEN/1559/Add.2, G/TBT/N/RWA/990/Add.2, G/TBT/N/TZA/1090/Add.2, G/TBT/N/UGA/1904/Add.2</v>
      </c>
      <c r="D354" s="1" t="s">
        <v>898</v>
      </c>
      <c r="E354" s="1" t="s">
        <v>899</v>
      </c>
      <c r="F354" s="1" t="s">
        <v>869</v>
      </c>
      <c r="G354" s="1" t="s">
        <v>23</v>
      </c>
      <c r="H354" s="1" t="s">
        <v>870</v>
      </c>
      <c r="I354" s="1" t="s">
        <v>636</v>
      </c>
      <c r="J354" s="1" t="s">
        <v>23</v>
      </c>
      <c r="K354" s="1" t="s">
        <v>900</v>
      </c>
      <c r="L354" s="3"/>
      <c r="M354" s="9" t="s">
        <v>23</v>
      </c>
      <c r="N354" s="9" t="s">
        <v>23</v>
      </c>
      <c r="O354" s="9" t="s">
        <v>23</v>
      </c>
      <c r="P354" s="3" t="s">
        <v>71</v>
      </c>
      <c r="Q354" s="3"/>
      <c r="R354" s="3" t="str">
        <f>HYPERLINK("https://docs.wto.org/imrd/directdoc.asp?DDFDocuments/t/G/TBTN24/BDI454A2.docx", "https://docs.wto.org/imrd/directdoc.asp?DDFDocuments/t/G/TBTN24/BDI454A2.docx")</f>
        <v>https://docs.wto.org/imrd/directdoc.asp?DDFDocuments/t/G/TBTN24/BDI454A2.docx</v>
      </c>
      <c r="S354" s="3" t="str">
        <f>HYPERLINK("https://docs.wto.org/imrd/directdoc.asp?DDFDocuments/u/G/TBTN24/BDI454A2.docx", "https://docs.wto.org/imrd/directdoc.asp?DDFDocuments/u/G/TBTN24/BDI454A2.docx")</f>
        <v>https://docs.wto.org/imrd/directdoc.asp?DDFDocuments/u/G/TBTN24/BDI454A2.docx</v>
      </c>
      <c r="T354" s="3" t="str">
        <f>HYPERLINK("https://docs.wto.org/imrd/directdoc.asp?DDFDocuments/v/G/TBTN24/BDI454A2.docx", "https://docs.wto.org/imrd/directdoc.asp?DDFDocuments/v/G/TBTN24/BDI454A2.docx")</f>
        <v>https://docs.wto.org/imrd/directdoc.asp?DDFDocuments/v/G/TBTN24/BDI454A2.docx</v>
      </c>
      <c r="U354" s="3" t="s">
        <v>421</v>
      </c>
      <c r="V354" s="3" t="s">
        <v>422</v>
      </c>
      <c r="W354" s="3" t="s">
        <v>422</v>
      </c>
      <c r="X354" s="3" t="s">
        <v>422</v>
      </c>
      <c r="Y354" s="3" t="s">
        <v>422</v>
      </c>
      <c r="Z354" s="3" t="s">
        <v>422</v>
      </c>
      <c r="AA354" s="3" t="s">
        <v>422</v>
      </c>
      <c r="AB354" s="1" t="s">
        <v>23</v>
      </c>
    </row>
    <row r="355" spans="1:28" ht="409.5" x14ac:dyDescent="0.25">
      <c r="A355" s="3" t="s">
        <v>168</v>
      </c>
      <c r="B355" s="9">
        <v>45999</v>
      </c>
      <c r="C355" s="13" t="str">
        <f>HYPERLINK("https://eping.wto.org/en/Search?viewData= G/TBT/N/RUS/179"," G/TBT/N/RUS/179")</f>
        <v xml:space="preserve"> G/TBT/N/RUS/179</v>
      </c>
      <c r="D355" s="1" t="s">
        <v>1044</v>
      </c>
      <c r="E355" s="1" t="s">
        <v>1045</v>
      </c>
      <c r="F355" s="1" t="s">
        <v>1046</v>
      </c>
      <c r="G355" s="1" t="s">
        <v>1047</v>
      </c>
      <c r="H355" s="1" t="s">
        <v>1048</v>
      </c>
      <c r="I355" s="1" t="s">
        <v>1049</v>
      </c>
      <c r="J355" s="1" t="s">
        <v>1050</v>
      </c>
      <c r="K355" s="1" t="s">
        <v>1051</v>
      </c>
      <c r="L355" s="3"/>
      <c r="M355" s="9">
        <v>46087</v>
      </c>
      <c r="N355" s="9" t="s">
        <v>23</v>
      </c>
      <c r="O355" s="9" t="s">
        <v>23</v>
      </c>
      <c r="P355" s="3" t="s">
        <v>24</v>
      </c>
      <c r="Q355" s="3"/>
      <c r="R355" s="3" t="str">
        <f>HYPERLINK("https://docs.wto.org/imrd/directdoc.asp?DDFDocuments/t/G/TBTN25/RUS179.docx", "https://docs.wto.org/imrd/directdoc.asp?DDFDocuments/t/G/TBTN25/RUS179.docx")</f>
        <v>https://docs.wto.org/imrd/directdoc.asp?DDFDocuments/t/G/TBTN25/RUS179.docx</v>
      </c>
      <c r="S355" s="3" t="str">
        <f>HYPERLINK("https://docs.wto.org/imrd/directdoc.asp?DDFDocuments/u/G/TBTN25/RUS179.docx", "https://docs.wto.org/imrd/directdoc.asp?DDFDocuments/u/G/TBTN25/RUS179.docx")</f>
        <v>https://docs.wto.org/imrd/directdoc.asp?DDFDocuments/u/G/TBTN25/RUS179.docx</v>
      </c>
      <c r="T355" s="3" t="str">
        <f>HYPERLINK("https://docs.wto.org/imrd/directdoc.asp?DDFDocuments/v/G/TBTN25/RUS179.docx", "https://docs.wto.org/imrd/directdoc.asp?DDFDocuments/v/G/TBTN25/RUS179.docx")</f>
        <v>https://docs.wto.org/imrd/directdoc.asp?DDFDocuments/v/G/TBTN25/RUS179.docx</v>
      </c>
      <c r="U355" s="3" t="s">
        <v>421</v>
      </c>
      <c r="V355" s="3" t="s">
        <v>422</v>
      </c>
      <c r="W355" s="3" t="s">
        <v>422</v>
      </c>
      <c r="X355" s="3" t="s">
        <v>422</v>
      </c>
      <c r="Y355" s="3" t="s">
        <v>422</v>
      </c>
      <c r="Z355" s="3" t="s">
        <v>422</v>
      </c>
      <c r="AA355" s="3" t="s">
        <v>422</v>
      </c>
      <c r="AB355" s="1" t="s">
        <v>1052</v>
      </c>
    </row>
    <row r="356" spans="1:28" ht="409.5" x14ac:dyDescent="0.25">
      <c r="A356" s="3" t="s">
        <v>70</v>
      </c>
      <c r="B356" s="9">
        <v>45999</v>
      </c>
      <c r="C356" s="13" t="str">
        <f>HYPERLINK("https://eping.wto.org/en/Search?viewData= G/TBT/N/USA/1881/Add.3"," G/TBT/N/USA/1881/Add.3")</f>
        <v xml:space="preserve"> G/TBT/N/USA/1881/Add.3</v>
      </c>
      <c r="D356" s="1" t="s">
        <v>1053</v>
      </c>
      <c r="E356" s="1" t="s">
        <v>1054</v>
      </c>
      <c r="F356" s="1" t="s">
        <v>1055</v>
      </c>
      <c r="G356" s="1" t="s">
        <v>23</v>
      </c>
      <c r="H356" s="1" t="s">
        <v>1056</v>
      </c>
      <c r="I356" s="1" t="s">
        <v>66</v>
      </c>
      <c r="K356" s="1" t="s">
        <v>23</v>
      </c>
      <c r="L356" s="3"/>
      <c r="M356" s="9" t="s">
        <v>23</v>
      </c>
      <c r="N356" s="9" t="s">
        <v>23</v>
      </c>
      <c r="O356" s="9" t="s">
        <v>23</v>
      </c>
      <c r="P356" s="3" t="s">
        <v>71</v>
      </c>
      <c r="Q356" s="1" t="s">
        <v>1057</v>
      </c>
      <c r="R356" s="3" t="str">
        <f>HYPERLINK("https://docs.wto.org/imrd/directdoc.asp?DDFDocuments/t/G/TBTN22/USA1881A3.docx", "https://docs.wto.org/imrd/directdoc.asp?DDFDocuments/t/G/TBTN22/USA1881A3.docx")</f>
        <v>https://docs.wto.org/imrd/directdoc.asp?DDFDocuments/t/G/TBTN22/USA1881A3.docx</v>
      </c>
      <c r="S356" s="3" t="str">
        <f>HYPERLINK("https://docs.wto.org/imrd/directdoc.asp?DDFDocuments/u/G/TBTN22/USA1881A3.docx", "https://docs.wto.org/imrd/directdoc.asp?DDFDocuments/u/G/TBTN22/USA1881A3.docx")</f>
        <v>https://docs.wto.org/imrd/directdoc.asp?DDFDocuments/u/G/TBTN22/USA1881A3.docx</v>
      </c>
      <c r="T356" s="3" t="str">
        <f>HYPERLINK("https://docs.wto.org/imrd/directdoc.asp?DDFDocuments/v/G/TBTN22/USA1881A3.docx", "https://docs.wto.org/imrd/directdoc.asp?DDFDocuments/v/G/TBTN22/USA1881A3.docx")</f>
        <v>https://docs.wto.org/imrd/directdoc.asp?DDFDocuments/v/G/TBTN22/USA1881A3.docx</v>
      </c>
      <c r="U356" s="3" t="s">
        <v>421</v>
      </c>
      <c r="V356" s="3" t="s">
        <v>422</v>
      </c>
      <c r="W356" s="3" t="s">
        <v>422</v>
      </c>
      <c r="X356" s="3" t="s">
        <v>422</v>
      </c>
      <c r="Y356" s="3" t="s">
        <v>422</v>
      </c>
      <c r="Z356" s="3" t="s">
        <v>422</v>
      </c>
      <c r="AA356" s="3" t="s">
        <v>422</v>
      </c>
      <c r="AB356" s="1" t="s">
        <v>23</v>
      </c>
    </row>
    <row r="357" spans="1:28" ht="90" x14ac:dyDescent="0.25">
      <c r="A357" s="3" t="s">
        <v>22</v>
      </c>
      <c r="B357" s="9">
        <v>45999</v>
      </c>
      <c r="C357" s="13" t="str">
        <f>HYPERLINK("https://eping.wto.org/en/Search?viewData= G/TBT/N/BDI/441/Add.1, G/TBT/N/KEN/1546/Add.2, G/TBT/N/RWA/976/Add.1, G/TBT/N/TZA/1077/Add.1, G/TBT/N/UGA/1891/Add.1"," G/TBT/N/BDI/441/Add.1, G/TBT/N/KEN/1546/Add.2, G/TBT/N/RWA/976/Add.1, G/TBT/N/TZA/1077/Add.1, G/TBT/N/UGA/1891/Add.1")</f>
        <v xml:space="preserve"> G/TBT/N/BDI/441/Add.1, G/TBT/N/KEN/1546/Add.2, G/TBT/N/RWA/976/Add.1, G/TBT/N/TZA/1077/Add.1, G/TBT/N/UGA/1891/Add.1</v>
      </c>
      <c r="D357" s="1" t="s">
        <v>990</v>
      </c>
      <c r="E357" s="1" t="s">
        <v>991</v>
      </c>
      <c r="F357" s="1" t="s">
        <v>922</v>
      </c>
      <c r="G357" s="1" t="s">
        <v>923</v>
      </c>
      <c r="H357" s="1" t="s">
        <v>924</v>
      </c>
      <c r="I357" s="1" t="s">
        <v>925</v>
      </c>
      <c r="J357" s="1" t="s">
        <v>23</v>
      </c>
      <c r="K357" s="1" t="s">
        <v>23</v>
      </c>
      <c r="L357" s="3"/>
      <c r="M357" s="9" t="s">
        <v>23</v>
      </c>
      <c r="N357" s="9" t="s">
        <v>23</v>
      </c>
      <c r="O357" s="9" t="s">
        <v>23</v>
      </c>
      <c r="P357" s="3" t="s">
        <v>71</v>
      </c>
      <c r="Q357" s="3"/>
      <c r="R357" s="3" t="str">
        <f>HYPERLINK("https://docs.wto.org/imrd/directdoc.asp?DDFDocuments/t/G/TBTN24/BDI441A1.docx", "https://docs.wto.org/imrd/directdoc.asp?DDFDocuments/t/G/TBTN24/BDI441A1.docx")</f>
        <v>https://docs.wto.org/imrd/directdoc.asp?DDFDocuments/t/G/TBTN24/BDI441A1.docx</v>
      </c>
      <c r="S357" s="3" t="str">
        <f>HYPERLINK("https://docs.wto.org/imrd/directdoc.asp?DDFDocuments/u/G/TBTN24/BDI441A1.docx", "https://docs.wto.org/imrd/directdoc.asp?DDFDocuments/u/G/TBTN24/BDI441A1.docx")</f>
        <v>https://docs.wto.org/imrd/directdoc.asp?DDFDocuments/u/G/TBTN24/BDI441A1.docx</v>
      </c>
      <c r="T357" s="3" t="str">
        <f>HYPERLINK("https://docs.wto.org/imrd/directdoc.asp?DDFDocuments/v/G/TBTN24/BDI441A1.docx", "https://docs.wto.org/imrd/directdoc.asp?DDFDocuments/v/G/TBTN24/BDI441A1.docx")</f>
        <v>https://docs.wto.org/imrd/directdoc.asp?DDFDocuments/v/G/TBTN24/BDI441A1.docx</v>
      </c>
      <c r="U357" s="3" t="s">
        <v>421</v>
      </c>
      <c r="V357" s="3" t="s">
        <v>422</v>
      </c>
      <c r="W357" s="3" t="s">
        <v>422</v>
      </c>
      <c r="X357" s="3" t="s">
        <v>422</v>
      </c>
      <c r="Y357" s="3" t="s">
        <v>422</v>
      </c>
      <c r="Z357" s="3" t="s">
        <v>422</v>
      </c>
      <c r="AA357" s="3" t="s">
        <v>422</v>
      </c>
      <c r="AB357" s="1" t="s">
        <v>23</v>
      </c>
    </row>
    <row r="358" spans="1:28" ht="90" x14ac:dyDescent="0.25">
      <c r="A358" s="3" t="s">
        <v>47</v>
      </c>
      <c r="B358" s="9">
        <v>45999</v>
      </c>
      <c r="C358" s="13" t="str">
        <f>HYPERLINK("https://eping.wto.org/en/Search?viewData= G/TBT/N/BDI/441/Add.1, G/TBT/N/KEN/1546/Add.2, G/TBT/N/RWA/976/Add.1, G/TBT/N/TZA/1077/Add.1, G/TBT/N/UGA/1891/Add.1"," G/TBT/N/BDI/441/Add.1, G/TBT/N/KEN/1546/Add.2, G/TBT/N/RWA/976/Add.1, G/TBT/N/TZA/1077/Add.1, G/TBT/N/UGA/1891/Add.1")</f>
        <v xml:space="preserve"> G/TBT/N/BDI/441/Add.1, G/TBT/N/KEN/1546/Add.2, G/TBT/N/RWA/976/Add.1, G/TBT/N/TZA/1077/Add.1, G/TBT/N/UGA/1891/Add.1</v>
      </c>
      <c r="D358" s="1" t="s">
        <v>990</v>
      </c>
      <c r="E358" s="1" t="s">
        <v>991</v>
      </c>
      <c r="F358" s="1" t="s">
        <v>922</v>
      </c>
      <c r="G358" s="1" t="s">
        <v>923</v>
      </c>
      <c r="H358" s="1" t="s">
        <v>924</v>
      </c>
      <c r="I358" s="1" t="s">
        <v>925</v>
      </c>
      <c r="J358" s="1" t="s">
        <v>23</v>
      </c>
      <c r="K358" s="1" t="s">
        <v>23</v>
      </c>
      <c r="L358" s="3"/>
      <c r="M358" s="9" t="s">
        <v>23</v>
      </c>
      <c r="N358" s="9" t="s">
        <v>23</v>
      </c>
      <c r="O358" s="9" t="s">
        <v>23</v>
      </c>
      <c r="P358" s="3" t="s">
        <v>71</v>
      </c>
      <c r="Q358" s="3"/>
      <c r="R358" s="3" t="str">
        <f>HYPERLINK("https://docs.wto.org/imrd/directdoc.asp?DDFDocuments/t/G/TBTN24/BDI441A1.docx", "https://docs.wto.org/imrd/directdoc.asp?DDFDocuments/t/G/TBTN24/BDI441A1.docx")</f>
        <v>https://docs.wto.org/imrd/directdoc.asp?DDFDocuments/t/G/TBTN24/BDI441A1.docx</v>
      </c>
      <c r="S358" s="3" t="str">
        <f>HYPERLINK("https://docs.wto.org/imrd/directdoc.asp?DDFDocuments/u/G/TBTN24/BDI441A1.docx", "https://docs.wto.org/imrd/directdoc.asp?DDFDocuments/u/G/TBTN24/BDI441A1.docx")</f>
        <v>https://docs.wto.org/imrd/directdoc.asp?DDFDocuments/u/G/TBTN24/BDI441A1.docx</v>
      </c>
      <c r="T358" s="3" t="str">
        <f>HYPERLINK("https://docs.wto.org/imrd/directdoc.asp?DDFDocuments/v/G/TBTN24/BDI441A1.docx", "https://docs.wto.org/imrd/directdoc.asp?DDFDocuments/v/G/TBTN24/BDI441A1.docx")</f>
        <v>https://docs.wto.org/imrd/directdoc.asp?DDFDocuments/v/G/TBTN24/BDI441A1.docx</v>
      </c>
      <c r="U358" s="3" t="s">
        <v>421</v>
      </c>
      <c r="V358" s="3" t="s">
        <v>422</v>
      </c>
      <c r="W358" s="3" t="s">
        <v>422</v>
      </c>
      <c r="X358" s="3" t="s">
        <v>422</v>
      </c>
      <c r="Y358" s="3" t="s">
        <v>422</v>
      </c>
      <c r="Z358" s="3" t="s">
        <v>422</v>
      </c>
      <c r="AA358" s="3" t="s">
        <v>422</v>
      </c>
      <c r="AB358" s="1" t="s">
        <v>23</v>
      </c>
    </row>
    <row r="359" spans="1:28" ht="75" x14ac:dyDescent="0.25">
      <c r="A359" s="3" t="s">
        <v>43</v>
      </c>
      <c r="B359" s="9">
        <v>45999</v>
      </c>
      <c r="C359" s="13" t="str">
        <f>HYPERLINK("https://eping.wto.org/en/Search?viewData= G/TBT/N/BDI/442/Add.1, G/TBT/N/KEN/1547/Add.2, G/TBT/N/RWA/977/Add.1, G/TBT/N/TZA/1078/Add.1, G/TBT/N/UGA/1892/Add.1"," G/TBT/N/BDI/442/Add.1, G/TBT/N/KEN/1547/Add.2, G/TBT/N/RWA/977/Add.1, G/TBT/N/TZA/1078/Add.1, G/TBT/N/UGA/1892/Add.1")</f>
        <v xml:space="preserve"> G/TBT/N/BDI/442/Add.1, G/TBT/N/KEN/1547/Add.2, G/TBT/N/RWA/977/Add.1, G/TBT/N/TZA/1078/Add.1, G/TBT/N/UGA/1892/Add.1</v>
      </c>
      <c r="D359" s="1" t="s">
        <v>926</v>
      </c>
      <c r="E359" s="1" t="s">
        <v>927</v>
      </c>
      <c r="F359" s="1" t="s">
        <v>928</v>
      </c>
      <c r="G359" s="1" t="s">
        <v>929</v>
      </c>
      <c r="H359" s="1" t="s">
        <v>930</v>
      </c>
      <c r="I359" s="1" t="s">
        <v>925</v>
      </c>
      <c r="J359" s="1" t="s">
        <v>23</v>
      </c>
      <c r="K359" s="1" t="s">
        <v>23</v>
      </c>
      <c r="L359" s="3"/>
      <c r="M359" s="9" t="s">
        <v>23</v>
      </c>
      <c r="N359" s="9" t="s">
        <v>23</v>
      </c>
      <c r="O359" s="9" t="s">
        <v>23</v>
      </c>
      <c r="P359" s="3" t="s">
        <v>71</v>
      </c>
      <c r="Q359" s="3"/>
      <c r="R359" s="3" t="str">
        <f>HYPERLINK("https://docs.wto.org/imrd/directdoc.asp?DDFDocuments/t/G/TBTN24/BDI442A1.docx", "https://docs.wto.org/imrd/directdoc.asp?DDFDocuments/t/G/TBTN24/BDI442A1.docx")</f>
        <v>https://docs.wto.org/imrd/directdoc.asp?DDFDocuments/t/G/TBTN24/BDI442A1.docx</v>
      </c>
      <c r="S359" s="3" t="str">
        <f>HYPERLINK("https://docs.wto.org/imrd/directdoc.asp?DDFDocuments/u/G/TBTN24/BDI442A1.docx", "https://docs.wto.org/imrd/directdoc.asp?DDFDocuments/u/G/TBTN24/BDI442A1.docx")</f>
        <v>https://docs.wto.org/imrd/directdoc.asp?DDFDocuments/u/G/TBTN24/BDI442A1.docx</v>
      </c>
      <c r="T359" s="3" t="str">
        <f>HYPERLINK("https://docs.wto.org/imrd/directdoc.asp?DDFDocuments/v/G/TBTN24/BDI442A1.docx", "https://docs.wto.org/imrd/directdoc.asp?DDFDocuments/v/G/TBTN24/BDI442A1.docx")</f>
        <v>https://docs.wto.org/imrd/directdoc.asp?DDFDocuments/v/G/TBTN24/BDI442A1.docx</v>
      </c>
      <c r="U359" s="3" t="s">
        <v>421</v>
      </c>
      <c r="V359" s="3" t="s">
        <v>422</v>
      </c>
      <c r="W359" s="3" t="s">
        <v>422</v>
      </c>
      <c r="X359" s="3" t="s">
        <v>422</v>
      </c>
      <c r="Y359" s="3" t="s">
        <v>422</v>
      </c>
      <c r="Z359" s="3" t="s">
        <v>422</v>
      </c>
      <c r="AA359" s="3" t="s">
        <v>422</v>
      </c>
      <c r="AB359" s="1" t="s">
        <v>23</v>
      </c>
    </row>
    <row r="360" spans="1:28" ht="75" x14ac:dyDescent="0.25">
      <c r="A360" s="3" t="s">
        <v>47</v>
      </c>
      <c r="B360" s="9">
        <v>45999</v>
      </c>
      <c r="C360" s="13" t="str">
        <f>HYPERLINK("https://eping.wto.org/en/Search?viewData= G/TBT/N/BDI/440/Add.1, G/TBT/N/KEN/1545/Add.2, G/TBT/N/RWA/975/Add.1, G/TBT/N/TZA/1076/Add.1, G/TBT/N/UGA/1890/Add.1"," G/TBT/N/BDI/440/Add.1, G/TBT/N/KEN/1545/Add.2, G/TBT/N/RWA/975/Add.1, G/TBT/N/TZA/1076/Add.1, G/TBT/N/UGA/1890/Add.1")</f>
        <v xml:space="preserve"> G/TBT/N/BDI/440/Add.1, G/TBT/N/KEN/1545/Add.2, G/TBT/N/RWA/975/Add.1, G/TBT/N/TZA/1076/Add.1, G/TBT/N/UGA/1890/Add.1</v>
      </c>
      <c r="D360" s="1" t="s">
        <v>931</v>
      </c>
      <c r="E360" s="1" t="s">
        <v>932</v>
      </c>
      <c r="F360" s="1" t="s">
        <v>933</v>
      </c>
      <c r="G360" s="1" t="s">
        <v>929</v>
      </c>
      <c r="H360" s="1" t="s">
        <v>934</v>
      </c>
      <c r="I360" s="1" t="s">
        <v>925</v>
      </c>
      <c r="J360" s="1" t="s">
        <v>23</v>
      </c>
      <c r="K360" s="1" t="s">
        <v>23</v>
      </c>
      <c r="L360" s="3"/>
      <c r="M360" s="9" t="s">
        <v>23</v>
      </c>
      <c r="N360" s="9" t="s">
        <v>23</v>
      </c>
      <c r="O360" s="9" t="s">
        <v>23</v>
      </c>
      <c r="P360" s="3" t="s">
        <v>71</v>
      </c>
      <c r="Q360" s="3"/>
      <c r="R360" s="3" t="str">
        <f>HYPERLINK("https://docs.wto.org/imrd/directdoc.asp?DDFDocuments/t/G/TBTN24/BDI440A1.docx", "https://docs.wto.org/imrd/directdoc.asp?DDFDocuments/t/G/TBTN24/BDI440A1.docx")</f>
        <v>https://docs.wto.org/imrd/directdoc.asp?DDFDocuments/t/G/TBTN24/BDI440A1.docx</v>
      </c>
      <c r="S360" s="3" t="str">
        <f>HYPERLINK("https://docs.wto.org/imrd/directdoc.asp?DDFDocuments/u/G/TBTN24/BDI440A1.docx", "https://docs.wto.org/imrd/directdoc.asp?DDFDocuments/u/G/TBTN24/BDI440A1.docx")</f>
        <v>https://docs.wto.org/imrd/directdoc.asp?DDFDocuments/u/G/TBTN24/BDI440A1.docx</v>
      </c>
      <c r="T360" s="3" t="str">
        <f>HYPERLINK("https://docs.wto.org/imrd/directdoc.asp?DDFDocuments/v/G/TBTN24/BDI440A1.docx", "https://docs.wto.org/imrd/directdoc.asp?DDFDocuments/v/G/TBTN24/BDI440A1.docx")</f>
        <v>https://docs.wto.org/imrd/directdoc.asp?DDFDocuments/v/G/TBTN24/BDI440A1.docx</v>
      </c>
      <c r="U360" s="3" t="s">
        <v>421</v>
      </c>
      <c r="V360" s="3" t="s">
        <v>422</v>
      </c>
      <c r="W360" s="3" t="s">
        <v>422</v>
      </c>
      <c r="X360" s="3" t="s">
        <v>422</v>
      </c>
      <c r="Y360" s="3" t="s">
        <v>422</v>
      </c>
      <c r="Z360" s="3" t="s">
        <v>422</v>
      </c>
      <c r="AA360" s="3" t="s">
        <v>422</v>
      </c>
      <c r="AB360" s="1" t="s">
        <v>23</v>
      </c>
    </row>
    <row r="361" spans="1:28" ht="90" x14ac:dyDescent="0.25">
      <c r="A361" s="3" t="s">
        <v>126</v>
      </c>
      <c r="B361" s="9">
        <v>45999</v>
      </c>
      <c r="C361" s="13" t="str">
        <f>HYPERLINK("https://eping.wto.org/en/Search?viewData= G/TBT/N/BDI/438/Add.1, G/TBT/N/KEN/1543/Add.2, G/TBT/N/RWA/973/Add.1, G/TBT/N/TZA/1074/Add.1, G/TBT/N/UGA/1888/Add.1"," G/TBT/N/BDI/438/Add.1, G/TBT/N/KEN/1543/Add.2, G/TBT/N/RWA/973/Add.1, G/TBT/N/TZA/1074/Add.1, G/TBT/N/UGA/1888/Add.1")</f>
        <v xml:space="preserve"> G/TBT/N/BDI/438/Add.1, G/TBT/N/KEN/1543/Add.2, G/TBT/N/RWA/973/Add.1, G/TBT/N/TZA/1074/Add.1, G/TBT/N/UGA/1888/Add.1</v>
      </c>
      <c r="D361" s="1" t="s">
        <v>948</v>
      </c>
      <c r="E361" s="1" t="s">
        <v>949</v>
      </c>
      <c r="F361" s="1" t="s">
        <v>922</v>
      </c>
      <c r="G361" s="1" t="s">
        <v>923</v>
      </c>
      <c r="H361" s="1" t="s">
        <v>924</v>
      </c>
      <c r="I361" s="1" t="s">
        <v>134</v>
      </c>
      <c r="J361" s="1" t="s">
        <v>23</v>
      </c>
      <c r="K361" s="1" t="s">
        <v>23</v>
      </c>
      <c r="L361" s="3"/>
      <c r="M361" s="9" t="s">
        <v>23</v>
      </c>
      <c r="N361" s="9" t="s">
        <v>23</v>
      </c>
      <c r="O361" s="9" t="s">
        <v>23</v>
      </c>
      <c r="P361" s="3" t="s">
        <v>71</v>
      </c>
      <c r="Q361" s="3"/>
      <c r="R361" s="3" t="str">
        <f>HYPERLINK("https://docs.wto.org/imrd/directdoc.asp?DDFDocuments/t/G/TBTN24/BDI438A1.docx", "https://docs.wto.org/imrd/directdoc.asp?DDFDocuments/t/G/TBTN24/BDI438A1.docx")</f>
        <v>https://docs.wto.org/imrd/directdoc.asp?DDFDocuments/t/G/TBTN24/BDI438A1.docx</v>
      </c>
      <c r="S361" s="3" t="str">
        <f>HYPERLINK("https://docs.wto.org/imrd/directdoc.asp?DDFDocuments/u/G/TBTN24/BDI438A1.docx", "https://docs.wto.org/imrd/directdoc.asp?DDFDocuments/u/G/TBTN24/BDI438A1.docx")</f>
        <v>https://docs.wto.org/imrd/directdoc.asp?DDFDocuments/u/G/TBTN24/BDI438A1.docx</v>
      </c>
      <c r="T361" s="3" t="str">
        <f>HYPERLINK("https://docs.wto.org/imrd/directdoc.asp?DDFDocuments/v/G/TBTN24/BDI438A1.docx", "https://docs.wto.org/imrd/directdoc.asp?DDFDocuments/v/G/TBTN24/BDI438A1.docx")</f>
        <v>https://docs.wto.org/imrd/directdoc.asp?DDFDocuments/v/G/TBTN24/BDI438A1.docx</v>
      </c>
      <c r="U361" s="3" t="s">
        <v>422</v>
      </c>
      <c r="V361" s="3" t="s">
        <v>422</v>
      </c>
      <c r="W361" s="3" t="s">
        <v>421</v>
      </c>
      <c r="X361" s="3" t="s">
        <v>422</v>
      </c>
      <c r="Y361" s="3" t="s">
        <v>422</v>
      </c>
      <c r="Z361" s="3" t="s">
        <v>422</v>
      </c>
      <c r="AA361" s="3" t="s">
        <v>422</v>
      </c>
      <c r="AB361" s="1" t="s">
        <v>23</v>
      </c>
    </row>
    <row r="362" spans="1:28" ht="165" x14ac:dyDescent="0.25">
      <c r="A362" s="3" t="s">
        <v>28</v>
      </c>
      <c r="B362" s="9">
        <v>45999</v>
      </c>
      <c r="C362" s="13" t="str">
        <f>HYPERLINK("https://eping.wto.org/en/Search?viewData= G/TBT/N/BDI/452/Add.2, G/TBT/N/KEN/1557/Add.2, G/TBT/N/RWA/987/Add.2, G/TBT/N/TZA/1088/Add.2, G/TBT/N/UGA/1902/Add.2"," G/TBT/N/BDI/452/Add.2, G/TBT/N/KEN/1557/Add.2, G/TBT/N/RWA/987/Add.2, G/TBT/N/TZA/1088/Add.2, G/TBT/N/UGA/1902/Add.2")</f>
        <v xml:space="preserve"> G/TBT/N/BDI/452/Add.2, G/TBT/N/KEN/1557/Add.2, G/TBT/N/RWA/987/Add.2, G/TBT/N/TZA/1088/Add.2, G/TBT/N/UGA/1902/Add.2</v>
      </c>
      <c r="D362" s="1" t="s">
        <v>904</v>
      </c>
      <c r="E362" s="1" t="s">
        <v>905</v>
      </c>
      <c r="F362" s="1" t="s">
        <v>869</v>
      </c>
      <c r="G362" s="1" t="s">
        <v>906</v>
      </c>
      <c r="H362" s="1" t="s">
        <v>870</v>
      </c>
      <c r="I362" s="1" t="s">
        <v>161</v>
      </c>
      <c r="J362" s="1" t="s">
        <v>23</v>
      </c>
      <c r="K362" s="1" t="s">
        <v>29</v>
      </c>
      <c r="L362" s="3"/>
      <c r="M362" s="9" t="s">
        <v>23</v>
      </c>
      <c r="N362" s="9" t="s">
        <v>23</v>
      </c>
      <c r="O362" s="9" t="s">
        <v>23</v>
      </c>
      <c r="P362" s="3" t="s">
        <v>71</v>
      </c>
      <c r="Q362" s="3"/>
      <c r="R362" s="3" t="str">
        <f>HYPERLINK("https://docs.wto.org/imrd/directdoc.asp?DDFDocuments/t/G/TBTN24/BDI452A2.docx", "https://docs.wto.org/imrd/directdoc.asp?DDFDocuments/t/G/TBTN24/BDI452A2.docx")</f>
        <v>https://docs.wto.org/imrd/directdoc.asp?DDFDocuments/t/G/TBTN24/BDI452A2.docx</v>
      </c>
      <c r="S362" s="3" t="str">
        <f>HYPERLINK("https://docs.wto.org/imrd/directdoc.asp?DDFDocuments/u/G/TBTN24/BDI452A2.docx", "https://docs.wto.org/imrd/directdoc.asp?DDFDocuments/u/G/TBTN24/BDI452A2.docx")</f>
        <v>https://docs.wto.org/imrd/directdoc.asp?DDFDocuments/u/G/TBTN24/BDI452A2.docx</v>
      </c>
      <c r="T362" s="3" t="str">
        <f>HYPERLINK("https://docs.wto.org/imrd/directdoc.asp?DDFDocuments/v/G/TBTN24/BDI452A2.docx", "https://docs.wto.org/imrd/directdoc.asp?DDFDocuments/v/G/TBTN24/BDI452A2.docx")</f>
        <v>https://docs.wto.org/imrd/directdoc.asp?DDFDocuments/v/G/TBTN24/BDI452A2.docx</v>
      </c>
      <c r="U362" s="3" t="s">
        <v>421</v>
      </c>
      <c r="V362" s="3" t="s">
        <v>422</v>
      </c>
      <c r="W362" s="3" t="s">
        <v>422</v>
      </c>
      <c r="X362" s="3" t="s">
        <v>422</v>
      </c>
      <c r="Y362" s="3" t="s">
        <v>422</v>
      </c>
      <c r="Z362" s="3" t="s">
        <v>422</v>
      </c>
      <c r="AA362" s="3" t="s">
        <v>422</v>
      </c>
      <c r="AB362" s="1" t="s">
        <v>23</v>
      </c>
    </row>
    <row r="363" spans="1:28" ht="60" x14ac:dyDescent="0.25">
      <c r="A363" s="3" t="s">
        <v>27</v>
      </c>
      <c r="B363" s="9">
        <v>45999</v>
      </c>
      <c r="C363" s="13" t="str">
        <f>HYPERLINK("https://eping.wto.org/en/Search?viewData= G/TBT/N/CHL/630/Add.1"," G/TBT/N/CHL/630/Add.1")</f>
        <v xml:space="preserve"> G/TBT/N/CHL/630/Add.1</v>
      </c>
      <c r="D363" s="1" t="s">
        <v>1058</v>
      </c>
      <c r="E363" s="1" t="s">
        <v>1035</v>
      </c>
      <c r="F363" s="1" t="s">
        <v>1059</v>
      </c>
      <c r="G363" s="1" t="s">
        <v>23</v>
      </c>
      <c r="H363" s="1" t="s">
        <v>1009</v>
      </c>
      <c r="I363" s="1" t="s">
        <v>106</v>
      </c>
      <c r="J363" s="1" t="s">
        <v>23</v>
      </c>
      <c r="K363" s="1" t="s">
        <v>23</v>
      </c>
      <c r="L363" s="3"/>
      <c r="M363" s="9" t="s">
        <v>23</v>
      </c>
      <c r="N363" s="9" t="s">
        <v>23</v>
      </c>
      <c r="O363" s="9" t="s">
        <v>23</v>
      </c>
      <c r="P363" s="3" t="s">
        <v>71</v>
      </c>
      <c r="Q363" s="3"/>
      <c r="R363" s="3" t="str">
        <f>HYPERLINK("https://docs.wto.org/imrd/directdoc.asp?DDFDocuments/t/G/TBTN23/CHL630A1.docx", "https://docs.wto.org/imrd/directdoc.asp?DDFDocuments/t/G/TBTN23/CHL630A1.docx")</f>
        <v>https://docs.wto.org/imrd/directdoc.asp?DDFDocuments/t/G/TBTN23/CHL630A1.docx</v>
      </c>
      <c r="S363" s="3" t="str">
        <f>HYPERLINK("https://docs.wto.org/imrd/directdoc.asp?DDFDocuments/u/G/TBTN23/CHL630A1.docx", "https://docs.wto.org/imrd/directdoc.asp?DDFDocuments/u/G/TBTN23/CHL630A1.docx")</f>
        <v>https://docs.wto.org/imrd/directdoc.asp?DDFDocuments/u/G/TBTN23/CHL630A1.docx</v>
      </c>
      <c r="T363" s="3" t="str">
        <f>HYPERLINK("https://docs.wto.org/imrd/directdoc.asp?DDFDocuments/v/G/TBTN23/CHL630A1.docx", "https://docs.wto.org/imrd/directdoc.asp?DDFDocuments/v/G/TBTN23/CHL630A1.docx")</f>
        <v>https://docs.wto.org/imrd/directdoc.asp?DDFDocuments/v/G/TBTN23/CHL630A1.docx</v>
      </c>
      <c r="U363" s="3" t="s">
        <v>421</v>
      </c>
      <c r="V363" s="3" t="s">
        <v>422</v>
      </c>
      <c r="W363" s="3" t="s">
        <v>422</v>
      </c>
      <c r="X363" s="3" t="s">
        <v>422</v>
      </c>
      <c r="Y363" s="3" t="s">
        <v>422</v>
      </c>
      <c r="Z363" s="3" t="s">
        <v>422</v>
      </c>
      <c r="AA363" s="3" t="s">
        <v>422</v>
      </c>
      <c r="AB363" s="1" t="s">
        <v>23</v>
      </c>
    </row>
    <row r="364" spans="1:28" ht="105" x14ac:dyDescent="0.25">
      <c r="A364" s="3" t="s">
        <v>28</v>
      </c>
      <c r="B364" s="9">
        <v>45999</v>
      </c>
      <c r="C364" s="13" t="str">
        <f>HYPERLINK("https://eping.wto.org/en/Search?viewData= G/TBT/N/BDI/406/Add.2, G/TBT/N/KEN/1501/Add.2, G/TBT/N/RWA/930/Add.2, G/TBT/N/TZA/1034/Add.2, G/TBT/N/UGA/1841/Add.2"," G/TBT/N/BDI/406/Add.2, G/TBT/N/KEN/1501/Add.2, G/TBT/N/RWA/930/Add.2, G/TBT/N/TZA/1034/Add.2, G/TBT/N/UGA/1841/Add.2")</f>
        <v xml:space="preserve"> G/TBT/N/BDI/406/Add.2, G/TBT/N/KEN/1501/Add.2, G/TBT/N/RWA/930/Add.2, G/TBT/N/TZA/1034/Add.2, G/TBT/N/UGA/1841/Add.2</v>
      </c>
      <c r="D364" s="1" t="s">
        <v>1060</v>
      </c>
      <c r="E364" s="1" t="s">
        <v>1061</v>
      </c>
      <c r="F364" s="1" t="s">
        <v>1062</v>
      </c>
      <c r="G364" s="1" t="s">
        <v>1063</v>
      </c>
      <c r="H364" s="1" t="s">
        <v>911</v>
      </c>
      <c r="I364" s="1" t="s">
        <v>161</v>
      </c>
      <c r="J364" s="1" t="s">
        <v>23</v>
      </c>
      <c r="K364" s="1" t="s">
        <v>29</v>
      </c>
      <c r="L364" s="3"/>
      <c r="M364" s="9" t="s">
        <v>23</v>
      </c>
      <c r="N364" s="9" t="s">
        <v>23</v>
      </c>
      <c r="O364" s="9" t="s">
        <v>23</v>
      </c>
      <c r="P364" s="3" t="s">
        <v>71</v>
      </c>
      <c r="Q364" s="3"/>
      <c r="R364" s="3" t="str">
        <f>HYPERLINK("https://docs.wto.org/imrd/directdoc.asp?DDFDocuments/t/G/TBTN23/BDI406A2.docx", "https://docs.wto.org/imrd/directdoc.asp?DDFDocuments/t/G/TBTN23/BDI406A2.docx")</f>
        <v>https://docs.wto.org/imrd/directdoc.asp?DDFDocuments/t/G/TBTN23/BDI406A2.docx</v>
      </c>
      <c r="S364" s="3" t="str">
        <f>HYPERLINK("https://docs.wto.org/imrd/directdoc.asp?DDFDocuments/u/G/TBTN23/BDI406A2.docx", "https://docs.wto.org/imrd/directdoc.asp?DDFDocuments/u/G/TBTN23/BDI406A2.docx")</f>
        <v>https://docs.wto.org/imrd/directdoc.asp?DDFDocuments/u/G/TBTN23/BDI406A2.docx</v>
      </c>
      <c r="T364" s="3" t="str">
        <f>HYPERLINK("https://docs.wto.org/imrd/directdoc.asp?DDFDocuments/v/G/TBTN23/BDI406A2.docx", "https://docs.wto.org/imrd/directdoc.asp?DDFDocuments/v/G/TBTN23/BDI406A2.docx")</f>
        <v>https://docs.wto.org/imrd/directdoc.asp?DDFDocuments/v/G/TBTN23/BDI406A2.docx</v>
      </c>
      <c r="U364" s="3" t="s">
        <v>421</v>
      </c>
      <c r="V364" s="3" t="s">
        <v>422</v>
      </c>
      <c r="W364" s="3" t="s">
        <v>421</v>
      </c>
      <c r="X364" s="3" t="s">
        <v>422</v>
      </c>
      <c r="Y364" s="3" t="s">
        <v>422</v>
      </c>
      <c r="Z364" s="3" t="s">
        <v>422</v>
      </c>
      <c r="AA364" s="3" t="s">
        <v>422</v>
      </c>
      <c r="AB364" s="1" t="s">
        <v>23</v>
      </c>
    </row>
    <row r="365" spans="1:28" ht="195" x14ac:dyDescent="0.25">
      <c r="A365" s="3" t="s">
        <v>22</v>
      </c>
      <c r="B365" s="9">
        <v>45999</v>
      </c>
      <c r="C365" s="13" t="str">
        <f>HYPERLINK("https://eping.wto.org/en/Search?viewData= G/TBT/N/BDI/406/Add.2, G/TBT/N/KEN/1501/Add.2, G/TBT/N/RWA/930/Add.2, G/TBT/N/TZA/1034/Add.2, G/TBT/N/UGA/1841/Add.2"," G/TBT/N/BDI/406/Add.2, G/TBT/N/KEN/1501/Add.2, G/TBT/N/RWA/930/Add.2, G/TBT/N/TZA/1034/Add.2, G/TBT/N/UGA/1841/Add.2")</f>
        <v xml:space="preserve"> G/TBT/N/BDI/406/Add.2, G/TBT/N/KEN/1501/Add.2, G/TBT/N/RWA/930/Add.2, G/TBT/N/TZA/1034/Add.2, G/TBT/N/UGA/1841/Add.2</v>
      </c>
      <c r="D365" s="1" t="s">
        <v>1060</v>
      </c>
      <c r="E365" s="1" t="s">
        <v>1061</v>
      </c>
      <c r="F365" s="1" t="s">
        <v>1062</v>
      </c>
      <c r="G365" s="1" t="s">
        <v>1063</v>
      </c>
      <c r="H365" s="1" t="s">
        <v>911</v>
      </c>
      <c r="I365" s="1" t="s">
        <v>636</v>
      </c>
      <c r="J365" s="1" t="s">
        <v>23</v>
      </c>
      <c r="K365" s="1" t="s">
        <v>29</v>
      </c>
      <c r="L365" s="3"/>
      <c r="M365" s="9" t="s">
        <v>23</v>
      </c>
      <c r="N365" s="9" t="s">
        <v>23</v>
      </c>
      <c r="O365" s="9" t="s">
        <v>23</v>
      </c>
      <c r="P365" s="3" t="s">
        <v>71</v>
      </c>
      <c r="Q365" s="3"/>
      <c r="R365" s="3" t="str">
        <f>HYPERLINK("https://docs.wto.org/imrd/directdoc.asp?DDFDocuments/t/G/TBTN23/BDI406A2.docx", "https://docs.wto.org/imrd/directdoc.asp?DDFDocuments/t/G/TBTN23/BDI406A2.docx")</f>
        <v>https://docs.wto.org/imrd/directdoc.asp?DDFDocuments/t/G/TBTN23/BDI406A2.docx</v>
      </c>
      <c r="S365" s="3" t="str">
        <f>HYPERLINK("https://docs.wto.org/imrd/directdoc.asp?DDFDocuments/u/G/TBTN23/BDI406A2.docx", "https://docs.wto.org/imrd/directdoc.asp?DDFDocuments/u/G/TBTN23/BDI406A2.docx")</f>
        <v>https://docs.wto.org/imrd/directdoc.asp?DDFDocuments/u/G/TBTN23/BDI406A2.docx</v>
      </c>
      <c r="T365" s="3" t="str">
        <f>HYPERLINK("https://docs.wto.org/imrd/directdoc.asp?DDFDocuments/v/G/TBTN23/BDI406A2.docx", "https://docs.wto.org/imrd/directdoc.asp?DDFDocuments/v/G/TBTN23/BDI406A2.docx")</f>
        <v>https://docs.wto.org/imrd/directdoc.asp?DDFDocuments/v/G/TBTN23/BDI406A2.docx</v>
      </c>
      <c r="U365" s="3" t="s">
        <v>421</v>
      </c>
      <c r="V365" s="3" t="s">
        <v>422</v>
      </c>
      <c r="W365" s="3" t="s">
        <v>421</v>
      </c>
      <c r="X365" s="3" t="s">
        <v>422</v>
      </c>
      <c r="Y365" s="3" t="s">
        <v>422</v>
      </c>
      <c r="Z365" s="3" t="s">
        <v>422</v>
      </c>
      <c r="AA365" s="3" t="s">
        <v>422</v>
      </c>
      <c r="AB365" s="1" t="s">
        <v>23</v>
      </c>
    </row>
    <row r="366" spans="1:28" ht="195" x14ac:dyDescent="0.25">
      <c r="A366" s="3" t="s">
        <v>47</v>
      </c>
      <c r="B366" s="9">
        <v>45999</v>
      </c>
      <c r="C366" s="13" t="str">
        <f>HYPERLINK("https://eping.wto.org/en/Search?viewData= G/TBT/N/BDI/406/Add.2, G/TBT/N/KEN/1501/Add.2, G/TBT/N/RWA/930/Add.2, G/TBT/N/TZA/1034/Add.2, G/TBT/N/UGA/1841/Add.2"," G/TBT/N/BDI/406/Add.2, G/TBT/N/KEN/1501/Add.2, G/TBT/N/RWA/930/Add.2, G/TBT/N/TZA/1034/Add.2, G/TBT/N/UGA/1841/Add.2")</f>
        <v xml:space="preserve"> G/TBT/N/BDI/406/Add.2, G/TBT/N/KEN/1501/Add.2, G/TBT/N/RWA/930/Add.2, G/TBT/N/TZA/1034/Add.2, G/TBT/N/UGA/1841/Add.2</v>
      </c>
      <c r="D366" s="1" t="s">
        <v>1060</v>
      </c>
      <c r="E366" s="1" t="s">
        <v>1061</v>
      </c>
      <c r="F366" s="1" t="s">
        <v>1062</v>
      </c>
      <c r="G366" s="1" t="s">
        <v>1063</v>
      </c>
      <c r="H366" s="1" t="s">
        <v>911</v>
      </c>
      <c r="I366" s="1" t="s">
        <v>636</v>
      </c>
      <c r="J366" s="1" t="s">
        <v>23</v>
      </c>
      <c r="K366" s="1" t="s">
        <v>29</v>
      </c>
      <c r="L366" s="3"/>
      <c r="M366" s="9" t="s">
        <v>23</v>
      </c>
      <c r="N366" s="9" t="s">
        <v>23</v>
      </c>
      <c r="O366" s="9" t="s">
        <v>23</v>
      </c>
      <c r="P366" s="3" t="s">
        <v>71</v>
      </c>
      <c r="Q366" s="3"/>
      <c r="R366" s="3" t="str">
        <f>HYPERLINK("https://docs.wto.org/imrd/directdoc.asp?DDFDocuments/t/G/TBTN23/BDI406A2.docx", "https://docs.wto.org/imrd/directdoc.asp?DDFDocuments/t/G/TBTN23/BDI406A2.docx")</f>
        <v>https://docs.wto.org/imrd/directdoc.asp?DDFDocuments/t/G/TBTN23/BDI406A2.docx</v>
      </c>
      <c r="S366" s="3" t="str">
        <f>HYPERLINK("https://docs.wto.org/imrd/directdoc.asp?DDFDocuments/u/G/TBTN23/BDI406A2.docx", "https://docs.wto.org/imrd/directdoc.asp?DDFDocuments/u/G/TBTN23/BDI406A2.docx")</f>
        <v>https://docs.wto.org/imrd/directdoc.asp?DDFDocuments/u/G/TBTN23/BDI406A2.docx</v>
      </c>
      <c r="T366" s="3" t="str">
        <f>HYPERLINK("https://docs.wto.org/imrd/directdoc.asp?DDFDocuments/v/G/TBTN23/BDI406A2.docx", "https://docs.wto.org/imrd/directdoc.asp?DDFDocuments/v/G/TBTN23/BDI406A2.docx")</f>
        <v>https://docs.wto.org/imrd/directdoc.asp?DDFDocuments/v/G/TBTN23/BDI406A2.docx</v>
      </c>
      <c r="U366" s="3" t="s">
        <v>421</v>
      </c>
      <c r="V366" s="3" t="s">
        <v>422</v>
      </c>
      <c r="W366" s="3" t="s">
        <v>421</v>
      </c>
      <c r="X366" s="3" t="s">
        <v>422</v>
      </c>
      <c r="Y366" s="3" t="s">
        <v>422</v>
      </c>
      <c r="Z366" s="3" t="s">
        <v>422</v>
      </c>
      <c r="AA366" s="3" t="s">
        <v>422</v>
      </c>
      <c r="AB366" s="1" t="s">
        <v>23</v>
      </c>
    </row>
    <row r="367" spans="1:28" ht="135" x14ac:dyDescent="0.25">
      <c r="A367" s="3" t="s">
        <v>28</v>
      </c>
      <c r="B367" s="9">
        <v>45999</v>
      </c>
      <c r="C367" s="13" t="str">
        <f>HYPERLINK("https://eping.wto.org/en/Search?viewData= G/TBT/N/BDI/360/Add.2, G/TBT/N/KEN/1440/Add.3, G/TBT/N/RWA/871/Add.2, G/TBT/N/TZA/974/Add.2, G/TBT/N/UGA/1776/Add.2"," G/TBT/N/BDI/360/Add.2, G/TBT/N/KEN/1440/Add.3, G/TBT/N/RWA/871/Add.2, G/TBT/N/TZA/974/Add.2, G/TBT/N/UGA/1776/Add.2")</f>
        <v xml:space="preserve"> G/TBT/N/BDI/360/Add.2, G/TBT/N/KEN/1440/Add.3, G/TBT/N/RWA/871/Add.2, G/TBT/N/TZA/974/Add.2, G/TBT/N/UGA/1776/Add.2</v>
      </c>
      <c r="D367" s="1" t="s">
        <v>1028</v>
      </c>
      <c r="E367" s="1" t="s">
        <v>1029</v>
      </c>
      <c r="F367" s="1" t="s">
        <v>1030</v>
      </c>
      <c r="G367" s="1" t="s">
        <v>1031</v>
      </c>
      <c r="H367" s="1" t="s">
        <v>1032</v>
      </c>
      <c r="I367" s="1" t="s">
        <v>1033</v>
      </c>
      <c r="J367" s="1" t="s">
        <v>23</v>
      </c>
      <c r="K367" s="1" t="s">
        <v>23</v>
      </c>
      <c r="L367" s="3"/>
      <c r="M367" s="9" t="s">
        <v>23</v>
      </c>
      <c r="N367" s="9" t="s">
        <v>23</v>
      </c>
      <c r="O367" s="9" t="s">
        <v>23</v>
      </c>
      <c r="P367" s="3" t="s">
        <v>71</v>
      </c>
      <c r="Q367" s="3"/>
      <c r="R367" s="3" t="str">
        <f>HYPERLINK("https://docs.wto.org/imrd/directdoc.asp?DDFDocuments/t/G/TBTN23/BDI360A2.docx", "https://docs.wto.org/imrd/directdoc.asp?DDFDocuments/t/G/TBTN23/BDI360A2.docx")</f>
        <v>https://docs.wto.org/imrd/directdoc.asp?DDFDocuments/t/G/TBTN23/BDI360A2.docx</v>
      </c>
      <c r="S367" s="3" t="str">
        <f>HYPERLINK("https://docs.wto.org/imrd/directdoc.asp?DDFDocuments/u/G/TBTN23/BDI360A2.docx", "https://docs.wto.org/imrd/directdoc.asp?DDFDocuments/u/G/TBTN23/BDI360A2.docx")</f>
        <v>https://docs.wto.org/imrd/directdoc.asp?DDFDocuments/u/G/TBTN23/BDI360A2.docx</v>
      </c>
      <c r="T367" s="3" t="str">
        <f>HYPERLINK("https://docs.wto.org/imrd/directdoc.asp?DDFDocuments/v/G/TBTN23/BDI360A2.docx", "https://docs.wto.org/imrd/directdoc.asp?DDFDocuments/v/G/TBTN23/BDI360A2.docx")</f>
        <v>https://docs.wto.org/imrd/directdoc.asp?DDFDocuments/v/G/TBTN23/BDI360A2.docx</v>
      </c>
      <c r="U367" s="3" t="s">
        <v>422</v>
      </c>
      <c r="V367" s="3" t="s">
        <v>422</v>
      </c>
      <c r="W367" s="3" t="s">
        <v>421</v>
      </c>
      <c r="X367" s="3" t="s">
        <v>422</v>
      </c>
      <c r="Y367" s="3" t="s">
        <v>422</v>
      </c>
      <c r="Z367" s="3" t="s">
        <v>422</v>
      </c>
      <c r="AA367" s="3" t="s">
        <v>422</v>
      </c>
      <c r="AB367" s="1" t="s">
        <v>23</v>
      </c>
    </row>
    <row r="368" spans="1:28" ht="90" x14ac:dyDescent="0.25">
      <c r="A368" s="3" t="s">
        <v>22</v>
      </c>
      <c r="B368" s="9">
        <v>45999</v>
      </c>
      <c r="C368" s="13" t="str">
        <f>HYPERLINK("https://eping.wto.org/en/Search?viewData= G/TBT/N/BDI/443/Add.1, G/TBT/N/KEN/1548/Add.2, G/TBT/N/RWA/978/Add.1, G/TBT/N/TZA/1079/Add.1, G/TBT/N/UGA/1893/Add.1"," G/TBT/N/BDI/443/Add.1, G/TBT/N/KEN/1548/Add.2, G/TBT/N/RWA/978/Add.1, G/TBT/N/TZA/1079/Add.1, G/TBT/N/UGA/1893/Add.1")</f>
        <v xml:space="preserve"> G/TBT/N/BDI/443/Add.1, G/TBT/N/KEN/1548/Add.2, G/TBT/N/RWA/978/Add.1, G/TBT/N/TZA/1079/Add.1, G/TBT/N/UGA/1893/Add.1</v>
      </c>
      <c r="D368" s="1" t="s">
        <v>920</v>
      </c>
      <c r="E368" s="1" t="s">
        <v>921</v>
      </c>
      <c r="F368" s="1" t="s">
        <v>922</v>
      </c>
      <c r="G368" s="1" t="s">
        <v>923</v>
      </c>
      <c r="H368" s="1" t="s">
        <v>924</v>
      </c>
      <c r="I368" s="1" t="s">
        <v>925</v>
      </c>
      <c r="J368" s="1" t="s">
        <v>23</v>
      </c>
      <c r="K368" s="1" t="s">
        <v>23</v>
      </c>
      <c r="L368" s="3"/>
      <c r="M368" s="9" t="s">
        <v>23</v>
      </c>
      <c r="N368" s="9" t="s">
        <v>23</v>
      </c>
      <c r="O368" s="9" t="s">
        <v>23</v>
      </c>
      <c r="P368" s="3" t="s">
        <v>71</v>
      </c>
      <c r="Q368" s="3"/>
      <c r="R368" s="3" t="str">
        <f>HYPERLINK("https://docs.wto.org/imrd/directdoc.asp?DDFDocuments/t/G/TBTN24/BDI443A1.docx", "https://docs.wto.org/imrd/directdoc.asp?DDFDocuments/t/G/TBTN24/BDI443A1.docx")</f>
        <v>https://docs.wto.org/imrd/directdoc.asp?DDFDocuments/t/G/TBTN24/BDI443A1.docx</v>
      </c>
      <c r="S368" s="3" t="str">
        <f>HYPERLINK("https://docs.wto.org/imrd/directdoc.asp?DDFDocuments/u/G/TBTN24/BDI443A1.docx", "https://docs.wto.org/imrd/directdoc.asp?DDFDocuments/u/G/TBTN24/BDI443A1.docx")</f>
        <v>https://docs.wto.org/imrd/directdoc.asp?DDFDocuments/u/G/TBTN24/BDI443A1.docx</v>
      </c>
      <c r="T368" s="3" t="str">
        <f>HYPERLINK("https://docs.wto.org/imrd/directdoc.asp?DDFDocuments/v/G/TBTN24/BDI443A1.docx", "https://docs.wto.org/imrd/directdoc.asp?DDFDocuments/v/G/TBTN24/BDI443A1.docx")</f>
        <v>https://docs.wto.org/imrd/directdoc.asp?DDFDocuments/v/G/TBTN24/BDI443A1.docx</v>
      </c>
      <c r="U368" s="3" t="s">
        <v>421</v>
      </c>
      <c r="V368" s="3" t="s">
        <v>422</v>
      </c>
      <c r="W368" s="3" t="s">
        <v>422</v>
      </c>
      <c r="X368" s="3" t="s">
        <v>422</v>
      </c>
      <c r="Y368" s="3" t="s">
        <v>422</v>
      </c>
      <c r="Z368" s="3" t="s">
        <v>422</v>
      </c>
      <c r="AA368" s="3" t="s">
        <v>422</v>
      </c>
      <c r="AB368" s="1" t="s">
        <v>23</v>
      </c>
    </row>
    <row r="369" spans="1:28" ht="75" x14ac:dyDescent="0.25">
      <c r="A369" s="3" t="s">
        <v>43</v>
      </c>
      <c r="B369" s="9">
        <v>45999</v>
      </c>
      <c r="C369" s="13" t="str">
        <f>HYPERLINK("https://eping.wto.org/en/Search?viewData= G/TBT/N/BDI/440/Add.1, G/TBT/N/KEN/1545/Add.2, G/TBT/N/RWA/975/Add.1, G/TBT/N/TZA/1076/Add.1, G/TBT/N/UGA/1890/Add.1"," G/TBT/N/BDI/440/Add.1, G/TBT/N/KEN/1545/Add.2, G/TBT/N/RWA/975/Add.1, G/TBT/N/TZA/1076/Add.1, G/TBT/N/UGA/1890/Add.1")</f>
        <v xml:space="preserve"> G/TBT/N/BDI/440/Add.1, G/TBT/N/KEN/1545/Add.2, G/TBT/N/RWA/975/Add.1, G/TBT/N/TZA/1076/Add.1, G/TBT/N/UGA/1890/Add.1</v>
      </c>
      <c r="D369" s="1" t="s">
        <v>931</v>
      </c>
      <c r="E369" s="1" t="s">
        <v>932</v>
      </c>
      <c r="F369" s="1" t="s">
        <v>933</v>
      </c>
      <c r="G369" s="1" t="s">
        <v>929</v>
      </c>
      <c r="H369" s="1" t="s">
        <v>934</v>
      </c>
      <c r="I369" s="1" t="s">
        <v>925</v>
      </c>
      <c r="J369" s="1" t="s">
        <v>23</v>
      </c>
      <c r="K369" s="1" t="s">
        <v>23</v>
      </c>
      <c r="L369" s="3"/>
      <c r="M369" s="9" t="s">
        <v>23</v>
      </c>
      <c r="N369" s="9" t="s">
        <v>23</v>
      </c>
      <c r="O369" s="9" t="s">
        <v>23</v>
      </c>
      <c r="P369" s="3" t="s">
        <v>71</v>
      </c>
      <c r="Q369" s="3"/>
      <c r="R369" s="3" t="str">
        <f>HYPERLINK("https://docs.wto.org/imrd/directdoc.asp?DDFDocuments/t/G/TBTN24/BDI440A1.docx", "https://docs.wto.org/imrd/directdoc.asp?DDFDocuments/t/G/TBTN24/BDI440A1.docx")</f>
        <v>https://docs.wto.org/imrd/directdoc.asp?DDFDocuments/t/G/TBTN24/BDI440A1.docx</v>
      </c>
      <c r="S369" s="3" t="str">
        <f>HYPERLINK("https://docs.wto.org/imrd/directdoc.asp?DDFDocuments/u/G/TBTN24/BDI440A1.docx", "https://docs.wto.org/imrd/directdoc.asp?DDFDocuments/u/G/TBTN24/BDI440A1.docx")</f>
        <v>https://docs.wto.org/imrd/directdoc.asp?DDFDocuments/u/G/TBTN24/BDI440A1.docx</v>
      </c>
      <c r="T369" s="3" t="str">
        <f>HYPERLINK("https://docs.wto.org/imrd/directdoc.asp?DDFDocuments/v/G/TBTN24/BDI440A1.docx", "https://docs.wto.org/imrd/directdoc.asp?DDFDocuments/v/G/TBTN24/BDI440A1.docx")</f>
        <v>https://docs.wto.org/imrd/directdoc.asp?DDFDocuments/v/G/TBTN24/BDI440A1.docx</v>
      </c>
      <c r="U369" s="3" t="s">
        <v>421</v>
      </c>
      <c r="V369" s="3" t="s">
        <v>422</v>
      </c>
      <c r="W369" s="3" t="s">
        <v>422</v>
      </c>
      <c r="X369" s="3" t="s">
        <v>422</v>
      </c>
      <c r="Y369" s="3" t="s">
        <v>422</v>
      </c>
      <c r="Z369" s="3" t="s">
        <v>422</v>
      </c>
      <c r="AA369" s="3" t="s">
        <v>422</v>
      </c>
      <c r="AB369" s="1" t="s">
        <v>23</v>
      </c>
    </row>
    <row r="370" spans="1:28" ht="105" x14ac:dyDescent="0.25">
      <c r="A370" s="3" t="s">
        <v>43</v>
      </c>
      <c r="B370" s="9">
        <v>45999</v>
      </c>
      <c r="C370" s="13" t="str">
        <f>HYPERLINK("https://eping.wto.org/en/Search?viewData= G/TBT/N/BDI/380/Add.2, G/TBT/N/KEN/1460/Add.3, G/TBT/N/RWA/892/Add.2, G/TBT/N/TZA/994/Add.2, G/TBT/N/UGA/1797/Add.2"," G/TBT/N/BDI/380/Add.2, G/TBT/N/KEN/1460/Add.3, G/TBT/N/RWA/892/Add.2, G/TBT/N/TZA/994/Add.2, G/TBT/N/UGA/1797/Add.2")</f>
        <v xml:space="preserve"> G/TBT/N/BDI/380/Add.2, G/TBT/N/KEN/1460/Add.3, G/TBT/N/RWA/892/Add.2, G/TBT/N/TZA/994/Add.2, G/TBT/N/UGA/1797/Add.2</v>
      </c>
      <c r="D370" s="1" t="s">
        <v>891</v>
      </c>
      <c r="E370" s="1" t="s">
        <v>892</v>
      </c>
      <c r="F370" s="1" t="s">
        <v>893</v>
      </c>
      <c r="G370" s="1" t="s">
        <v>894</v>
      </c>
      <c r="H370" s="1" t="s">
        <v>895</v>
      </c>
      <c r="I370" s="1" t="s">
        <v>145</v>
      </c>
      <c r="J370" s="1" t="s">
        <v>23</v>
      </c>
      <c r="K370" s="1" t="s">
        <v>23</v>
      </c>
      <c r="L370" s="3"/>
      <c r="M370" s="9" t="s">
        <v>23</v>
      </c>
      <c r="N370" s="9" t="s">
        <v>23</v>
      </c>
      <c r="O370" s="9" t="s">
        <v>23</v>
      </c>
      <c r="P370" s="3" t="s">
        <v>71</v>
      </c>
      <c r="Q370" s="3"/>
      <c r="R370" s="3" t="str">
        <f>HYPERLINK("https://docs.wto.org/imrd/directdoc.asp?DDFDocuments/t/G/TBTN23/BDI380A2.docx", "https://docs.wto.org/imrd/directdoc.asp?DDFDocuments/t/G/TBTN23/BDI380A2.docx")</f>
        <v>https://docs.wto.org/imrd/directdoc.asp?DDFDocuments/t/G/TBTN23/BDI380A2.docx</v>
      </c>
      <c r="S370" s="3" t="str">
        <f>HYPERLINK("https://docs.wto.org/imrd/directdoc.asp?DDFDocuments/u/G/TBTN23/BDI380A2.docx", "https://docs.wto.org/imrd/directdoc.asp?DDFDocuments/u/G/TBTN23/BDI380A2.docx")</f>
        <v>https://docs.wto.org/imrd/directdoc.asp?DDFDocuments/u/G/TBTN23/BDI380A2.docx</v>
      </c>
      <c r="T370" s="3" t="str">
        <f>HYPERLINK("https://docs.wto.org/imrd/directdoc.asp?DDFDocuments/v/G/TBTN23/BDI380A2.docx", "https://docs.wto.org/imrd/directdoc.asp?DDFDocuments/v/G/TBTN23/BDI380A2.docx")</f>
        <v>https://docs.wto.org/imrd/directdoc.asp?DDFDocuments/v/G/TBTN23/BDI380A2.docx</v>
      </c>
      <c r="U370" s="3" t="s">
        <v>421</v>
      </c>
      <c r="V370" s="3" t="s">
        <v>422</v>
      </c>
      <c r="W370" s="3" t="s">
        <v>421</v>
      </c>
      <c r="X370" s="3" t="s">
        <v>422</v>
      </c>
      <c r="Y370" s="3" t="s">
        <v>422</v>
      </c>
      <c r="Z370" s="3" t="s">
        <v>422</v>
      </c>
      <c r="AA370" s="3" t="s">
        <v>422</v>
      </c>
      <c r="AB370" s="1" t="s">
        <v>23</v>
      </c>
    </row>
    <row r="371" spans="1:28" ht="60" x14ac:dyDescent="0.25">
      <c r="A371" s="3" t="s">
        <v>27</v>
      </c>
      <c r="B371" s="9">
        <v>45999</v>
      </c>
      <c r="C371" s="13" t="str">
        <f>HYPERLINK("https://eping.wto.org/en/Search?viewData= G/TBT/N/CHL/627/Add.1"," G/TBT/N/CHL/627/Add.1")</f>
        <v xml:space="preserve"> G/TBT/N/CHL/627/Add.1</v>
      </c>
      <c r="D371" s="1" t="s">
        <v>1064</v>
      </c>
      <c r="E371" s="1" t="s">
        <v>1035</v>
      </c>
      <c r="F371" s="1" t="s">
        <v>1065</v>
      </c>
      <c r="G371" s="1" t="s">
        <v>23</v>
      </c>
      <c r="H371" s="1" t="s">
        <v>1009</v>
      </c>
      <c r="I371" s="1" t="s">
        <v>106</v>
      </c>
      <c r="J371" s="1" t="s">
        <v>23</v>
      </c>
      <c r="K371" s="1" t="s">
        <v>23</v>
      </c>
      <c r="L371" s="3"/>
      <c r="M371" s="9" t="s">
        <v>23</v>
      </c>
      <c r="N371" s="9" t="s">
        <v>23</v>
      </c>
      <c r="O371" s="9" t="s">
        <v>23</v>
      </c>
      <c r="P371" s="3" t="s">
        <v>71</v>
      </c>
      <c r="Q371" s="3"/>
      <c r="R371" s="3" t="str">
        <f>HYPERLINK("https://docs.wto.org/imrd/directdoc.asp?DDFDocuments/t/G/TBTN23/CHL627A1.docx", "https://docs.wto.org/imrd/directdoc.asp?DDFDocuments/t/G/TBTN23/CHL627A1.docx")</f>
        <v>https://docs.wto.org/imrd/directdoc.asp?DDFDocuments/t/G/TBTN23/CHL627A1.docx</v>
      </c>
      <c r="S371" s="3" t="str">
        <f>HYPERLINK("https://docs.wto.org/imrd/directdoc.asp?DDFDocuments/u/G/TBTN23/CHL627A1.docx", "https://docs.wto.org/imrd/directdoc.asp?DDFDocuments/u/G/TBTN23/CHL627A1.docx")</f>
        <v>https://docs.wto.org/imrd/directdoc.asp?DDFDocuments/u/G/TBTN23/CHL627A1.docx</v>
      </c>
      <c r="T371" s="3" t="str">
        <f>HYPERLINK("https://docs.wto.org/imrd/directdoc.asp?DDFDocuments/v/G/TBTN23/CHL627A1.docx", "https://docs.wto.org/imrd/directdoc.asp?DDFDocuments/v/G/TBTN23/CHL627A1.docx")</f>
        <v>https://docs.wto.org/imrd/directdoc.asp?DDFDocuments/v/G/TBTN23/CHL627A1.docx</v>
      </c>
      <c r="U371" s="3" t="s">
        <v>421</v>
      </c>
      <c r="V371" s="3" t="s">
        <v>422</v>
      </c>
      <c r="W371" s="3" t="s">
        <v>422</v>
      </c>
      <c r="X371" s="3" t="s">
        <v>422</v>
      </c>
      <c r="Y371" s="3" t="s">
        <v>422</v>
      </c>
      <c r="Z371" s="3" t="s">
        <v>422</v>
      </c>
      <c r="AA371" s="3" t="s">
        <v>422</v>
      </c>
      <c r="AB371" s="1" t="s">
        <v>23</v>
      </c>
    </row>
    <row r="372" spans="1:28" ht="180" x14ac:dyDescent="0.25">
      <c r="A372" s="3" t="s">
        <v>47</v>
      </c>
      <c r="B372" s="9">
        <v>45999</v>
      </c>
      <c r="C372" s="13" t="str">
        <f>HYPERLINK("https://eping.wto.org/en/Search?viewData= G/TBT/N/BDI/450/Add.2, G/TBT/N/KEN/1555/Add.2, G/TBT/N/RWA/985/Add.2, G/TBT/N/TZA/1086/Add.2, G/TBT/N/UGA/1900/Add.2"," G/TBT/N/BDI/450/Add.2, G/TBT/N/KEN/1555/Add.2, G/TBT/N/RWA/985/Add.2, G/TBT/N/TZA/1086/Add.2, G/TBT/N/UGA/1900/Add.2")</f>
        <v xml:space="preserve"> G/TBT/N/BDI/450/Add.2, G/TBT/N/KEN/1555/Add.2, G/TBT/N/RWA/985/Add.2, G/TBT/N/TZA/1086/Add.2, G/TBT/N/UGA/1900/Add.2</v>
      </c>
      <c r="D372" s="1" t="s">
        <v>992</v>
      </c>
      <c r="E372" s="1" t="s">
        <v>993</v>
      </c>
      <c r="F372" s="1" t="s">
        <v>869</v>
      </c>
      <c r="G372" s="1" t="s">
        <v>994</v>
      </c>
      <c r="H372" s="1" t="s">
        <v>870</v>
      </c>
      <c r="I372" s="1" t="s">
        <v>1010</v>
      </c>
      <c r="J372" s="1" t="s">
        <v>23</v>
      </c>
      <c r="K372" s="1" t="s">
        <v>29</v>
      </c>
      <c r="L372" s="3"/>
      <c r="M372" s="9" t="s">
        <v>23</v>
      </c>
      <c r="N372" s="9" t="s">
        <v>23</v>
      </c>
      <c r="O372" s="9" t="s">
        <v>23</v>
      </c>
      <c r="P372" s="3" t="s">
        <v>71</v>
      </c>
      <c r="Q372" s="3"/>
      <c r="R372" s="3" t="str">
        <f>HYPERLINK("https://docs.wto.org/imrd/directdoc.asp?DDFDocuments/t/G/TBTN24/BDI450A2.docx", "https://docs.wto.org/imrd/directdoc.asp?DDFDocuments/t/G/TBTN24/BDI450A2.docx")</f>
        <v>https://docs.wto.org/imrd/directdoc.asp?DDFDocuments/t/G/TBTN24/BDI450A2.docx</v>
      </c>
      <c r="S372" s="3" t="str">
        <f>HYPERLINK("https://docs.wto.org/imrd/directdoc.asp?DDFDocuments/u/G/TBTN24/BDI450A2.docx", "https://docs.wto.org/imrd/directdoc.asp?DDFDocuments/u/G/TBTN24/BDI450A2.docx")</f>
        <v>https://docs.wto.org/imrd/directdoc.asp?DDFDocuments/u/G/TBTN24/BDI450A2.docx</v>
      </c>
      <c r="T372" s="3" t="str">
        <f>HYPERLINK("https://docs.wto.org/imrd/directdoc.asp?DDFDocuments/v/G/TBTN24/BDI450A2.docx", "https://docs.wto.org/imrd/directdoc.asp?DDFDocuments/v/G/TBTN24/BDI450A2.docx")</f>
        <v>https://docs.wto.org/imrd/directdoc.asp?DDFDocuments/v/G/TBTN24/BDI450A2.docx</v>
      </c>
      <c r="U372" s="3" t="s">
        <v>421</v>
      </c>
      <c r="V372" s="3" t="s">
        <v>422</v>
      </c>
      <c r="W372" s="3" t="s">
        <v>422</v>
      </c>
      <c r="X372" s="3" t="s">
        <v>422</v>
      </c>
      <c r="Y372" s="3" t="s">
        <v>422</v>
      </c>
      <c r="Z372" s="3" t="s">
        <v>422</v>
      </c>
      <c r="AA372" s="3" t="s">
        <v>422</v>
      </c>
      <c r="AB372" s="1" t="s">
        <v>23</v>
      </c>
    </row>
    <row r="373" spans="1:28" ht="240" x14ac:dyDescent="0.25">
      <c r="A373" s="3" t="s">
        <v>43</v>
      </c>
      <c r="B373" s="9">
        <v>45999</v>
      </c>
      <c r="C373" s="13" t="str">
        <f>HYPERLINK("https://eping.wto.org/en/Search?viewData= G/TBT/N/BDI/245/Add.2, G/TBT/N/KEN/1264/Add.2, G/TBT/N/RWA/675/Add.2, G/TBT/N/TZA/785/Add.2, G/TBT/N/UGA/1599/Add.2"," G/TBT/N/BDI/245/Add.2, G/TBT/N/KEN/1264/Add.2, G/TBT/N/RWA/675/Add.2, G/TBT/N/TZA/785/Add.2, G/TBT/N/UGA/1599/Add.2")</f>
        <v xml:space="preserve"> G/TBT/N/BDI/245/Add.2, G/TBT/N/KEN/1264/Add.2, G/TBT/N/RWA/675/Add.2, G/TBT/N/TZA/785/Add.2, G/TBT/N/UGA/1599/Add.2</v>
      </c>
      <c r="D373" s="1" t="s">
        <v>985</v>
      </c>
      <c r="E373" s="1" t="s">
        <v>986</v>
      </c>
      <c r="F373" s="1" t="s">
        <v>987</v>
      </c>
      <c r="G373" s="1" t="s">
        <v>988</v>
      </c>
      <c r="H373" s="1" t="s">
        <v>989</v>
      </c>
      <c r="I373" s="1" t="s">
        <v>636</v>
      </c>
      <c r="J373" s="1" t="s">
        <v>23</v>
      </c>
      <c r="K373" s="1" t="s">
        <v>29</v>
      </c>
      <c r="L373" s="3"/>
      <c r="M373" s="9" t="s">
        <v>23</v>
      </c>
      <c r="N373" s="9" t="s">
        <v>23</v>
      </c>
      <c r="O373" s="9" t="s">
        <v>23</v>
      </c>
      <c r="P373" s="3" t="s">
        <v>71</v>
      </c>
      <c r="Q373" s="3"/>
      <c r="R373" s="3" t="str">
        <f>HYPERLINK("https://docs.wto.org/imrd/directdoc.asp?DDFDocuments/t/G/TBTN22/BDI245A2.docx", "https://docs.wto.org/imrd/directdoc.asp?DDFDocuments/t/G/TBTN22/BDI245A2.docx")</f>
        <v>https://docs.wto.org/imrd/directdoc.asp?DDFDocuments/t/G/TBTN22/BDI245A2.docx</v>
      </c>
      <c r="S373" s="3" t="str">
        <f>HYPERLINK("https://docs.wto.org/imrd/directdoc.asp?DDFDocuments/u/G/TBTN22/BDI245A2.docx", "https://docs.wto.org/imrd/directdoc.asp?DDFDocuments/u/G/TBTN22/BDI245A2.docx")</f>
        <v>https://docs.wto.org/imrd/directdoc.asp?DDFDocuments/u/G/TBTN22/BDI245A2.docx</v>
      </c>
      <c r="T373" s="3" t="str">
        <f>HYPERLINK("https://docs.wto.org/imrd/directdoc.asp?DDFDocuments/v/G/TBTN22/BDI245A2.docx", "https://docs.wto.org/imrd/directdoc.asp?DDFDocuments/v/G/TBTN22/BDI245A2.docx")</f>
        <v>https://docs.wto.org/imrd/directdoc.asp?DDFDocuments/v/G/TBTN22/BDI245A2.docx</v>
      </c>
      <c r="U373" s="3" t="s">
        <v>421</v>
      </c>
      <c r="V373" s="3" t="s">
        <v>422</v>
      </c>
      <c r="W373" s="3" t="s">
        <v>421</v>
      </c>
      <c r="X373" s="3" t="s">
        <v>422</v>
      </c>
      <c r="Y373" s="3" t="s">
        <v>422</v>
      </c>
      <c r="Z373" s="3" t="s">
        <v>422</v>
      </c>
      <c r="AA373" s="3" t="s">
        <v>422</v>
      </c>
      <c r="AB373" s="1" t="s">
        <v>23</v>
      </c>
    </row>
    <row r="374" spans="1:28" ht="150" x14ac:dyDescent="0.25">
      <c r="A374" s="3" t="s">
        <v>22</v>
      </c>
      <c r="B374" s="9">
        <v>45999</v>
      </c>
      <c r="C374" s="13" t="str">
        <f>HYPERLINK("https://eping.wto.org/en/Search?viewData= G/TBT/N/BDI/381/Add.2, G/TBT/N/KEN/1461/Add.3, G/TBT/N/RWA/893/Add.2, G/TBT/N/TZA/995/Add.2, G/TBT/N/UGA/1798/Add.2"," G/TBT/N/BDI/381/Add.2, G/TBT/N/KEN/1461/Add.3, G/TBT/N/RWA/893/Add.2, G/TBT/N/TZA/995/Add.2, G/TBT/N/UGA/1798/Add.2")</f>
        <v xml:space="preserve"> G/TBT/N/BDI/381/Add.2, G/TBT/N/KEN/1461/Add.3, G/TBT/N/RWA/893/Add.2, G/TBT/N/TZA/995/Add.2, G/TBT/N/UGA/1798/Add.2</v>
      </c>
      <c r="D374" s="1" t="s">
        <v>950</v>
      </c>
      <c r="E374" s="1" t="s">
        <v>951</v>
      </c>
      <c r="F374" s="1" t="s">
        <v>952</v>
      </c>
      <c r="G374" s="1" t="s">
        <v>953</v>
      </c>
      <c r="H374" s="1" t="s">
        <v>954</v>
      </c>
      <c r="I374" s="1" t="s">
        <v>145</v>
      </c>
      <c r="J374" s="1" t="s">
        <v>23</v>
      </c>
      <c r="K374" s="1" t="s">
        <v>23</v>
      </c>
      <c r="L374" s="3"/>
      <c r="M374" s="9" t="s">
        <v>23</v>
      </c>
      <c r="N374" s="9" t="s">
        <v>23</v>
      </c>
      <c r="O374" s="9" t="s">
        <v>23</v>
      </c>
      <c r="P374" s="3" t="s">
        <v>71</v>
      </c>
      <c r="Q374" s="3"/>
      <c r="R374" s="3" t="str">
        <f>HYPERLINK("https://docs.wto.org/imrd/directdoc.asp?DDFDocuments/t/G/TBTN23/BDI381A2.docx", "https://docs.wto.org/imrd/directdoc.asp?DDFDocuments/t/G/TBTN23/BDI381A2.docx")</f>
        <v>https://docs.wto.org/imrd/directdoc.asp?DDFDocuments/t/G/TBTN23/BDI381A2.docx</v>
      </c>
      <c r="S374" s="3" t="str">
        <f>HYPERLINK("https://docs.wto.org/imrd/directdoc.asp?DDFDocuments/u/G/TBTN23/BDI381A2.docx", "https://docs.wto.org/imrd/directdoc.asp?DDFDocuments/u/G/TBTN23/BDI381A2.docx")</f>
        <v>https://docs.wto.org/imrd/directdoc.asp?DDFDocuments/u/G/TBTN23/BDI381A2.docx</v>
      </c>
      <c r="T374" s="3" t="str">
        <f>HYPERLINK("https://docs.wto.org/imrd/directdoc.asp?DDFDocuments/v/G/TBTN23/BDI381A2.docx", "https://docs.wto.org/imrd/directdoc.asp?DDFDocuments/v/G/TBTN23/BDI381A2.docx")</f>
        <v>https://docs.wto.org/imrd/directdoc.asp?DDFDocuments/v/G/TBTN23/BDI381A2.docx</v>
      </c>
      <c r="U374" s="3" t="s">
        <v>421</v>
      </c>
      <c r="V374" s="3" t="s">
        <v>422</v>
      </c>
      <c r="W374" s="3" t="s">
        <v>421</v>
      </c>
      <c r="X374" s="3" t="s">
        <v>422</v>
      </c>
      <c r="Y374" s="3" t="s">
        <v>422</v>
      </c>
      <c r="Z374" s="3" t="s">
        <v>422</v>
      </c>
      <c r="AA374" s="3" t="s">
        <v>422</v>
      </c>
      <c r="AB374" s="1" t="s">
        <v>23</v>
      </c>
    </row>
    <row r="375" spans="1:28" ht="90" x14ac:dyDescent="0.25">
      <c r="A375" s="3" t="s">
        <v>43</v>
      </c>
      <c r="B375" s="9">
        <v>45999</v>
      </c>
      <c r="C375" s="13" t="str">
        <f>HYPERLINK("https://eping.wto.org/en/Search?viewData= G/TBT/N/BDI/441/Add.1, G/TBT/N/KEN/1546/Add.2, G/TBT/N/RWA/976/Add.1, G/TBT/N/TZA/1077/Add.1, G/TBT/N/UGA/1891/Add.1"," G/TBT/N/BDI/441/Add.1, G/TBT/N/KEN/1546/Add.2, G/TBT/N/RWA/976/Add.1, G/TBT/N/TZA/1077/Add.1, G/TBT/N/UGA/1891/Add.1")</f>
        <v xml:space="preserve"> G/TBT/N/BDI/441/Add.1, G/TBT/N/KEN/1546/Add.2, G/TBT/N/RWA/976/Add.1, G/TBT/N/TZA/1077/Add.1, G/TBT/N/UGA/1891/Add.1</v>
      </c>
      <c r="D375" s="1" t="s">
        <v>990</v>
      </c>
      <c r="E375" s="1" t="s">
        <v>991</v>
      </c>
      <c r="F375" s="1" t="s">
        <v>922</v>
      </c>
      <c r="G375" s="1" t="s">
        <v>923</v>
      </c>
      <c r="H375" s="1" t="s">
        <v>924</v>
      </c>
      <c r="I375" s="1" t="s">
        <v>925</v>
      </c>
      <c r="J375" s="1" t="s">
        <v>23</v>
      </c>
      <c r="K375" s="1" t="s">
        <v>23</v>
      </c>
      <c r="L375" s="3"/>
      <c r="M375" s="9" t="s">
        <v>23</v>
      </c>
      <c r="N375" s="9" t="s">
        <v>23</v>
      </c>
      <c r="O375" s="9" t="s">
        <v>23</v>
      </c>
      <c r="P375" s="3" t="s">
        <v>71</v>
      </c>
      <c r="Q375" s="3"/>
      <c r="R375" s="3" t="str">
        <f>HYPERLINK("https://docs.wto.org/imrd/directdoc.asp?DDFDocuments/t/G/TBTN24/BDI441A1.docx", "https://docs.wto.org/imrd/directdoc.asp?DDFDocuments/t/G/TBTN24/BDI441A1.docx")</f>
        <v>https://docs.wto.org/imrd/directdoc.asp?DDFDocuments/t/G/TBTN24/BDI441A1.docx</v>
      </c>
      <c r="S375" s="3" t="str">
        <f>HYPERLINK("https://docs.wto.org/imrd/directdoc.asp?DDFDocuments/u/G/TBTN24/BDI441A1.docx", "https://docs.wto.org/imrd/directdoc.asp?DDFDocuments/u/G/TBTN24/BDI441A1.docx")</f>
        <v>https://docs.wto.org/imrd/directdoc.asp?DDFDocuments/u/G/TBTN24/BDI441A1.docx</v>
      </c>
      <c r="T375" s="3" t="str">
        <f>HYPERLINK("https://docs.wto.org/imrd/directdoc.asp?DDFDocuments/v/G/TBTN24/BDI441A1.docx", "https://docs.wto.org/imrd/directdoc.asp?DDFDocuments/v/G/TBTN24/BDI441A1.docx")</f>
        <v>https://docs.wto.org/imrd/directdoc.asp?DDFDocuments/v/G/TBTN24/BDI441A1.docx</v>
      </c>
      <c r="U375" s="3" t="s">
        <v>421</v>
      </c>
      <c r="V375" s="3" t="s">
        <v>422</v>
      </c>
      <c r="W375" s="3" t="s">
        <v>422</v>
      </c>
      <c r="X375" s="3" t="s">
        <v>422</v>
      </c>
      <c r="Y375" s="3" t="s">
        <v>422</v>
      </c>
      <c r="Z375" s="3" t="s">
        <v>422</v>
      </c>
      <c r="AA375" s="3" t="s">
        <v>422</v>
      </c>
      <c r="AB375" s="1" t="s">
        <v>23</v>
      </c>
    </row>
    <row r="376" spans="1:28" ht="165" x14ac:dyDescent="0.25">
      <c r="A376" s="3" t="s">
        <v>43</v>
      </c>
      <c r="B376" s="9">
        <v>45999</v>
      </c>
      <c r="C376" s="13" t="str">
        <f>HYPERLINK("https://eping.wto.org/en/Search?viewData= G/TBT/N/BDI/359/Add.2, G/TBT/N/KEN/1439/Add.3, G/TBT/N/RWA/870/Add.2, G/TBT/N/TZA/973/Add.2, G/TBT/N/UGA/1775/Add.2"," G/TBT/N/BDI/359/Add.2, G/TBT/N/KEN/1439/Add.3, G/TBT/N/RWA/870/Add.2, G/TBT/N/TZA/973/Add.2, G/TBT/N/UGA/1775/Add.2")</f>
        <v xml:space="preserve"> G/TBT/N/BDI/359/Add.2, G/TBT/N/KEN/1439/Add.3, G/TBT/N/RWA/870/Add.2, G/TBT/N/TZA/973/Add.2, G/TBT/N/UGA/1775/Add.2</v>
      </c>
      <c r="D376" s="1" t="s">
        <v>976</v>
      </c>
      <c r="E376" s="1" t="s">
        <v>977</v>
      </c>
      <c r="F376" s="1" t="s">
        <v>978</v>
      </c>
      <c r="G376" s="1" t="s">
        <v>979</v>
      </c>
      <c r="H376" s="1" t="s">
        <v>980</v>
      </c>
      <c r="I376" s="1" t="s">
        <v>981</v>
      </c>
      <c r="J376" s="1" t="s">
        <v>23</v>
      </c>
      <c r="K376" s="1" t="s">
        <v>23</v>
      </c>
      <c r="L376" s="3"/>
      <c r="M376" s="9" t="s">
        <v>23</v>
      </c>
      <c r="N376" s="9" t="s">
        <v>23</v>
      </c>
      <c r="O376" s="9" t="s">
        <v>23</v>
      </c>
      <c r="P376" s="3" t="s">
        <v>71</v>
      </c>
      <c r="Q376" s="3"/>
      <c r="R376" s="3" t="str">
        <f>HYPERLINK("https://docs.wto.org/imrd/directdoc.asp?DDFDocuments/t/G/TBTN23/BDI359A2.docx", "https://docs.wto.org/imrd/directdoc.asp?DDFDocuments/t/G/TBTN23/BDI359A2.docx")</f>
        <v>https://docs.wto.org/imrd/directdoc.asp?DDFDocuments/t/G/TBTN23/BDI359A2.docx</v>
      </c>
      <c r="S376" s="3" t="str">
        <f>HYPERLINK("https://docs.wto.org/imrd/directdoc.asp?DDFDocuments/u/G/TBTN23/BDI359A2.docx", "https://docs.wto.org/imrd/directdoc.asp?DDFDocuments/u/G/TBTN23/BDI359A2.docx")</f>
        <v>https://docs.wto.org/imrd/directdoc.asp?DDFDocuments/u/G/TBTN23/BDI359A2.docx</v>
      </c>
      <c r="T376" s="3" t="str">
        <f>HYPERLINK("https://docs.wto.org/imrd/directdoc.asp?DDFDocuments/v/G/TBTN23/BDI359A2.docx", "https://docs.wto.org/imrd/directdoc.asp?DDFDocuments/v/G/TBTN23/BDI359A2.docx")</f>
        <v>https://docs.wto.org/imrd/directdoc.asp?DDFDocuments/v/G/TBTN23/BDI359A2.docx</v>
      </c>
      <c r="U376" s="3" t="s">
        <v>421</v>
      </c>
      <c r="V376" s="3" t="s">
        <v>422</v>
      </c>
      <c r="W376" s="3" t="s">
        <v>421</v>
      </c>
      <c r="X376" s="3" t="s">
        <v>422</v>
      </c>
      <c r="Y376" s="3" t="s">
        <v>422</v>
      </c>
      <c r="Z376" s="3" t="s">
        <v>422</v>
      </c>
      <c r="AA376" s="3" t="s">
        <v>422</v>
      </c>
      <c r="AB376" s="1" t="s">
        <v>23</v>
      </c>
    </row>
    <row r="377" spans="1:28" ht="75" x14ac:dyDescent="0.25">
      <c r="A377" s="3" t="s">
        <v>22</v>
      </c>
      <c r="B377" s="9">
        <v>45999</v>
      </c>
      <c r="C377" s="13" t="str">
        <f>HYPERLINK("https://eping.wto.org/en/Search?viewData= G/TBT/N/BDI/439/Add.1, G/TBT/N/KEN/1544/Add.2, G/TBT/N/RWA/974/Add.1, G/TBT/N/TZA/1075/Add.1, G/TBT/N/UGA/1889/Add.1"," G/TBT/N/BDI/439/Add.1, G/TBT/N/KEN/1544/Add.2, G/TBT/N/RWA/974/Add.1, G/TBT/N/TZA/1075/Add.1, G/TBT/N/UGA/1889/Add.1")</f>
        <v xml:space="preserve"> G/TBT/N/BDI/439/Add.1, G/TBT/N/KEN/1544/Add.2, G/TBT/N/RWA/974/Add.1, G/TBT/N/TZA/1075/Add.1, G/TBT/N/UGA/1889/Add.1</v>
      </c>
      <c r="D377" s="1" t="s">
        <v>968</v>
      </c>
      <c r="E377" s="1" t="s">
        <v>969</v>
      </c>
      <c r="F377" s="1" t="s">
        <v>922</v>
      </c>
      <c r="G377" s="1" t="s">
        <v>923</v>
      </c>
      <c r="H377" s="1" t="s">
        <v>924</v>
      </c>
      <c r="I377" s="1" t="s">
        <v>970</v>
      </c>
      <c r="J377" s="1" t="s">
        <v>23</v>
      </c>
      <c r="K377" s="1" t="s">
        <v>23</v>
      </c>
      <c r="L377" s="3"/>
      <c r="M377" s="9" t="s">
        <v>23</v>
      </c>
      <c r="N377" s="9" t="s">
        <v>23</v>
      </c>
      <c r="O377" s="9" t="s">
        <v>23</v>
      </c>
      <c r="P377" s="3" t="s">
        <v>71</v>
      </c>
      <c r="Q377" s="3"/>
      <c r="R377" s="3" t="str">
        <f>HYPERLINK("https://docs.wto.org/imrd/directdoc.asp?DDFDocuments/t/G/TBTN24/BDI439A1.docx", "https://docs.wto.org/imrd/directdoc.asp?DDFDocuments/t/G/TBTN24/BDI439A1.docx")</f>
        <v>https://docs.wto.org/imrd/directdoc.asp?DDFDocuments/t/G/TBTN24/BDI439A1.docx</v>
      </c>
      <c r="S377" s="3" t="str">
        <f>HYPERLINK("https://docs.wto.org/imrd/directdoc.asp?DDFDocuments/u/G/TBTN24/BDI439A1.docx", "https://docs.wto.org/imrd/directdoc.asp?DDFDocuments/u/G/TBTN24/BDI439A1.docx")</f>
        <v>https://docs.wto.org/imrd/directdoc.asp?DDFDocuments/u/G/TBTN24/BDI439A1.docx</v>
      </c>
      <c r="T377" s="3" t="str">
        <f>HYPERLINK("https://docs.wto.org/imrd/directdoc.asp?DDFDocuments/v/G/TBTN24/BDI439A1.docx", "https://docs.wto.org/imrd/directdoc.asp?DDFDocuments/v/G/TBTN24/BDI439A1.docx")</f>
        <v>https://docs.wto.org/imrd/directdoc.asp?DDFDocuments/v/G/TBTN24/BDI439A1.docx</v>
      </c>
      <c r="U377" s="3" t="s">
        <v>421</v>
      </c>
      <c r="V377" s="3" t="s">
        <v>422</v>
      </c>
      <c r="W377" s="3" t="s">
        <v>422</v>
      </c>
      <c r="X377" s="3" t="s">
        <v>422</v>
      </c>
      <c r="Y377" s="3" t="s">
        <v>422</v>
      </c>
      <c r="Z377" s="3" t="s">
        <v>422</v>
      </c>
      <c r="AA377" s="3" t="s">
        <v>422</v>
      </c>
      <c r="AB377" s="1" t="s">
        <v>23</v>
      </c>
    </row>
    <row r="378" spans="1:28" ht="105" x14ac:dyDescent="0.25">
      <c r="A378" s="3" t="s">
        <v>47</v>
      </c>
      <c r="B378" s="9">
        <v>45999</v>
      </c>
      <c r="C378" s="13" t="str">
        <f>HYPERLINK("https://eping.wto.org/en/Search?viewData= G/TBT/N/BDI/380/Add.2, G/TBT/N/KEN/1460/Add.3, G/TBT/N/RWA/892/Add.2, G/TBT/N/TZA/994/Add.2, G/TBT/N/UGA/1797/Add.2"," G/TBT/N/BDI/380/Add.2, G/TBT/N/KEN/1460/Add.3, G/TBT/N/RWA/892/Add.2, G/TBT/N/TZA/994/Add.2, G/TBT/N/UGA/1797/Add.2")</f>
        <v xml:space="preserve"> G/TBT/N/BDI/380/Add.2, G/TBT/N/KEN/1460/Add.3, G/TBT/N/RWA/892/Add.2, G/TBT/N/TZA/994/Add.2, G/TBT/N/UGA/1797/Add.2</v>
      </c>
      <c r="D378" s="1" t="s">
        <v>891</v>
      </c>
      <c r="E378" s="1" t="s">
        <v>892</v>
      </c>
      <c r="F378" s="1" t="s">
        <v>893</v>
      </c>
      <c r="G378" s="1" t="s">
        <v>894</v>
      </c>
      <c r="H378" s="1" t="s">
        <v>895</v>
      </c>
      <c r="I378" s="1" t="s">
        <v>145</v>
      </c>
      <c r="J378" s="1" t="s">
        <v>23</v>
      </c>
      <c r="K378" s="1" t="s">
        <v>23</v>
      </c>
      <c r="L378" s="3"/>
      <c r="M378" s="9" t="s">
        <v>23</v>
      </c>
      <c r="N378" s="9" t="s">
        <v>23</v>
      </c>
      <c r="O378" s="9" t="s">
        <v>23</v>
      </c>
      <c r="P378" s="3" t="s">
        <v>71</v>
      </c>
      <c r="Q378" s="3"/>
      <c r="R378" s="3" t="str">
        <f>HYPERLINK("https://docs.wto.org/imrd/directdoc.asp?DDFDocuments/t/G/TBTN23/BDI380A2.docx", "https://docs.wto.org/imrd/directdoc.asp?DDFDocuments/t/G/TBTN23/BDI380A2.docx")</f>
        <v>https://docs.wto.org/imrd/directdoc.asp?DDFDocuments/t/G/TBTN23/BDI380A2.docx</v>
      </c>
      <c r="S378" s="3" t="str">
        <f>HYPERLINK("https://docs.wto.org/imrd/directdoc.asp?DDFDocuments/u/G/TBTN23/BDI380A2.docx", "https://docs.wto.org/imrd/directdoc.asp?DDFDocuments/u/G/TBTN23/BDI380A2.docx")</f>
        <v>https://docs.wto.org/imrd/directdoc.asp?DDFDocuments/u/G/TBTN23/BDI380A2.docx</v>
      </c>
      <c r="T378" s="3" t="str">
        <f>HYPERLINK("https://docs.wto.org/imrd/directdoc.asp?DDFDocuments/v/G/TBTN23/BDI380A2.docx", "https://docs.wto.org/imrd/directdoc.asp?DDFDocuments/v/G/TBTN23/BDI380A2.docx")</f>
        <v>https://docs.wto.org/imrd/directdoc.asp?DDFDocuments/v/G/TBTN23/BDI380A2.docx</v>
      </c>
      <c r="U378" s="3" t="s">
        <v>421</v>
      </c>
      <c r="V378" s="3" t="s">
        <v>422</v>
      </c>
      <c r="W378" s="3" t="s">
        <v>421</v>
      </c>
      <c r="X378" s="3" t="s">
        <v>422</v>
      </c>
      <c r="Y378" s="3" t="s">
        <v>422</v>
      </c>
      <c r="Z378" s="3" t="s">
        <v>422</v>
      </c>
      <c r="AA378" s="3" t="s">
        <v>422</v>
      </c>
      <c r="AB378" s="1" t="s">
        <v>23</v>
      </c>
    </row>
    <row r="379" spans="1:28" ht="225" x14ac:dyDescent="0.25">
      <c r="A379" s="3" t="s">
        <v>126</v>
      </c>
      <c r="B379" s="9">
        <v>45999</v>
      </c>
      <c r="C379" s="13" t="str">
        <f>HYPERLINK("https://eping.wto.org/en/Search?viewData= G/TBT/N/BDI/221/Add.2, G/TBT/N/KEN/1230/Add.2, G/TBT/N/RWA/647/Add.2, G/TBT/N/TZA/722/Add.2, G/TBT/N/UGA/1554/Add.2"," G/TBT/N/BDI/221/Add.2, G/TBT/N/KEN/1230/Add.2, G/TBT/N/RWA/647/Add.2, G/TBT/N/TZA/722/Add.2, G/TBT/N/UGA/1554/Add.2")</f>
        <v xml:space="preserve"> G/TBT/N/BDI/221/Add.2, G/TBT/N/KEN/1230/Add.2, G/TBT/N/RWA/647/Add.2, G/TBT/N/TZA/722/Add.2, G/TBT/N/UGA/1554/Add.2</v>
      </c>
      <c r="D379" s="1" t="s">
        <v>982</v>
      </c>
      <c r="E379" s="1" t="s">
        <v>983</v>
      </c>
      <c r="F379" s="1" t="s">
        <v>869</v>
      </c>
      <c r="G379" s="1" t="s">
        <v>23</v>
      </c>
      <c r="H379" s="1" t="s">
        <v>870</v>
      </c>
      <c r="I379" s="1" t="s">
        <v>984</v>
      </c>
      <c r="J379" s="1" t="s">
        <v>23</v>
      </c>
      <c r="K379" s="1" t="s">
        <v>29</v>
      </c>
      <c r="L379" s="3"/>
      <c r="M379" s="9" t="s">
        <v>23</v>
      </c>
      <c r="N379" s="9" t="s">
        <v>23</v>
      </c>
      <c r="O379" s="9" t="s">
        <v>23</v>
      </c>
      <c r="P379" s="3" t="s">
        <v>71</v>
      </c>
      <c r="Q379" s="3"/>
      <c r="R379" s="3" t="str">
        <f>HYPERLINK("https://docs.wto.org/imrd/directdoc.asp?DDFDocuments/t/G/TBTN22/BDI221A2.docx", "https://docs.wto.org/imrd/directdoc.asp?DDFDocuments/t/G/TBTN22/BDI221A2.docx")</f>
        <v>https://docs.wto.org/imrd/directdoc.asp?DDFDocuments/t/G/TBTN22/BDI221A2.docx</v>
      </c>
      <c r="S379" s="3" t="str">
        <f>HYPERLINK("https://docs.wto.org/imrd/directdoc.asp?DDFDocuments/u/G/TBTN22/BDI221A2.docx", "https://docs.wto.org/imrd/directdoc.asp?DDFDocuments/u/G/TBTN22/BDI221A2.docx")</f>
        <v>https://docs.wto.org/imrd/directdoc.asp?DDFDocuments/u/G/TBTN22/BDI221A2.docx</v>
      </c>
      <c r="T379" s="3" t="str">
        <f>HYPERLINK("https://docs.wto.org/imrd/directdoc.asp?DDFDocuments/v/G/TBTN22/BDI221A2.docx", "https://docs.wto.org/imrd/directdoc.asp?DDFDocuments/v/G/TBTN22/BDI221A2.docx")</f>
        <v>https://docs.wto.org/imrd/directdoc.asp?DDFDocuments/v/G/TBTN22/BDI221A2.docx</v>
      </c>
      <c r="U379" s="3" t="s">
        <v>421</v>
      </c>
      <c r="V379" s="3" t="s">
        <v>422</v>
      </c>
      <c r="W379" s="3" t="s">
        <v>422</v>
      </c>
      <c r="X379" s="3" t="s">
        <v>422</v>
      </c>
      <c r="Y379" s="3" t="s">
        <v>422</v>
      </c>
      <c r="Z379" s="3" t="s">
        <v>422</v>
      </c>
      <c r="AA379" s="3" t="s">
        <v>422</v>
      </c>
      <c r="AB379" s="1" t="s">
        <v>23</v>
      </c>
    </row>
    <row r="380" spans="1:28" ht="195" x14ac:dyDescent="0.25">
      <c r="A380" s="3" t="s">
        <v>126</v>
      </c>
      <c r="B380" s="9">
        <v>45999</v>
      </c>
      <c r="C380" s="13" t="str">
        <f>HYPERLINK("https://eping.wto.org/en/Search?viewData= G/TBT/N/BDI/451/Add.2, G/TBT/N/KEN/1556/Add.2, G/TBT/N/RWA/986/Add.2, G/TBT/N/TZA/1087/Add.2, G/TBT/N/UGA/1901/Add.2"," G/TBT/N/BDI/451/Add.2, G/TBT/N/KEN/1556/Add.2, G/TBT/N/RWA/986/Add.2, G/TBT/N/TZA/1087/Add.2, G/TBT/N/UGA/1901/Add.2")</f>
        <v xml:space="preserve"> G/TBT/N/BDI/451/Add.2, G/TBT/N/KEN/1556/Add.2, G/TBT/N/RWA/986/Add.2, G/TBT/N/TZA/1087/Add.2, G/TBT/N/UGA/1901/Add.2</v>
      </c>
      <c r="D380" s="1" t="s">
        <v>901</v>
      </c>
      <c r="E380" s="1" t="s">
        <v>902</v>
      </c>
      <c r="F380" s="1" t="s">
        <v>869</v>
      </c>
      <c r="G380" s="1" t="s">
        <v>903</v>
      </c>
      <c r="H380" s="1" t="s">
        <v>870</v>
      </c>
      <c r="I380" s="1" t="s">
        <v>636</v>
      </c>
      <c r="J380" s="1" t="s">
        <v>23</v>
      </c>
      <c r="K380" s="1" t="s">
        <v>29</v>
      </c>
      <c r="L380" s="3"/>
      <c r="M380" s="9" t="s">
        <v>23</v>
      </c>
      <c r="N380" s="9" t="s">
        <v>23</v>
      </c>
      <c r="O380" s="9" t="s">
        <v>23</v>
      </c>
      <c r="P380" s="3" t="s">
        <v>71</v>
      </c>
      <c r="Q380" s="3"/>
      <c r="R380" s="3" t="str">
        <f>HYPERLINK("https://docs.wto.org/imrd/directdoc.asp?DDFDocuments/t/G/TBTN24/BDI451A2.docx", "https://docs.wto.org/imrd/directdoc.asp?DDFDocuments/t/G/TBTN24/BDI451A2.docx")</f>
        <v>https://docs.wto.org/imrd/directdoc.asp?DDFDocuments/t/G/TBTN24/BDI451A2.docx</v>
      </c>
      <c r="S380" s="3" t="str">
        <f>HYPERLINK("https://docs.wto.org/imrd/directdoc.asp?DDFDocuments/u/G/TBTN24/BDI451A2.docx", "https://docs.wto.org/imrd/directdoc.asp?DDFDocuments/u/G/TBTN24/BDI451A2.docx")</f>
        <v>https://docs.wto.org/imrd/directdoc.asp?DDFDocuments/u/G/TBTN24/BDI451A2.docx</v>
      </c>
      <c r="T380" s="3" t="str">
        <f>HYPERLINK("https://docs.wto.org/imrd/directdoc.asp?DDFDocuments/v/G/TBTN24/BDI451A2.docx", "https://docs.wto.org/imrd/directdoc.asp?DDFDocuments/v/G/TBTN24/BDI451A2.docx")</f>
        <v>https://docs.wto.org/imrd/directdoc.asp?DDFDocuments/v/G/TBTN24/BDI451A2.docx</v>
      </c>
      <c r="U380" s="3" t="s">
        <v>421</v>
      </c>
      <c r="V380" s="3" t="s">
        <v>422</v>
      </c>
      <c r="W380" s="3" t="s">
        <v>422</v>
      </c>
      <c r="X380" s="3" t="s">
        <v>422</v>
      </c>
      <c r="Y380" s="3" t="s">
        <v>422</v>
      </c>
      <c r="Z380" s="3" t="s">
        <v>422</v>
      </c>
      <c r="AA380" s="3" t="s">
        <v>422</v>
      </c>
      <c r="AB380" s="1" t="s">
        <v>23</v>
      </c>
    </row>
    <row r="381" spans="1:28" ht="195" x14ac:dyDescent="0.25">
      <c r="A381" s="3" t="s">
        <v>126</v>
      </c>
      <c r="B381" s="9">
        <v>45999</v>
      </c>
      <c r="C381" s="13" t="str">
        <f>HYPERLINK("https://eping.wto.org/en/Search?viewData= G/TBT/N/BDI/454/Add.2, G/TBT/N/KEN/1559/Add.2, G/TBT/N/RWA/990/Add.2, G/TBT/N/TZA/1090/Add.2, G/TBT/N/UGA/1904/Add.2"," G/TBT/N/BDI/454/Add.2, G/TBT/N/KEN/1559/Add.2, G/TBT/N/RWA/990/Add.2, G/TBT/N/TZA/1090/Add.2, G/TBT/N/UGA/1904/Add.2")</f>
        <v xml:space="preserve"> G/TBT/N/BDI/454/Add.2, G/TBT/N/KEN/1559/Add.2, G/TBT/N/RWA/990/Add.2, G/TBT/N/TZA/1090/Add.2, G/TBT/N/UGA/1904/Add.2</v>
      </c>
      <c r="D381" s="1" t="s">
        <v>898</v>
      </c>
      <c r="E381" s="1" t="s">
        <v>899</v>
      </c>
      <c r="F381" s="1" t="s">
        <v>869</v>
      </c>
      <c r="G381" s="1" t="s">
        <v>23</v>
      </c>
      <c r="H381" s="1" t="s">
        <v>870</v>
      </c>
      <c r="I381" s="1" t="s">
        <v>636</v>
      </c>
      <c r="J381" s="1" t="s">
        <v>23</v>
      </c>
      <c r="K381" s="1" t="s">
        <v>900</v>
      </c>
      <c r="L381" s="3"/>
      <c r="M381" s="9" t="s">
        <v>23</v>
      </c>
      <c r="N381" s="9" t="s">
        <v>23</v>
      </c>
      <c r="O381" s="9" t="s">
        <v>23</v>
      </c>
      <c r="P381" s="3" t="s">
        <v>71</v>
      </c>
      <c r="Q381" s="3"/>
      <c r="R381" s="3" t="str">
        <f>HYPERLINK("https://docs.wto.org/imrd/directdoc.asp?DDFDocuments/t/G/TBTN24/BDI454A2.docx", "https://docs.wto.org/imrd/directdoc.asp?DDFDocuments/t/G/TBTN24/BDI454A2.docx")</f>
        <v>https://docs.wto.org/imrd/directdoc.asp?DDFDocuments/t/G/TBTN24/BDI454A2.docx</v>
      </c>
      <c r="S381" s="3" t="str">
        <f>HYPERLINK("https://docs.wto.org/imrd/directdoc.asp?DDFDocuments/u/G/TBTN24/BDI454A2.docx", "https://docs.wto.org/imrd/directdoc.asp?DDFDocuments/u/G/TBTN24/BDI454A2.docx")</f>
        <v>https://docs.wto.org/imrd/directdoc.asp?DDFDocuments/u/G/TBTN24/BDI454A2.docx</v>
      </c>
      <c r="T381" s="3" t="str">
        <f>HYPERLINK("https://docs.wto.org/imrd/directdoc.asp?DDFDocuments/v/G/TBTN24/BDI454A2.docx", "https://docs.wto.org/imrd/directdoc.asp?DDFDocuments/v/G/TBTN24/BDI454A2.docx")</f>
        <v>https://docs.wto.org/imrd/directdoc.asp?DDFDocuments/v/G/TBTN24/BDI454A2.docx</v>
      </c>
      <c r="U381" s="3" t="s">
        <v>421</v>
      </c>
      <c r="V381" s="3" t="s">
        <v>422</v>
      </c>
      <c r="W381" s="3" t="s">
        <v>422</v>
      </c>
      <c r="X381" s="3" t="s">
        <v>422</v>
      </c>
      <c r="Y381" s="3" t="s">
        <v>422</v>
      </c>
      <c r="Z381" s="3" t="s">
        <v>422</v>
      </c>
      <c r="AA381" s="3" t="s">
        <v>422</v>
      </c>
      <c r="AB381" s="1" t="s">
        <v>23</v>
      </c>
    </row>
    <row r="382" spans="1:28" ht="195" x14ac:dyDescent="0.25">
      <c r="A382" s="3" t="s">
        <v>126</v>
      </c>
      <c r="B382" s="9">
        <v>45999</v>
      </c>
      <c r="C382" s="13" t="str">
        <f>HYPERLINK("https://eping.wto.org/en/Search?viewData= G/TBT/N/BDI/406/Add.2, G/TBT/N/KEN/1501/Add.2, G/TBT/N/RWA/930/Add.2, G/TBT/N/TZA/1034/Add.2, G/TBT/N/UGA/1841/Add.2"," G/TBT/N/BDI/406/Add.2, G/TBT/N/KEN/1501/Add.2, G/TBT/N/RWA/930/Add.2, G/TBT/N/TZA/1034/Add.2, G/TBT/N/UGA/1841/Add.2")</f>
        <v xml:space="preserve"> G/TBT/N/BDI/406/Add.2, G/TBT/N/KEN/1501/Add.2, G/TBT/N/RWA/930/Add.2, G/TBT/N/TZA/1034/Add.2, G/TBT/N/UGA/1841/Add.2</v>
      </c>
      <c r="D382" s="1" t="s">
        <v>1060</v>
      </c>
      <c r="E382" s="1" t="s">
        <v>1061</v>
      </c>
      <c r="F382" s="1" t="s">
        <v>1062</v>
      </c>
      <c r="G382" s="1" t="s">
        <v>1063</v>
      </c>
      <c r="H382" s="1" t="s">
        <v>911</v>
      </c>
      <c r="I382" s="1" t="s">
        <v>636</v>
      </c>
      <c r="J382" s="1" t="s">
        <v>23</v>
      </c>
      <c r="K382" s="1" t="s">
        <v>29</v>
      </c>
      <c r="L382" s="3"/>
      <c r="M382" s="9" t="s">
        <v>23</v>
      </c>
      <c r="N382" s="9" t="s">
        <v>23</v>
      </c>
      <c r="O382" s="9" t="s">
        <v>23</v>
      </c>
      <c r="P382" s="3" t="s">
        <v>71</v>
      </c>
      <c r="Q382" s="3"/>
      <c r="R382" s="3" t="str">
        <f>HYPERLINK("https://docs.wto.org/imrd/directdoc.asp?DDFDocuments/t/G/TBTN23/BDI406A2.docx", "https://docs.wto.org/imrd/directdoc.asp?DDFDocuments/t/G/TBTN23/BDI406A2.docx")</f>
        <v>https://docs.wto.org/imrd/directdoc.asp?DDFDocuments/t/G/TBTN23/BDI406A2.docx</v>
      </c>
      <c r="S382" s="3" t="str">
        <f>HYPERLINK("https://docs.wto.org/imrd/directdoc.asp?DDFDocuments/u/G/TBTN23/BDI406A2.docx", "https://docs.wto.org/imrd/directdoc.asp?DDFDocuments/u/G/TBTN23/BDI406A2.docx")</f>
        <v>https://docs.wto.org/imrd/directdoc.asp?DDFDocuments/u/G/TBTN23/BDI406A2.docx</v>
      </c>
      <c r="T382" s="3" t="str">
        <f>HYPERLINK("https://docs.wto.org/imrd/directdoc.asp?DDFDocuments/v/G/TBTN23/BDI406A2.docx", "https://docs.wto.org/imrd/directdoc.asp?DDFDocuments/v/G/TBTN23/BDI406A2.docx")</f>
        <v>https://docs.wto.org/imrd/directdoc.asp?DDFDocuments/v/G/TBTN23/BDI406A2.docx</v>
      </c>
      <c r="U382" s="3" t="s">
        <v>421</v>
      </c>
      <c r="V382" s="3" t="s">
        <v>422</v>
      </c>
      <c r="W382" s="3" t="s">
        <v>421</v>
      </c>
      <c r="X382" s="3" t="s">
        <v>422</v>
      </c>
      <c r="Y382" s="3" t="s">
        <v>422</v>
      </c>
      <c r="Z382" s="3" t="s">
        <v>422</v>
      </c>
      <c r="AA382" s="3" t="s">
        <v>422</v>
      </c>
      <c r="AB382" s="1" t="s">
        <v>23</v>
      </c>
    </row>
    <row r="383" spans="1:28" ht="195" x14ac:dyDescent="0.25">
      <c r="A383" s="3" t="s">
        <v>43</v>
      </c>
      <c r="B383" s="9">
        <v>45999</v>
      </c>
      <c r="C383" s="13" t="str">
        <f>HYPERLINK("https://eping.wto.org/en/Search?viewData= G/TBT/N/BDI/406/Add.2, G/TBT/N/KEN/1501/Add.2, G/TBT/N/RWA/930/Add.2, G/TBT/N/TZA/1034/Add.2, G/TBT/N/UGA/1841/Add.2"," G/TBT/N/BDI/406/Add.2, G/TBT/N/KEN/1501/Add.2, G/TBT/N/RWA/930/Add.2, G/TBT/N/TZA/1034/Add.2, G/TBT/N/UGA/1841/Add.2")</f>
        <v xml:space="preserve"> G/TBT/N/BDI/406/Add.2, G/TBT/N/KEN/1501/Add.2, G/TBT/N/RWA/930/Add.2, G/TBT/N/TZA/1034/Add.2, G/TBT/N/UGA/1841/Add.2</v>
      </c>
      <c r="D383" s="1" t="s">
        <v>1060</v>
      </c>
      <c r="E383" s="1" t="s">
        <v>1061</v>
      </c>
      <c r="F383" s="1" t="s">
        <v>1062</v>
      </c>
      <c r="G383" s="1" t="s">
        <v>1063</v>
      </c>
      <c r="H383" s="1" t="s">
        <v>911</v>
      </c>
      <c r="I383" s="1" t="s">
        <v>636</v>
      </c>
      <c r="J383" s="1" t="s">
        <v>23</v>
      </c>
      <c r="K383" s="1" t="s">
        <v>29</v>
      </c>
      <c r="L383" s="3"/>
      <c r="M383" s="9" t="s">
        <v>23</v>
      </c>
      <c r="N383" s="9" t="s">
        <v>23</v>
      </c>
      <c r="O383" s="9" t="s">
        <v>23</v>
      </c>
      <c r="P383" s="3" t="s">
        <v>71</v>
      </c>
      <c r="Q383" s="3"/>
      <c r="R383" s="3" t="str">
        <f>HYPERLINK("https://docs.wto.org/imrd/directdoc.asp?DDFDocuments/t/G/TBTN23/BDI406A2.docx", "https://docs.wto.org/imrd/directdoc.asp?DDFDocuments/t/G/TBTN23/BDI406A2.docx")</f>
        <v>https://docs.wto.org/imrd/directdoc.asp?DDFDocuments/t/G/TBTN23/BDI406A2.docx</v>
      </c>
      <c r="S383" s="3" t="str">
        <f>HYPERLINK("https://docs.wto.org/imrd/directdoc.asp?DDFDocuments/u/G/TBTN23/BDI406A2.docx", "https://docs.wto.org/imrd/directdoc.asp?DDFDocuments/u/G/TBTN23/BDI406A2.docx")</f>
        <v>https://docs.wto.org/imrd/directdoc.asp?DDFDocuments/u/G/TBTN23/BDI406A2.docx</v>
      </c>
      <c r="T383" s="3" t="str">
        <f>HYPERLINK("https://docs.wto.org/imrd/directdoc.asp?DDFDocuments/v/G/TBTN23/BDI406A2.docx", "https://docs.wto.org/imrd/directdoc.asp?DDFDocuments/v/G/TBTN23/BDI406A2.docx")</f>
        <v>https://docs.wto.org/imrd/directdoc.asp?DDFDocuments/v/G/TBTN23/BDI406A2.docx</v>
      </c>
      <c r="U383" s="3" t="s">
        <v>421</v>
      </c>
      <c r="V383" s="3" t="s">
        <v>422</v>
      </c>
      <c r="W383" s="3" t="s">
        <v>421</v>
      </c>
      <c r="X383" s="3" t="s">
        <v>422</v>
      </c>
      <c r="Y383" s="3" t="s">
        <v>422</v>
      </c>
      <c r="Z383" s="3" t="s">
        <v>422</v>
      </c>
      <c r="AA383" s="3" t="s">
        <v>422</v>
      </c>
      <c r="AB383" s="1" t="s">
        <v>23</v>
      </c>
    </row>
    <row r="384" spans="1:28" ht="409.5" x14ac:dyDescent="0.25">
      <c r="A384" s="3" t="s">
        <v>70</v>
      </c>
      <c r="B384" s="9">
        <v>45999</v>
      </c>
      <c r="C384" s="13" t="str">
        <f>HYPERLINK("https://eping.wto.org/en/Search?viewData= G/TBT/N/USA/2252"," G/TBT/N/USA/2252")</f>
        <v xml:space="preserve"> G/TBT/N/USA/2252</v>
      </c>
      <c r="D384" s="1" t="s">
        <v>1066</v>
      </c>
      <c r="E384" s="1" t="s">
        <v>1067</v>
      </c>
      <c r="F384" s="1" t="s">
        <v>944</v>
      </c>
      <c r="G384" s="1" t="s">
        <v>23</v>
      </c>
      <c r="H384" s="1" t="s">
        <v>945</v>
      </c>
      <c r="I384" s="1" t="s">
        <v>79</v>
      </c>
      <c r="J384" s="1" t="s">
        <v>23</v>
      </c>
      <c r="K384" s="1" t="s">
        <v>23</v>
      </c>
      <c r="L384" s="3"/>
      <c r="M384" s="9">
        <v>46056</v>
      </c>
      <c r="N384" s="9" t="s">
        <v>23</v>
      </c>
      <c r="O384" s="9" t="s">
        <v>23</v>
      </c>
      <c r="P384" s="3" t="s">
        <v>24</v>
      </c>
      <c r="Q384" s="1" t="s">
        <v>1068</v>
      </c>
      <c r="R384" s="3" t="str">
        <f>HYPERLINK("https://docs.wto.org/imrd/directdoc.asp?DDFDocuments/t/G/TBTN25/USA2252.docx", "https://docs.wto.org/imrd/directdoc.asp?DDFDocuments/t/G/TBTN25/USA2252.docx")</f>
        <v>https://docs.wto.org/imrd/directdoc.asp?DDFDocuments/t/G/TBTN25/USA2252.docx</v>
      </c>
      <c r="S384" s="3" t="str">
        <f>HYPERLINK("https://docs.wto.org/imrd/directdoc.asp?DDFDocuments/u/G/TBTN25/USA2252.docx", "https://docs.wto.org/imrd/directdoc.asp?DDFDocuments/u/G/TBTN25/USA2252.docx")</f>
        <v>https://docs.wto.org/imrd/directdoc.asp?DDFDocuments/u/G/TBTN25/USA2252.docx</v>
      </c>
      <c r="T384" s="3" t="str">
        <f>HYPERLINK("https://docs.wto.org/imrd/directdoc.asp?DDFDocuments/v/G/TBTN25/USA2252.docx", "https://docs.wto.org/imrd/directdoc.asp?DDFDocuments/v/G/TBTN25/USA2252.docx")</f>
        <v>https://docs.wto.org/imrd/directdoc.asp?DDFDocuments/v/G/TBTN25/USA2252.docx</v>
      </c>
      <c r="U384" s="3" t="s">
        <v>421</v>
      </c>
      <c r="V384" s="3" t="s">
        <v>422</v>
      </c>
      <c r="W384" s="3" t="s">
        <v>422</v>
      </c>
      <c r="X384" s="3" t="s">
        <v>422</v>
      </c>
      <c r="Y384" s="3" t="s">
        <v>422</v>
      </c>
      <c r="Z384" s="3" t="s">
        <v>422</v>
      </c>
      <c r="AA384" s="3" t="s">
        <v>422</v>
      </c>
      <c r="AB384" s="1" t="s">
        <v>1069</v>
      </c>
    </row>
    <row r="385" spans="1:28" ht="409.5" x14ac:dyDescent="0.25">
      <c r="A385" s="3" t="s">
        <v>84</v>
      </c>
      <c r="B385" s="9">
        <v>45999</v>
      </c>
      <c r="C385" s="13" t="str">
        <f>HYPERLINK("https://eping.wto.org/en/Search?viewData= G/TBT/N/EU/1179"," G/TBT/N/EU/1179")</f>
        <v xml:space="preserve"> G/TBT/N/EU/1179</v>
      </c>
      <c r="D385" s="1" t="s">
        <v>1070</v>
      </c>
      <c r="E385" s="1" t="s">
        <v>1071</v>
      </c>
      <c r="F385" s="1" t="s">
        <v>1072</v>
      </c>
      <c r="G385" s="1" t="s">
        <v>23</v>
      </c>
      <c r="H385" s="1" t="s">
        <v>1073</v>
      </c>
      <c r="I385" s="1" t="s">
        <v>1074</v>
      </c>
      <c r="J385" s="1" t="s">
        <v>1075</v>
      </c>
      <c r="K385" s="1" t="s">
        <v>23</v>
      </c>
      <c r="L385" s="3"/>
      <c r="M385" s="9">
        <v>46059</v>
      </c>
      <c r="N385" s="9" t="s">
        <v>23</v>
      </c>
      <c r="O385" s="9" t="s">
        <v>23</v>
      </c>
      <c r="P385" s="3" t="s">
        <v>24</v>
      </c>
      <c r="Q385" s="1" t="s">
        <v>1076</v>
      </c>
      <c r="R385" s="3" t="str">
        <f>HYPERLINK("https://docs.wto.org/imrd/directdoc.asp?DDFDocuments/t/G/TBTN25/EU1179.docx", "https://docs.wto.org/imrd/directdoc.asp?DDFDocuments/t/G/TBTN25/EU1179.docx")</f>
        <v>https://docs.wto.org/imrd/directdoc.asp?DDFDocuments/t/G/TBTN25/EU1179.docx</v>
      </c>
      <c r="S385" s="3" t="str">
        <f>HYPERLINK("https://docs.wto.org/imrd/directdoc.asp?DDFDocuments/u/G/TBTN25/EU1179.docx", "https://docs.wto.org/imrd/directdoc.asp?DDFDocuments/u/G/TBTN25/EU1179.docx")</f>
        <v>https://docs.wto.org/imrd/directdoc.asp?DDFDocuments/u/G/TBTN25/EU1179.docx</v>
      </c>
      <c r="T385" s="3" t="str">
        <f>HYPERLINK("https://docs.wto.org/imrd/directdoc.asp?DDFDocuments/v/G/TBTN25/EU1179.docx", "https://docs.wto.org/imrd/directdoc.asp?DDFDocuments/v/G/TBTN25/EU1179.docx")</f>
        <v>https://docs.wto.org/imrd/directdoc.asp?DDFDocuments/v/G/TBTN25/EU1179.docx</v>
      </c>
      <c r="U385" s="3" t="s">
        <v>422</v>
      </c>
      <c r="V385" s="3" t="s">
        <v>422</v>
      </c>
      <c r="W385" s="3" t="s">
        <v>421</v>
      </c>
      <c r="X385" s="3" t="s">
        <v>422</v>
      </c>
      <c r="Y385" s="3" t="s">
        <v>422</v>
      </c>
      <c r="Z385" s="3" t="s">
        <v>422</v>
      </c>
      <c r="AA385" s="3" t="s">
        <v>422</v>
      </c>
      <c r="AB385" s="1" t="s">
        <v>1077</v>
      </c>
    </row>
    <row r="386" spans="1:28" ht="409.5" x14ac:dyDescent="0.25">
      <c r="A386" s="3" t="s">
        <v>84</v>
      </c>
      <c r="B386" s="9">
        <v>45999</v>
      </c>
      <c r="C386" s="13" t="str">
        <f>HYPERLINK("https://eping.wto.org/en/Search?viewData= G/TBT/N/EU/1178"," G/TBT/N/EU/1178")</f>
        <v xml:space="preserve"> G/TBT/N/EU/1178</v>
      </c>
      <c r="D386" s="1" t="s">
        <v>1078</v>
      </c>
      <c r="E386" s="1" t="s">
        <v>1079</v>
      </c>
      <c r="F386" s="1" t="s">
        <v>1080</v>
      </c>
      <c r="G386" s="1" t="s">
        <v>23</v>
      </c>
      <c r="H386" s="1" t="s">
        <v>1081</v>
      </c>
      <c r="I386" s="1" t="s">
        <v>1082</v>
      </c>
      <c r="J386" s="1" t="s">
        <v>23</v>
      </c>
      <c r="K386" s="1" t="s">
        <v>76</v>
      </c>
      <c r="L386" s="3"/>
      <c r="M386" s="9">
        <v>46059</v>
      </c>
      <c r="N386" s="9" t="s">
        <v>23</v>
      </c>
      <c r="O386" s="9" t="s">
        <v>23</v>
      </c>
      <c r="P386" s="3" t="s">
        <v>24</v>
      </c>
      <c r="Q386" s="1" t="s">
        <v>1083</v>
      </c>
      <c r="R386" s="3" t="str">
        <f>HYPERLINK("https://docs.wto.org/imrd/directdoc.asp?DDFDocuments/t/G/TBTN25/EU1178.docx", "https://docs.wto.org/imrd/directdoc.asp?DDFDocuments/t/G/TBTN25/EU1178.docx")</f>
        <v>https://docs.wto.org/imrd/directdoc.asp?DDFDocuments/t/G/TBTN25/EU1178.docx</v>
      </c>
      <c r="S386" s="3" t="str">
        <f>HYPERLINK("https://docs.wto.org/imrd/directdoc.asp?DDFDocuments/u/G/TBTN25/EU1178.docx", "https://docs.wto.org/imrd/directdoc.asp?DDFDocuments/u/G/TBTN25/EU1178.docx")</f>
        <v>https://docs.wto.org/imrd/directdoc.asp?DDFDocuments/u/G/TBTN25/EU1178.docx</v>
      </c>
      <c r="T386" s="3" t="str">
        <f>HYPERLINK("https://docs.wto.org/imrd/directdoc.asp?DDFDocuments/v/G/TBTN25/EU1178.docx", "https://docs.wto.org/imrd/directdoc.asp?DDFDocuments/v/G/TBTN25/EU1178.docx")</f>
        <v>https://docs.wto.org/imrd/directdoc.asp?DDFDocuments/v/G/TBTN25/EU1178.docx</v>
      </c>
      <c r="U386" s="3" t="s">
        <v>421</v>
      </c>
      <c r="V386" s="3" t="s">
        <v>422</v>
      </c>
      <c r="W386" s="3" t="s">
        <v>422</v>
      </c>
      <c r="X386" s="3" t="s">
        <v>422</v>
      </c>
      <c r="Y386" s="3" t="s">
        <v>422</v>
      </c>
      <c r="Z386" s="3" t="s">
        <v>422</v>
      </c>
      <c r="AA386" s="3" t="s">
        <v>422</v>
      </c>
      <c r="AB386" s="1" t="s">
        <v>1084</v>
      </c>
    </row>
    <row r="387" spans="1:28" ht="120" x14ac:dyDescent="0.25">
      <c r="A387" s="3" t="s">
        <v>28</v>
      </c>
      <c r="B387" s="9">
        <v>45999</v>
      </c>
      <c r="C387" s="13" t="str">
        <f>HYPERLINK("https://eping.wto.org/en/Search?viewData= G/TBT/N/BDI/378/Add.2, G/TBT/N/KEN/1458/Add.2, G/TBT/N/RWA/890/Add.2, G/TBT/N/TZA/992/Add.2, G/TBT/N/UGA/1795/Add.2"," G/TBT/N/BDI/378/Add.2, G/TBT/N/KEN/1458/Add.2, G/TBT/N/RWA/890/Add.2, G/TBT/N/TZA/992/Add.2, G/TBT/N/UGA/1795/Add.2")</f>
        <v xml:space="preserve"> G/TBT/N/BDI/378/Add.2, G/TBT/N/KEN/1458/Add.2, G/TBT/N/RWA/890/Add.2, G/TBT/N/TZA/992/Add.2, G/TBT/N/UGA/1795/Add.2</v>
      </c>
      <c r="D387" s="1" t="s">
        <v>971</v>
      </c>
      <c r="E387" s="1" t="s">
        <v>972</v>
      </c>
      <c r="F387" s="1" t="s">
        <v>973</v>
      </c>
      <c r="G387" s="1" t="s">
        <v>974</v>
      </c>
      <c r="H387" s="1" t="s">
        <v>975</v>
      </c>
      <c r="I387" s="1" t="s">
        <v>145</v>
      </c>
      <c r="J387" s="1" t="s">
        <v>23</v>
      </c>
      <c r="K387" s="1" t="s">
        <v>23</v>
      </c>
      <c r="L387" s="3"/>
      <c r="M387" s="9" t="s">
        <v>23</v>
      </c>
      <c r="N387" s="9" t="s">
        <v>23</v>
      </c>
      <c r="O387" s="9" t="s">
        <v>23</v>
      </c>
      <c r="P387" s="3" t="s">
        <v>71</v>
      </c>
      <c r="Q387" s="3"/>
      <c r="R387" s="3" t="str">
        <f>HYPERLINK("https://docs.wto.org/imrd/directdoc.asp?DDFDocuments/t/G/TBTN23/BDI378A2.docx", "https://docs.wto.org/imrd/directdoc.asp?DDFDocuments/t/G/TBTN23/BDI378A2.docx")</f>
        <v>https://docs.wto.org/imrd/directdoc.asp?DDFDocuments/t/G/TBTN23/BDI378A2.docx</v>
      </c>
      <c r="S387" s="3" t="str">
        <f>HYPERLINK("https://docs.wto.org/imrd/directdoc.asp?DDFDocuments/u/G/TBTN23/BDI378A2.docx", "https://docs.wto.org/imrd/directdoc.asp?DDFDocuments/u/G/TBTN23/BDI378A2.docx")</f>
        <v>https://docs.wto.org/imrd/directdoc.asp?DDFDocuments/u/G/TBTN23/BDI378A2.docx</v>
      </c>
      <c r="T387" s="3" t="str">
        <f>HYPERLINK("https://docs.wto.org/imrd/directdoc.asp?DDFDocuments/v/G/TBTN23/BDI378A2.docx", "https://docs.wto.org/imrd/directdoc.asp?DDFDocuments/v/G/TBTN23/BDI378A2.docx")</f>
        <v>https://docs.wto.org/imrd/directdoc.asp?DDFDocuments/v/G/TBTN23/BDI378A2.docx</v>
      </c>
      <c r="U387" s="3" t="s">
        <v>421</v>
      </c>
      <c r="V387" s="3" t="s">
        <v>422</v>
      </c>
      <c r="W387" s="3" t="s">
        <v>422</v>
      </c>
      <c r="X387" s="3" t="s">
        <v>422</v>
      </c>
      <c r="Y387" s="3" t="s">
        <v>422</v>
      </c>
      <c r="Z387" s="3" t="s">
        <v>422</v>
      </c>
      <c r="AA387" s="3" t="s">
        <v>422</v>
      </c>
      <c r="AB387" s="1" t="s">
        <v>23</v>
      </c>
    </row>
    <row r="388" spans="1:28" ht="150" x14ac:dyDescent="0.25">
      <c r="A388" s="3" t="s">
        <v>28</v>
      </c>
      <c r="B388" s="9">
        <v>45999</v>
      </c>
      <c r="C388" s="13" t="str">
        <f>HYPERLINK("https://eping.wto.org/en/Search?viewData= G/TBT/N/BDI/381/Add.2, G/TBT/N/KEN/1461/Add.3, G/TBT/N/RWA/893/Add.2, G/TBT/N/TZA/995/Add.2, G/TBT/N/UGA/1798/Add.2"," G/TBT/N/BDI/381/Add.2, G/TBT/N/KEN/1461/Add.3, G/TBT/N/RWA/893/Add.2, G/TBT/N/TZA/995/Add.2, G/TBT/N/UGA/1798/Add.2")</f>
        <v xml:space="preserve"> G/TBT/N/BDI/381/Add.2, G/TBT/N/KEN/1461/Add.3, G/TBT/N/RWA/893/Add.2, G/TBT/N/TZA/995/Add.2, G/TBT/N/UGA/1798/Add.2</v>
      </c>
      <c r="D388" s="1" t="s">
        <v>950</v>
      </c>
      <c r="E388" s="1" t="s">
        <v>951</v>
      </c>
      <c r="F388" s="1" t="s">
        <v>952</v>
      </c>
      <c r="G388" s="1" t="s">
        <v>953</v>
      </c>
      <c r="H388" s="1" t="s">
        <v>954</v>
      </c>
      <c r="I388" s="1" t="s">
        <v>145</v>
      </c>
      <c r="J388" s="1" t="s">
        <v>23</v>
      </c>
      <c r="K388" s="1" t="s">
        <v>23</v>
      </c>
      <c r="L388" s="3"/>
      <c r="M388" s="9" t="s">
        <v>23</v>
      </c>
      <c r="N388" s="9" t="s">
        <v>23</v>
      </c>
      <c r="O388" s="9" t="s">
        <v>23</v>
      </c>
      <c r="P388" s="3" t="s">
        <v>71</v>
      </c>
      <c r="Q388" s="3"/>
      <c r="R388" s="3" t="str">
        <f>HYPERLINK("https://docs.wto.org/imrd/directdoc.asp?DDFDocuments/t/G/TBTN23/BDI381A2.docx", "https://docs.wto.org/imrd/directdoc.asp?DDFDocuments/t/G/TBTN23/BDI381A2.docx")</f>
        <v>https://docs.wto.org/imrd/directdoc.asp?DDFDocuments/t/G/TBTN23/BDI381A2.docx</v>
      </c>
      <c r="S388" s="3" t="str">
        <f>HYPERLINK("https://docs.wto.org/imrd/directdoc.asp?DDFDocuments/u/G/TBTN23/BDI381A2.docx", "https://docs.wto.org/imrd/directdoc.asp?DDFDocuments/u/G/TBTN23/BDI381A2.docx")</f>
        <v>https://docs.wto.org/imrd/directdoc.asp?DDFDocuments/u/G/TBTN23/BDI381A2.docx</v>
      </c>
      <c r="T388" s="3" t="str">
        <f>HYPERLINK("https://docs.wto.org/imrd/directdoc.asp?DDFDocuments/v/G/TBTN23/BDI381A2.docx", "https://docs.wto.org/imrd/directdoc.asp?DDFDocuments/v/G/TBTN23/BDI381A2.docx")</f>
        <v>https://docs.wto.org/imrd/directdoc.asp?DDFDocuments/v/G/TBTN23/BDI381A2.docx</v>
      </c>
      <c r="U388" s="3" t="s">
        <v>421</v>
      </c>
      <c r="V388" s="3" t="s">
        <v>422</v>
      </c>
      <c r="W388" s="3" t="s">
        <v>421</v>
      </c>
      <c r="X388" s="3" t="s">
        <v>422</v>
      </c>
      <c r="Y388" s="3" t="s">
        <v>422</v>
      </c>
      <c r="Z388" s="3" t="s">
        <v>422</v>
      </c>
      <c r="AA388" s="3" t="s">
        <v>422</v>
      </c>
      <c r="AB388" s="1" t="s">
        <v>23</v>
      </c>
    </row>
    <row r="389" spans="1:28" ht="75" x14ac:dyDescent="0.25">
      <c r="A389" s="3" t="s">
        <v>28</v>
      </c>
      <c r="B389" s="9">
        <v>45999</v>
      </c>
      <c r="C389" s="13" t="str">
        <f>HYPERLINK("https://eping.wto.org/en/Search?viewData= G/TBT/N/BDI/440/Add.1, G/TBT/N/KEN/1545/Add.2, G/TBT/N/RWA/975/Add.1, G/TBT/N/TZA/1076/Add.1, G/TBT/N/UGA/1890/Add.1"," G/TBT/N/BDI/440/Add.1, G/TBT/N/KEN/1545/Add.2, G/TBT/N/RWA/975/Add.1, G/TBT/N/TZA/1076/Add.1, G/TBT/N/UGA/1890/Add.1")</f>
        <v xml:space="preserve"> G/TBT/N/BDI/440/Add.1, G/TBT/N/KEN/1545/Add.2, G/TBT/N/RWA/975/Add.1, G/TBT/N/TZA/1076/Add.1, G/TBT/N/UGA/1890/Add.1</v>
      </c>
      <c r="D389" s="1" t="s">
        <v>931</v>
      </c>
      <c r="E389" s="1" t="s">
        <v>932</v>
      </c>
      <c r="F389" s="1" t="s">
        <v>933</v>
      </c>
      <c r="G389" s="1" t="s">
        <v>929</v>
      </c>
      <c r="H389" s="1" t="s">
        <v>934</v>
      </c>
      <c r="I389" s="1" t="s">
        <v>925</v>
      </c>
      <c r="J389" s="1" t="s">
        <v>23</v>
      </c>
      <c r="K389" s="1" t="s">
        <v>23</v>
      </c>
      <c r="L389" s="3"/>
      <c r="M389" s="9" t="s">
        <v>23</v>
      </c>
      <c r="N389" s="9" t="s">
        <v>23</v>
      </c>
      <c r="O389" s="9" t="s">
        <v>23</v>
      </c>
      <c r="P389" s="3" t="s">
        <v>71</v>
      </c>
      <c r="Q389" s="3"/>
      <c r="R389" s="3" t="str">
        <f>HYPERLINK("https://docs.wto.org/imrd/directdoc.asp?DDFDocuments/t/G/TBTN24/BDI440A1.docx", "https://docs.wto.org/imrd/directdoc.asp?DDFDocuments/t/G/TBTN24/BDI440A1.docx")</f>
        <v>https://docs.wto.org/imrd/directdoc.asp?DDFDocuments/t/G/TBTN24/BDI440A1.docx</v>
      </c>
      <c r="S389" s="3" t="str">
        <f>HYPERLINK("https://docs.wto.org/imrd/directdoc.asp?DDFDocuments/u/G/TBTN24/BDI440A1.docx", "https://docs.wto.org/imrd/directdoc.asp?DDFDocuments/u/G/TBTN24/BDI440A1.docx")</f>
        <v>https://docs.wto.org/imrd/directdoc.asp?DDFDocuments/u/G/TBTN24/BDI440A1.docx</v>
      </c>
      <c r="T389" s="3" t="str">
        <f>HYPERLINK("https://docs.wto.org/imrd/directdoc.asp?DDFDocuments/v/G/TBTN24/BDI440A1.docx", "https://docs.wto.org/imrd/directdoc.asp?DDFDocuments/v/G/TBTN24/BDI440A1.docx")</f>
        <v>https://docs.wto.org/imrd/directdoc.asp?DDFDocuments/v/G/TBTN24/BDI440A1.docx</v>
      </c>
      <c r="U389" s="3" t="s">
        <v>421</v>
      </c>
      <c r="V389" s="3" t="s">
        <v>422</v>
      </c>
      <c r="W389" s="3" t="s">
        <v>422</v>
      </c>
      <c r="X389" s="3" t="s">
        <v>422</v>
      </c>
      <c r="Y389" s="3" t="s">
        <v>422</v>
      </c>
      <c r="Z389" s="3" t="s">
        <v>422</v>
      </c>
      <c r="AA389" s="3" t="s">
        <v>422</v>
      </c>
      <c r="AB389" s="1" t="s">
        <v>23</v>
      </c>
    </row>
    <row r="390" spans="1:28" ht="409.5" x14ac:dyDescent="0.25">
      <c r="A390" s="3" t="s">
        <v>70</v>
      </c>
      <c r="B390" s="9">
        <v>45999</v>
      </c>
      <c r="C390" s="13" t="str">
        <f>HYPERLINK("https://eping.wto.org/en/Search?viewData= G/TBT/N/USA/1771/Rev.2"," G/TBT/N/USA/1771/Rev.2")</f>
        <v xml:space="preserve"> G/TBT/N/USA/1771/Rev.2</v>
      </c>
      <c r="D390" s="1" t="s">
        <v>875</v>
      </c>
      <c r="E390" s="1" t="s">
        <v>1085</v>
      </c>
      <c r="F390" s="1" t="s">
        <v>877</v>
      </c>
      <c r="G390" s="1" t="s">
        <v>23</v>
      </c>
      <c r="H390" s="1" t="s">
        <v>1086</v>
      </c>
      <c r="I390" s="1" t="s">
        <v>462</v>
      </c>
      <c r="J390" s="1" t="s">
        <v>23</v>
      </c>
      <c r="K390" s="1" t="s">
        <v>23</v>
      </c>
      <c r="L390" s="3"/>
      <c r="M390" s="9">
        <v>46055</v>
      </c>
      <c r="N390" s="9" t="s">
        <v>23</v>
      </c>
      <c r="O390" s="9" t="s">
        <v>23</v>
      </c>
      <c r="P390" s="3" t="s">
        <v>77</v>
      </c>
      <c r="Q390" s="1" t="s">
        <v>1087</v>
      </c>
      <c r="R390" s="3" t="str">
        <f>HYPERLINK("https://docs.wto.org/imrd/directdoc.asp?DDFDocuments/t/G/TBTN21/USA1771R2.docx", "https://docs.wto.org/imrd/directdoc.asp?DDFDocuments/t/G/TBTN21/USA1771R2.docx")</f>
        <v>https://docs.wto.org/imrd/directdoc.asp?DDFDocuments/t/G/TBTN21/USA1771R2.docx</v>
      </c>
      <c r="S390" s="3" t="str">
        <f>HYPERLINK("https://docs.wto.org/imrd/directdoc.asp?DDFDocuments/u/G/TBTN21/USA1771R2.docx", "https://docs.wto.org/imrd/directdoc.asp?DDFDocuments/u/G/TBTN21/USA1771R2.docx")</f>
        <v>https://docs.wto.org/imrd/directdoc.asp?DDFDocuments/u/G/TBTN21/USA1771R2.docx</v>
      </c>
      <c r="T390" s="3" t="str">
        <f>HYPERLINK("https://docs.wto.org/imrd/directdoc.asp?DDFDocuments/v/G/TBTN21/USA1771R2.docx", "https://docs.wto.org/imrd/directdoc.asp?DDFDocuments/v/G/TBTN21/USA1771R2.docx")</f>
        <v>https://docs.wto.org/imrd/directdoc.asp?DDFDocuments/v/G/TBTN21/USA1771R2.docx</v>
      </c>
      <c r="U390" s="3" t="s">
        <v>421</v>
      </c>
      <c r="V390" s="3" t="s">
        <v>422</v>
      </c>
      <c r="W390" s="3" t="s">
        <v>421</v>
      </c>
      <c r="X390" s="3" t="s">
        <v>422</v>
      </c>
      <c r="Y390" s="3" t="s">
        <v>422</v>
      </c>
      <c r="Z390" s="3" t="s">
        <v>422</v>
      </c>
      <c r="AA390" s="3" t="s">
        <v>422</v>
      </c>
      <c r="AB390" s="1" t="s">
        <v>1088</v>
      </c>
    </row>
    <row r="391" spans="1:28" ht="150" x14ac:dyDescent="0.25">
      <c r="A391" s="3" t="s">
        <v>126</v>
      </c>
      <c r="B391" s="9">
        <v>45999</v>
      </c>
      <c r="C391" s="13" t="str">
        <f>HYPERLINK("https://eping.wto.org/en/Search?viewData= G/TBT/N/BDI/381/Add.2, G/TBT/N/KEN/1461/Add.3, G/TBT/N/RWA/893/Add.2, G/TBT/N/TZA/995/Add.2, G/TBT/N/UGA/1798/Add.2"," G/TBT/N/BDI/381/Add.2, G/TBT/N/KEN/1461/Add.3, G/TBT/N/RWA/893/Add.2, G/TBT/N/TZA/995/Add.2, G/TBT/N/UGA/1798/Add.2")</f>
        <v xml:space="preserve"> G/TBT/N/BDI/381/Add.2, G/TBT/N/KEN/1461/Add.3, G/TBT/N/RWA/893/Add.2, G/TBT/N/TZA/995/Add.2, G/TBT/N/UGA/1798/Add.2</v>
      </c>
      <c r="D391" s="1" t="s">
        <v>950</v>
      </c>
      <c r="E391" s="1" t="s">
        <v>951</v>
      </c>
      <c r="F391" s="1" t="s">
        <v>952</v>
      </c>
      <c r="G391" s="1" t="s">
        <v>953</v>
      </c>
      <c r="H391" s="1" t="s">
        <v>954</v>
      </c>
      <c r="I391" s="1" t="s">
        <v>145</v>
      </c>
      <c r="J391" s="1" t="s">
        <v>23</v>
      </c>
      <c r="K391" s="1" t="s">
        <v>23</v>
      </c>
      <c r="L391" s="3"/>
      <c r="M391" s="9" t="s">
        <v>23</v>
      </c>
      <c r="N391" s="9" t="s">
        <v>23</v>
      </c>
      <c r="O391" s="9" t="s">
        <v>23</v>
      </c>
      <c r="P391" s="3" t="s">
        <v>71</v>
      </c>
      <c r="Q391" s="3"/>
      <c r="R391" s="3" t="str">
        <f>HYPERLINK("https://docs.wto.org/imrd/directdoc.asp?DDFDocuments/t/G/TBTN23/BDI381A2.docx", "https://docs.wto.org/imrd/directdoc.asp?DDFDocuments/t/G/TBTN23/BDI381A2.docx")</f>
        <v>https://docs.wto.org/imrd/directdoc.asp?DDFDocuments/t/G/TBTN23/BDI381A2.docx</v>
      </c>
      <c r="S391" s="3" t="str">
        <f>HYPERLINK("https://docs.wto.org/imrd/directdoc.asp?DDFDocuments/u/G/TBTN23/BDI381A2.docx", "https://docs.wto.org/imrd/directdoc.asp?DDFDocuments/u/G/TBTN23/BDI381A2.docx")</f>
        <v>https://docs.wto.org/imrd/directdoc.asp?DDFDocuments/u/G/TBTN23/BDI381A2.docx</v>
      </c>
      <c r="T391" s="3" t="str">
        <f>HYPERLINK("https://docs.wto.org/imrd/directdoc.asp?DDFDocuments/v/G/TBTN23/BDI381A2.docx", "https://docs.wto.org/imrd/directdoc.asp?DDFDocuments/v/G/TBTN23/BDI381A2.docx")</f>
        <v>https://docs.wto.org/imrd/directdoc.asp?DDFDocuments/v/G/TBTN23/BDI381A2.docx</v>
      </c>
      <c r="U391" s="3" t="s">
        <v>421</v>
      </c>
      <c r="V391" s="3" t="s">
        <v>422</v>
      </c>
      <c r="W391" s="3" t="s">
        <v>421</v>
      </c>
      <c r="X391" s="3" t="s">
        <v>422</v>
      </c>
      <c r="Y391" s="3" t="s">
        <v>422</v>
      </c>
      <c r="Z391" s="3" t="s">
        <v>422</v>
      </c>
      <c r="AA391" s="3" t="s">
        <v>422</v>
      </c>
      <c r="AB391" s="1" t="s">
        <v>23</v>
      </c>
    </row>
    <row r="392" spans="1:28" ht="75" x14ac:dyDescent="0.25">
      <c r="A392" s="3" t="s">
        <v>47</v>
      </c>
      <c r="B392" s="9">
        <v>45999</v>
      </c>
      <c r="C392" s="13" t="str">
        <f>HYPERLINK("https://eping.wto.org/en/Search?viewData= G/TBT/N/BDI/442/Add.1, G/TBT/N/KEN/1547/Add.2, G/TBT/N/RWA/977/Add.1, G/TBT/N/TZA/1078/Add.1, G/TBT/N/UGA/1892/Add.1"," G/TBT/N/BDI/442/Add.1, G/TBT/N/KEN/1547/Add.2, G/TBT/N/RWA/977/Add.1, G/TBT/N/TZA/1078/Add.1, G/TBT/N/UGA/1892/Add.1")</f>
        <v xml:space="preserve"> G/TBT/N/BDI/442/Add.1, G/TBT/N/KEN/1547/Add.2, G/TBT/N/RWA/977/Add.1, G/TBT/N/TZA/1078/Add.1, G/TBT/N/UGA/1892/Add.1</v>
      </c>
      <c r="D392" s="1" t="s">
        <v>926</v>
      </c>
      <c r="E392" s="1" t="s">
        <v>927</v>
      </c>
      <c r="F392" s="1" t="s">
        <v>928</v>
      </c>
      <c r="G392" s="1" t="s">
        <v>929</v>
      </c>
      <c r="H392" s="1" t="s">
        <v>930</v>
      </c>
      <c r="I392" s="1" t="s">
        <v>925</v>
      </c>
      <c r="J392" s="1" t="s">
        <v>23</v>
      </c>
      <c r="K392" s="1" t="s">
        <v>23</v>
      </c>
      <c r="L392" s="3"/>
      <c r="M392" s="9" t="s">
        <v>23</v>
      </c>
      <c r="N392" s="9" t="s">
        <v>23</v>
      </c>
      <c r="O392" s="9" t="s">
        <v>23</v>
      </c>
      <c r="P392" s="3" t="s">
        <v>71</v>
      </c>
      <c r="Q392" s="3"/>
      <c r="R392" s="3" t="str">
        <f>HYPERLINK("https://docs.wto.org/imrd/directdoc.asp?DDFDocuments/t/G/TBTN24/BDI442A1.docx", "https://docs.wto.org/imrd/directdoc.asp?DDFDocuments/t/G/TBTN24/BDI442A1.docx")</f>
        <v>https://docs.wto.org/imrd/directdoc.asp?DDFDocuments/t/G/TBTN24/BDI442A1.docx</v>
      </c>
      <c r="S392" s="3" t="str">
        <f>HYPERLINK("https://docs.wto.org/imrd/directdoc.asp?DDFDocuments/u/G/TBTN24/BDI442A1.docx", "https://docs.wto.org/imrd/directdoc.asp?DDFDocuments/u/G/TBTN24/BDI442A1.docx")</f>
        <v>https://docs.wto.org/imrd/directdoc.asp?DDFDocuments/u/G/TBTN24/BDI442A1.docx</v>
      </c>
      <c r="T392" s="3" t="str">
        <f>HYPERLINK("https://docs.wto.org/imrd/directdoc.asp?DDFDocuments/v/G/TBTN24/BDI442A1.docx", "https://docs.wto.org/imrd/directdoc.asp?DDFDocuments/v/G/TBTN24/BDI442A1.docx")</f>
        <v>https://docs.wto.org/imrd/directdoc.asp?DDFDocuments/v/G/TBTN24/BDI442A1.docx</v>
      </c>
      <c r="U392" s="3" t="s">
        <v>421</v>
      </c>
      <c r="V392" s="3" t="s">
        <v>422</v>
      </c>
      <c r="W392" s="3" t="s">
        <v>422</v>
      </c>
      <c r="X392" s="3" t="s">
        <v>422</v>
      </c>
      <c r="Y392" s="3" t="s">
        <v>422</v>
      </c>
      <c r="Z392" s="3" t="s">
        <v>422</v>
      </c>
      <c r="AA392" s="3" t="s">
        <v>422</v>
      </c>
      <c r="AB392" s="1" t="s">
        <v>23</v>
      </c>
    </row>
    <row r="393" spans="1:28" ht="120" x14ac:dyDescent="0.25">
      <c r="A393" s="3" t="s">
        <v>47</v>
      </c>
      <c r="B393" s="9">
        <v>45999</v>
      </c>
      <c r="C393" s="13" t="str">
        <f>HYPERLINK("https://eping.wto.org/en/Search?viewData= G/TBT/N/BDI/361/Add.2, G/TBT/N/KEN/1441/Add.3, G/TBT/N/RWA/872/Add.2, G/TBT/N/TZA/975/Add.2, G/TBT/N/UGA/1777/Add.2"," G/TBT/N/BDI/361/Add.2, G/TBT/N/KEN/1441/Add.3, G/TBT/N/RWA/872/Add.2, G/TBT/N/TZA/975/Add.2, G/TBT/N/UGA/1777/Add.2")</f>
        <v xml:space="preserve"> G/TBT/N/BDI/361/Add.2, G/TBT/N/KEN/1441/Add.3, G/TBT/N/RWA/872/Add.2, G/TBT/N/TZA/975/Add.2, G/TBT/N/UGA/1777/Add.2</v>
      </c>
      <c r="D393" s="1" t="s">
        <v>1000</v>
      </c>
      <c r="E393" s="1" t="s">
        <v>1001</v>
      </c>
      <c r="F393" s="1" t="s">
        <v>1002</v>
      </c>
      <c r="G393" s="1" t="s">
        <v>1003</v>
      </c>
      <c r="H393" s="1" t="s">
        <v>1004</v>
      </c>
      <c r="I393" s="1" t="s">
        <v>1005</v>
      </c>
      <c r="J393" s="1" t="s">
        <v>23</v>
      </c>
      <c r="K393" s="1" t="s">
        <v>23</v>
      </c>
      <c r="L393" s="3"/>
      <c r="M393" s="9" t="s">
        <v>23</v>
      </c>
      <c r="N393" s="9" t="s">
        <v>23</v>
      </c>
      <c r="O393" s="9" t="s">
        <v>23</v>
      </c>
      <c r="P393" s="3" t="s">
        <v>71</v>
      </c>
      <c r="Q393" s="3"/>
      <c r="R393" s="3" t="str">
        <f>HYPERLINK("https://docs.wto.org/imrd/directdoc.asp?DDFDocuments/t/G/TBTN23/BDI361A2.docx", "https://docs.wto.org/imrd/directdoc.asp?DDFDocuments/t/G/TBTN23/BDI361A2.docx")</f>
        <v>https://docs.wto.org/imrd/directdoc.asp?DDFDocuments/t/G/TBTN23/BDI361A2.docx</v>
      </c>
      <c r="S393" s="3" t="str">
        <f>HYPERLINK("https://docs.wto.org/imrd/directdoc.asp?DDFDocuments/u/G/TBTN23/BDI361A2.docx", "https://docs.wto.org/imrd/directdoc.asp?DDFDocuments/u/G/TBTN23/BDI361A2.docx")</f>
        <v>https://docs.wto.org/imrd/directdoc.asp?DDFDocuments/u/G/TBTN23/BDI361A2.docx</v>
      </c>
      <c r="T393" s="3" t="str">
        <f>HYPERLINK("https://docs.wto.org/imrd/directdoc.asp?DDFDocuments/v/G/TBTN23/BDI361A2.docx", "https://docs.wto.org/imrd/directdoc.asp?DDFDocuments/v/G/TBTN23/BDI361A2.docx")</f>
        <v>https://docs.wto.org/imrd/directdoc.asp?DDFDocuments/v/G/TBTN23/BDI361A2.docx</v>
      </c>
      <c r="U393" s="3" t="s">
        <v>422</v>
      </c>
      <c r="V393" s="3" t="s">
        <v>422</v>
      </c>
      <c r="W393" s="3" t="s">
        <v>421</v>
      </c>
      <c r="X393" s="3" t="s">
        <v>422</v>
      </c>
      <c r="Y393" s="3" t="s">
        <v>422</v>
      </c>
      <c r="Z393" s="3" t="s">
        <v>422</v>
      </c>
      <c r="AA393" s="3" t="s">
        <v>422</v>
      </c>
      <c r="AB393" s="1" t="s">
        <v>23</v>
      </c>
    </row>
    <row r="394" spans="1:28" ht="105" x14ac:dyDescent="0.25">
      <c r="A394" s="3" t="s">
        <v>43</v>
      </c>
      <c r="B394" s="9">
        <v>45999</v>
      </c>
      <c r="C394" s="13" t="str">
        <f>HYPERLINK("https://eping.wto.org/en/Search?viewData= G/TBT/N/BDI/379/Add.2, G/TBT/N/KEN/1459/Add.3, G/TBT/N/RWA/891/Add.2, G/TBT/N/TZA/993/Add.2, G/TBT/N/UGA/1796/Add.2"," G/TBT/N/BDI/379/Add.2, G/TBT/N/KEN/1459/Add.3, G/TBT/N/RWA/891/Add.2, G/TBT/N/TZA/993/Add.2, G/TBT/N/UGA/1796/Add.2")</f>
        <v xml:space="preserve"> G/TBT/N/BDI/379/Add.2, G/TBT/N/KEN/1459/Add.3, G/TBT/N/RWA/891/Add.2, G/TBT/N/TZA/993/Add.2, G/TBT/N/UGA/1796/Add.2</v>
      </c>
      <c r="D394" s="1" t="s">
        <v>962</v>
      </c>
      <c r="E394" s="1" t="s">
        <v>963</v>
      </c>
      <c r="F394" s="1" t="s">
        <v>964</v>
      </c>
      <c r="G394" s="1" t="s">
        <v>965</v>
      </c>
      <c r="H394" s="1" t="s">
        <v>966</v>
      </c>
      <c r="I394" s="1" t="s">
        <v>967</v>
      </c>
      <c r="J394" s="1" t="s">
        <v>23</v>
      </c>
      <c r="K394" s="1" t="s">
        <v>23</v>
      </c>
      <c r="L394" s="3"/>
      <c r="M394" s="9" t="s">
        <v>23</v>
      </c>
      <c r="N394" s="9" t="s">
        <v>23</v>
      </c>
      <c r="O394" s="9" t="s">
        <v>23</v>
      </c>
      <c r="P394" s="3" t="s">
        <v>71</v>
      </c>
      <c r="Q394" s="3"/>
      <c r="R394" s="3" t="str">
        <f>HYPERLINK("https://docs.wto.org/imrd/directdoc.asp?DDFDocuments/t/G/TBTN23/BDI379A2.docx", "https://docs.wto.org/imrd/directdoc.asp?DDFDocuments/t/G/TBTN23/BDI379A2.docx")</f>
        <v>https://docs.wto.org/imrd/directdoc.asp?DDFDocuments/t/G/TBTN23/BDI379A2.docx</v>
      </c>
      <c r="S394" s="3" t="str">
        <f>HYPERLINK("https://docs.wto.org/imrd/directdoc.asp?DDFDocuments/u/G/TBTN23/BDI379A2.docx", "https://docs.wto.org/imrd/directdoc.asp?DDFDocuments/u/G/TBTN23/BDI379A2.docx")</f>
        <v>https://docs.wto.org/imrd/directdoc.asp?DDFDocuments/u/G/TBTN23/BDI379A2.docx</v>
      </c>
      <c r="T394" s="3" t="str">
        <f>HYPERLINK("https://docs.wto.org/imrd/directdoc.asp?DDFDocuments/v/G/TBTN23/BDI379A2.docx", "https://docs.wto.org/imrd/directdoc.asp?DDFDocuments/v/G/TBTN23/BDI379A2.docx")</f>
        <v>https://docs.wto.org/imrd/directdoc.asp?DDFDocuments/v/G/TBTN23/BDI379A2.docx</v>
      </c>
      <c r="U394" s="3" t="s">
        <v>421</v>
      </c>
      <c r="V394" s="3" t="s">
        <v>422</v>
      </c>
      <c r="W394" s="3" t="s">
        <v>421</v>
      </c>
      <c r="X394" s="3" t="s">
        <v>422</v>
      </c>
      <c r="Y394" s="3" t="s">
        <v>422</v>
      </c>
      <c r="Z394" s="3" t="s">
        <v>422</v>
      </c>
      <c r="AA394" s="3" t="s">
        <v>422</v>
      </c>
      <c r="AB394" s="1" t="s">
        <v>23</v>
      </c>
    </row>
    <row r="395" spans="1:28" ht="240" x14ac:dyDescent="0.25">
      <c r="A395" s="3" t="s">
        <v>28</v>
      </c>
      <c r="B395" s="9">
        <v>45999</v>
      </c>
      <c r="C395" s="13" t="str">
        <f>HYPERLINK("https://eping.wto.org/en/Search?viewData= G/TBT/N/BDI/245/Add.2, G/TBT/N/KEN/1264/Add.2, G/TBT/N/RWA/675/Add.2, G/TBT/N/TZA/785/Add.2, G/TBT/N/UGA/1599/Add.2"," G/TBT/N/BDI/245/Add.2, G/TBT/N/KEN/1264/Add.2, G/TBT/N/RWA/675/Add.2, G/TBT/N/TZA/785/Add.2, G/TBT/N/UGA/1599/Add.2")</f>
        <v xml:space="preserve"> G/TBT/N/BDI/245/Add.2, G/TBT/N/KEN/1264/Add.2, G/TBT/N/RWA/675/Add.2, G/TBT/N/TZA/785/Add.2, G/TBT/N/UGA/1599/Add.2</v>
      </c>
      <c r="D395" s="1" t="s">
        <v>985</v>
      </c>
      <c r="E395" s="1" t="s">
        <v>986</v>
      </c>
      <c r="F395" s="1" t="s">
        <v>987</v>
      </c>
      <c r="G395" s="1" t="s">
        <v>988</v>
      </c>
      <c r="H395" s="1" t="s">
        <v>989</v>
      </c>
      <c r="I395" s="1" t="s">
        <v>161</v>
      </c>
      <c r="J395" s="1" t="s">
        <v>23</v>
      </c>
      <c r="K395" s="1" t="s">
        <v>29</v>
      </c>
      <c r="L395" s="3"/>
      <c r="M395" s="9" t="s">
        <v>23</v>
      </c>
      <c r="N395" s="9" t="s">
        <v>23</v>
      </c>
      <c r="O395" s="9" t="s">
        <v>23</v>
      </c>
      <c r="P395" s="3" t="s">
        <v>71</v>
      </c>
      <c r="Q395" s="3"/>
      <c r="R395" s="3" t="str">
        <f>HYPERLINK("https://docs.wto.org/imrd/directdoc.asp?DDFDocuments/t/G/TBTN22/BDI245A2.docx", "https://docs.wto.org/imrd/directdoc.asp?DDFDocuments/t/G/TBTN22/BDI245A2.docx")</f>
        <v>https://docs.wto.org/imrd/directdoc.asp?DDFDocuments/t/G/TBTN22/BDI245A2.docx</v>
      </c>
      <c r="S395" s="3" t="str">
        <f>HYPERLINK("https://docs.wto.org/imrd/directdoc.asp?DDFDocuments/u/G/TBTN22/BDI245A2.docx", "https://docs.wto.org/imrd/directdoc.asp?DDFDocuments/u/G/TBTN22/BDI245A2.docx")</f>
        <v>https://docs.wto.org/imrd/directdoc.asp?DDFDocuments/u/G/TBTN22/BDI245A2.docx</v>
      </c>
      <c r="T395" s="3" t="str">
        <f>HYPERLINK("https://docs.wto.org/imrd/directdoc.asp?DDFDocuments/v/G/TBTN22/BDI245A2.docx", "https://docs.wto.org/imrd/directdoc.asp?DDFDocuments/v/G/TBTN22/BDI245A2.docx")</f>
        <v>https://docs.wto.org/imrd/directdoc.asp?DDFDocuments/v/G/TBTN22/BDI245A2.docx</v>
      </c>
      <c r="U395" s="3" t="s">
        <v>421</v>
      </c>
      <c r="V395" s="3" t="s">
        <v>422</v>
      </c>
      <c r="W395" s="3" t="s">
        <v>421</v>
      </c>
      <c r="X395" s="3" t="s">
        <v>422</v>
      </c>
      <c r="Y395" s="3" t="s">
        <v>422</v>
      </c>
      <c r="Z395" s="3" t="s">
        <v>422</v>
      </c>
      <c r="AA395" s="3" t="s">
        <v>422</v>
      </c>
      <c r="AB395" s="1" t="s">
        <v>23</v>
      </c>
    </row>
    <row r="396" spans="1:28" ht="60" x14ac:dyDescent="0.25">
      <c r="A396" s="3" t="s">
        <v>27</v>
      </c>
      <c r="B396" s="9">
        <v>45999</v>
      </c>
      <c r="C396" s="13" t="str">
        <f>HYPERLINK("https://eping.wto.org/en/Search?viewData= G/TBT/N/CHL/631/Add.1"," G/TBT/N/CHL/631/Add.1")</f>
        <v xml:space="preserve"> G/TBT/N/CHL/631/Add.1</v>
      </c>
      <c r="D396" s="1" t="s">
        <v>1089</v>
      </c>
      <c r="E396" s="1" t="s">
        <v>1035</v>
      </c>
      <c r="F396" s="1" t="s">
        <v>1090</v>
      </c>
      <c r="G396" s="1" t="s">
        <v>23</v>
      </c>
      <c r="H396" s="1" t="s">
        <v>1009</v>
      </c>
      <c r="I396" s="1" t="s">
        <v>106</v>
      </c>
      <c r="J396" s="1" t="s">
        <v>23</v>
      </c>
      <c r="K396" s="1" t="s">
        <v>23</v>
      </c>
      <c r="L396" s="3"/>
      <c r="M396" s="9" t="s">
        <v>23</v>
      </c>
      <c r="N396" s="9" t="s">
        <v>23</v>
      </c>
      <c r="O396" s="9" t="s">
        <v>23</v>
      </c>
      <c r="P396" s="3" t="s">
        <v>71</v>
      </c>
      <c r="Q396" s="3"/>
      <c r="R396" s="3" t="str">
        <f>HYPERLINK("https://docs.wto.org/imrd/directdoc.asp?DDFDocuments/t/G/TBTN23/CHL631A1.docx", "https://docs.wto.org/imrd/directdoc.asp?DDFDocuments/t/G/TBTN23/CHL631A1.docx")</f>
        <v>https://docs.wto.org/imrd/directdoc.asp?DDFDocuments/t/G/TBTN23/CHL631A1.docx</v>
      </c>
      <c r="S396" s="3" t="str">
        <f>HYPERLINK("https://docs.wto.org/imrd/directdoc.asp?DDFDocuments/u/G/TBTN23/CHL631A1.docx", "https://docs.wto.org/imrd/directdoc.asp?DDFDocuments/u/G/TBTN23/CHL631A1.docx")</f>
        <v>https://docs.wto.org/imrd/directdoc.asp?DDFDocuments/u/G/TBTN23/CHL631A1.docx</v>
      </c>
      <c r="T396" s="3" t="str">
        <f>HYPERLINK("https://docs.wto.org/imrd/directdoc.asp?DDFDocuments/v/G/TBTN23/CHL631A1.docx", "https://docs.wto.org/imrd/directdoc.asp?DDFDocuments/v/G/TBTN23/CHL631A1.docx")</f>
        <v>https://docs.wto.org/imrd/directdoc.asp?DDFDocuments/v/G/TBTN23/CHL631A1.docx</v>
      </c>
      <c r="U396" s="3" t="s">
        <v>421</v>
      </c>
      <c r="V396" s="3" t="s">
        <v>422</v>
      </c>
      <c r="W396" s="3" t="s">
        <v>422</v>
      </c>
      <c r="X396" s="3" t="s">
        <v>422</v>
      </c>
      <c r="Y396" s="3" t="s">
        <v>422</v>
      </c>
      <c r="Z396" s="3" t="s">
        <v>422</v>
      </c>
      <c r="AA396" s="3" t="s">
        <v>422</v>
      </c>
      <c r="AB396" s="1" t="s">
        <v>23</v>
      </c>
    </row>
    <row r="397" spans="1:28" ht="60" x14ac:dyDescent="0.25">
      <c r="A397" s="3" t="s">
        <v>27</v>
      </c>
      <c r="B397" s="9">
        <v>45999</v>
      </c>
      <c r="C397" s="13" t="str">
        <f>HYPERLINK("https://eping.wto.org/en/Search?viewData= G/TBT/N/CHL/635/Add.1"," G/TBT/N/CHL/635/Add.1")</f>
        <v xml:space="preserve"> G/TBT/N/CHL/635/Add.1</v>
      </c>
      <c r="D397" s="1" t="s">
        <v>1091</v>
      </c>
      <c r="E397" s="1" t="s">
        <v>1035</v>
      </c>
      <c r="F397" s="1" t="s">
        <v>1092</v>
      </c>
      <c r="G397" s="1" t="s">
        <v>23</v>
      </c>
      <c r="H397" s="1" t="s">
        <v>1009</v>
      </c>
      <c r="I397" s="1" t="s">
        <v>106</v>
      </c>
      <c r="J397" s="1" t="s">
        <v>23</v>
      </c>
      <c r="K397" s="1" t="s">
        <v>23</v>
      </c>
      <c r="L397" s="3"/>
      <c r="M397" s="9" t="s">
        <v>23</v>
      </c>
      <c r="N397" s="9" t="s">
        <v>23</v>
      </c>
      <c r="O397" s="9" t="s">
        <v>23</v>
      </c>
      <c r="P397" s="3" t="s">
        <v>71</v>
      </c>
      <c r="Q397" s="3"/>
      <c r="R397" s="3" t="str">
        <f>HYPERLINK("https://docs.wto.org/imrd/directdoc.asp?DDFDocuments/t/G/TBTN23/CHL635A1.docx", "https://docs.wto.org/imrd/directdoc.asp?DDFDocuments/t/G/TBTN23/CHL635A1.docx")</f>
        <v>https://docs.wto.org/imrd/directdoc.asp?DDFDocuments/t/G/TBTN23/CHL635A1.docx</v>
      </c>
      <c r="S397" s="3" t="str">
        <f>HYPERLINK("https://docs.wto.org/imrd/directdoc.asp?DDFDocuments/u/G/TBTN23/CHL635A1.docx", "https://docs.wto.org/imrd/directdoc.asp?DDFDocuments/u/G/TBTN23/CHL635A1.docx")</f>
        <v>https://docs.wto.org/imrd/directdoc.asp?DDFDocuments/u/G/TBTN23/CHL635A1.docx</v>
      </c>
      <c r="T397" s="3" t="str">
        <f>HYPERLINK("https://docs.wto.org/imrd/directdoc.asp?DDFDocuments/v/G/TBTN23/CHL635A1.docx", "https://docs.wto.org/imrd/directdoc.asp?DDFDocuments/v/G/TBTN23/CHL635A1.docx")</f>
        <v>https://docs.wto.org/imrd/directdoc.asp?DDFDocuments/v/G/TBTN23/CHL635A1.docx</v>
      </c>
      <c r="U397" s="3" t="s">
        <v>421</v>
      </c>
      <c r="V397" s="3" t="s">
        <v>422</v>
      </c>
      <c r="W397" s="3" t="s">
        <v>422</v>
      </c>
      <c r="X397" s="3" t="s">
        <v>422</v>
      </c>
      <c r="Y397" s="3" t="s">
        <v>422</v>
      </c>
      <c r="Z397" s="3" t="s">
        <v>422</v>
      </c>
      <c r="AA397" s="3" t="s">
        <v>422</v>
      </c>
      <c r="AB397" s="1" t="s">
        <v>23</v>
      </c>
    </row>
    <row r="398" spans="1:28" ht="180" x14ac:dyDescent="0.25">
      <c r="A398" s="3" t="s">
        <v>43</v>
      </c>
      <c r="B398" s="9">
        <v>45999</v>
      </c>
      <c r="C398" s="13" t="str">
        <f>HYPERLINK("https://eping.wto.org/en/Search?viewData= G/TBT/N/BDI/450/Add.2, G/TBT/N/KEN/1555/Add.2, G/TBT/N/RWA/985/Add.2, G/TBT/N/TZA/1086/Add.2, G/TBT/N/UGA/1900/Add.2"," G/TBT/N/BDI/450/Add.2, G/TBT/N/KEN/1555/Add.2, G/TBT/N/RWA/985/Add.2, G/TBT/N/TZA/1086/Add.2, G/TBT/N/UGA/1900/Add.2")</f>
        <v xml:space="preserve"> G/TBT/N/BDI/450/Add.2, G/TBT/N/KEN/1555/Add.2, G/TBT/N/RWA/985/Add.2, G/TBT/N/TZA/1086/Add.2, G/TBT/N/UGA/1900/Add.2</v>
      </c>
      <c r="D398" s="1" t="s">
        <v>992</v>
      </c>
      <c r="E398" s="1" t="s">
        <v>993</v>
      </c>
      <c r="F398" s="1" t="s">
        <v>869</v>
      </c>
      <c r="G398" s="1" t="s">
        <v>994</v>
      </c>
      <c r="H398" s="1" t="s">
        <v>870</v>
      </c>
      <c r="I398" s="1" t="s">
        <v>1010</v>
      </c>
      <c r="J398" s="1" t="s">
        <v>23</v>
      </c>
      <c r="K398" s="1" t="s">
        <v>29</v>
      </c>
      <c r="L398" s="3"/>
      <c r="M398" s="9" t="s">
        <v>23</v>
      </c>
      <c r="N398" s="9" t="s">
        <v>23</v>
      </c>
      <c r="O398" s="9" t="s">
        <v>23</v>
      </c>
      <c r="P398" s="3" t="s">
        <v>71</v>
      </c>
      <c r="Q398" s="3"/>
      <c r="R398" s="3" t="str">
        <f>HYPERLINK("https://docs.wto.org/imrd/directdoc.asp?DDFDocuments/t/G/TBTN24/BDI450A2.docx", "https://docs.wto.org/imrd/directdoc.asp?DDFDocuments/t/G/TBTN24/BDI450A2.docx")</f>
        <v>https://docs.wto.org/imrd/directdoc.asp?DDFDocuments/t/G/TBTN24/BDI450A2.docx</v>
      </c>
      <c r="S398" s="3" t="str">
        <f>HYPERLINK("https://docs.wto.org/imrd/directdoc.asp?DDFDocuments/u/G/TBTN24/BDI450A2.docx", "https://docs.wto.org/imrd/directdoc.asp?DDFDocuments/u/G/TBTN24/BDI450A2.docx")</f>
        <v>https://docs.wto.org/imrd/directdoc.asp?DDFDocuments/u/G/TBTN24/BDI450A2.docx</v>
      </c>
      <c r="T398" s="3" t="str">
        <f>HYPERLINK("https://docs.wto.org/imrd/directdoc.asp?DDFDocuments/v/G/TBTN24/BDI450A2.docx", "https://docs.wto.org/imrd/directdoc.asp?DDFDocuments/v/G/TBTN24/BDI450A2.docx")</f>
        <v>https://docs.wto.org/imrd/directdoc.asp?DDFDocuments/v/G/TBTN24/BDI450A2.docx</v>
      </c>
      <c r="U398" s="3" t="s">
        <v>421</v>
      </c>
      <c r="V398" s="3" t="s">
        <v>422</v>
      </c>
      <c r="W398" s="3" t="s">
        <v>422</v>
      </c>
      <c r="X398" s="3" t="s">
        <v>422</v>
      </c>
      <c r="Y398" s="3" t="s">
        <v>422</v>
      </c>
      <c r="Z398" s="3" t="s">
        <v>422</v>
      </c>
      <c r="AA398" s="3" t="s">
        <v>422</v>
      </c>
      <c r="AB398" s="1" t="s">
        <v>23</v>
      </c>
    </row>
    <row r="399" spans="1:28" ht="240" x14ac:dyDescent="0.25">
      <c r="A399" s="3" t="s">
        <v>22</v>
      </c>
      <c r="B399" s="9">
        <v>45999</v>
      </c>
      <c r="C399" s="13" t="str">
        <f>HYPERLINK("https://eping.wto.org/en/Search?viewData= G/TBT/N/BDI/219/Add.2, G/TBT/N/KEN/1228/Add.2, G/TBT/N/RWA/645/Add.2, G/TBT/N/TZA/720/Add.2, G/TBT/N/UGA/1552/Add.2"," G/TBT/N/BDI/219/Add.2, G/TBT/N/KEN/1228/Add.2, G/TBT/N/RWA/645/Add.2, G/TBT/N/TZA/720/Add.2, G/TBT/N/UGA/1552/Add.2")</f>
        <v xml:space="preserve"> G/TBT/N/BDI/219/Add.2, G/TBT/N/KEN/1228/Add.2, G/TBT/N/RWA/645/Add.2, G/TBT/N/TZA/720/Add.2, G/TBT/N/UGA/1552/Add.2</v>
      </c>
      <c r="D399" s="1" t="s">
        <v>896</v>
      </c>
      <c r="E399" s="1" t="s">
        <v>897</v>
      </c>
      <c r="F399" s="1" t="s">
        <v>869</v>
      </c>
      <c r="G399" s="1" t="s">
        <v>23</v>
      </c>
      <c r="H399" s="1" t="s">
        <v>870</v>
      </c>
      <c r="I399" s="1" t="s">
        <v>871</v>
      </c>
      <c r="J399" s="1" t="s">
        <v>23</v>
      </c>
      <c r="K399" s="1" t="s">
        <v>29</v>
      </c>
      <c r="L399" s="3"/>
      <c r="M399" s="9" t="s">
        <v>23</v>
      </c>
      <c r="N399" s="9" t="s">
        <v>23</v>
      </c>
      <c r="O399" s="9" t="s">
        <v>23</v>
      </c>
      <c r="P399" s="3" t="s">
        <v>71</v>
      </c>
      <c r="Q399" s="3"/>
      <c r="R399" s="3" t="str">
        <f>HYPERLINK("https://docs.wto.org/imrd/directdoc.asp?DDFDocuments/t/G/TBTN22/BDI219A2.docx", "https://docs.wto.org/imrd/directdoc.asp?DDFDocuments/t/G/TBTN22/BDI219A2.docx")</f>
        <v>https://docs.wto.org/imrd/directdoc.asp?DDFDocuments/t/G/TBTN22/BDI219A2.docx</v>
      </c>
      <c r="S399" s="3" t="str">
        <f>HYPERLINK("https://docs.wto.org/imrd/directdoc.asp?DDFDocuments/u/G/TBTN22/BDI219A2.docx", "https://docs.wto.org/imrd/directdoc.asp?DDFDocuments/u/G/TBTN22/BDI219A2.docx")</f>
        <v>https://docs.wto.org/imrd/directdoc.asp?DDFDocuments/u/G/TBTN22/BDI219A2.docx</v>
      </c>
      <c r="T399" s="3" t="str">
        <f>HYPERLINK("https://docs.wto.org/imrd/directdoc.asp?DDFDocuments/v/G/TBTN22/BDI219A2.docx", "https://docs.wto.org/imrd/directdoc.asp?DDFDocuments/v/G/TBTN22/BDI219A2.docx")</f>
        <v>https://docs.wto.org/imrd/directdoc.asp?DDFDocuments/v/G/TBTN22/BDI219A2.docx</v>
      </c>
      <c r="U399" s="3" t="s">
        <v>421</v>
      </c>
      <c r="V399" s="3" t="s">
        <v>422</v>
      </c>
      <c r="W399" s="3" t="s">
        <v>422</v>
      </c>
      <c r="X399" s="3" t="s">
        <v>422</v>
      </c>
      <c r="Y399" s="3" t="s">
        <v>422</v>
      </c>
      <c r="Z399" s="3" t="s">
        <v>422</v>
      </c>
      <c r="AA399" s="3" t="s">
        <v>422</v>
      </c>
      <c r="AB399" s="1" t="s">
        <v>23</v>
      </c>
    </row>
    <row r="400" spans="1:28" ht="225" x14ac:dyDescent="0.25">
      <c r="A400" s="3" t="s">
        <v>43</v>
      </c>
      <c r="B400" s="9">
        <v>45999</v>
      </c>
      <c r="C400" s="13" t="str">
        <f>HYPERLINK("https://eping.wto.org/en/Search?viewData= G/TBT/N/BDI/221/Add.2, G/TBT/N/KEN/1230/Add.2, G/TBT/N/RWA/647/Add.2, G/TBT/N/TZA/722/Add.2, G/TBT/N/UGA/1554/Add.2"," G/TBT/N/BDI/221/Add.2, G/TBT/N/KEN/1230/Add.2, G/TBT/N/RWA/647/Add.2, G/TBT/N/TZA/722/Add.2, G/TBT/N/UGA/1554/Add.2")</f>
        <v xml:space="preserve"> G/TBT/N/BDI/221/Add.2, G/TBT/N/KEN/1230/Add.2, G/TBT/N/RWA/647/Add.2, G/TBT/N/TZA/722/Add.2, G/TBT/N/UGA/1554/Add.2</v>
      </c>
      <c r="D400" s="1" t="s">
        <v>982</v>
      </c>
      <c r="E400" s="1" t="s">
        <v>983</v>
      </c>
      <c r="F400" s="1" t="s">
        <v>869</v>
      </c>
      <c r="G400" s="1" t="s">
        <v>23</v>
      </c>
      <c r="H400" s="1" t="s">
        <v>870</v>
      </c>
      <c r="I400" s="1" t="s">
        <v>984</v>
      </c>
      <c r="J400" s="1" t="s">
        <v>23</v>
      </c>
      <c r="K400" s="1" t="s">
        <v>29</v>
      </c>
      <c r="L400" s="3"/>
      <c r="M400" s="9" t="s">
        <v>23</v>
      </c>
      <c r="N400" s="9" t="s">
        <v>23</v>
      </c>
      <c r="O400" s="9" t="s">
        <v>23</v>
      </c>
      <c r="P400" s="3" t="s">
        <v>71</v>
      </c>
      <c r="Q400" s="3"/>
      <c r="R400" s="3" t="str">
        <f>HYPERLINK("https://docs.wto.org/imrd/directdoc.asp?DDFDocuments/t/G/TBTN22/BDI221A2.docx", "https://docs.wto.org/imrd/directdoc.asp?DDFDocuments/t/G/TBTN22/BDI221A2.docx")</f>
        <v>https://docs.wto.org/imrd/directdoc.asp?DDFDocuments/t/G/TBTN22/BDI221A2.docx</v>
      </c>
      <c r="S400" s="3" t="str">
        <f>HYPERLINK("https://docs.wto.org/imrd/directdoc.asp?DDFDocuments/u/G/TBTN22/BDI221A2.docx", "https://docs.wto.org/imrd/directdoc.asp?DDFDocuments/u/G/TBTN22/BDI221A2.docx")</f>
        <v>https://docs.wto.org/imrd/directdoc.asp?DDFDocuments/u/G/TBTN22/BDI221A2.docx</v>
      </c>
      <c r="T400" s="3" t="str">
        <f>HYPERLINK("https://docs.wto.org/imrd/directdoc.asp?DDFDocuments/v/G/TBTN22/BDI221A2.docx", "https://docs.wto.org/imrd/directdoc.asp?DDFDocuments/v/G/TBTN22/BDI221A2.docx")</f>
        <v>https://docs.wto.org/imrd/directdoc.asp?DDFDocuments/v/G/TBTN22/BDI221A2.docx</v>
      </c>
      <c r="U400" s="3" t="s">
        <v>421</v>
      </c>
      <c r="V400" s="3" t="s">
        <v>422</v>
      </c>
      <c r="W400" s="3" t="s">
        <v>422</v>
      </c>
      <c r="X400" s="3" t="s">
        <v>422</v>
      </c>
      <c r="Y400" s="3" t="s">
        <v>422</v>
      </c>
      <c r="Z400" s="3" t="s">
        <v>422</v>
      </c>
      <c r="AA400" s="3" t="s">
        <v>422</v>
      </c>
      <c r="AB400" s="1" t="s">
        <v>23</v>
      </c>
    </row>
    <row r="401" spans="1:28" ht="195" x14ac:dyDescent="0.25">
      <c r="A401" s="3" t="s">
        <v>43</v>
      </c>
      <c r="B401" s="9">
        <v>45999</v>
      </c>
      <c r="C401" s="13" t="str">
        <f>HYPERLINK("https://eping.wto.org/en/Search?viewData= G/TBT/N/BDI/451/Add.2, G/TBT/N/KEN/1556/Add.2, G/TBT/N/RWA/986/Add.2, G/TBT/N/TZA/1087/Add.2, G/TBT/N/UGA/1901/Add.2"," G/TBT/N/BDI/451/Add.2, G/TBT/N/KEN/1556/Add.2, G/TBT/N/RWA/986/Add.2, G/TBT/N/TZA/1087/Add.2, G/TBT/N/UGA/1901/Add.2")</f>
        <v xml:space="preserve"> G/TBT/N/BDI/451/Add.2, G/TBT/N/KEN/1556/Add.2, G/TBT/N/RWA/986/Add.2, G/TBT/N/TZA/1087/Add.2, G/TBT/N/UGA/1901/Add.2</v>
      </c>
      <c r="D401" s="1" t="s">
        <v>901</v>
      </c>
      <c r="E401" s="1" t="s">
        <v>902</v>
      </c>
      <c r="F401" s="1" t="s">
        <v>869</v>
      </c>
      <c r="G401" s="1" t="s">
        <v>903</v>
      </c>
      <c r="H401" s="1" t="s">
        <v>870</v>
      </c>
      <c r="I401" s="1" t="s">
        <v>636</v>
      </c>
      <c r="J401" s="1" t="s">
        <v>23</v>
      </c>
      <c r="K401" s="1" t="s">
        <v>29</v>
      </c>
      <c r="L401" s="3"/>
      <c r="M401" s="9" t="s">
        <v>23</v>
      </c>
      <c r="N401" s="9" t="s">
        <v>23</v>
      </c>
      <c r="O401" s="9" t="s">
        <v>23</v>
      </c>
      <c r="P401" s="3" t="s">
        <v>71</v>
      </c>
      <c r="Q401" s="3"/>
      <c r="R401" s="3" t="str">
        <f>HYPERLINK("https://docs.wto.org/imrd/directdoc.asp?DDFDocuments/t/G/TBTN24/BDI451A2.docx", "https://docs.wto.org/imrd/directdoc.asp?DDFDocuments/t/G/TBTN24/BDI451A2.docx")</f>
        <v>https://docs.wto.org/imrd/directdoc.asp?DDFDocuments/t/G/TBTN24/BDI451A2.docx</v>
      </c>
      <c r="S401" s="3" t="str">
        <f>HYPERLINK("https://docs.wto.org/imrd/directdoc.asp?DDFDocuments/u/G/TBTN24/BDI451A2.docx", "https://docs.wto.org/imrd/directdoc.asp?DDFDocuments/u/G/TBTN24/BDI451A2.docx")</f>
        <v>https://docs.wto.org/imrd/directdoc.asp?DDFDocuments/u/G/TBTN24/BDI451A2.docx</v>
      </c>
      <c r="T401" s="3" t="str">
        <f>HYPERLINK("https://docs.wto.org/imrd/directdoc.asp?DDFDocuments/v/G/TBTN24/BDI451A2.docx", "https://docs.wto.org/imrd/directdoc.asp?DDFDocuments/v/G/TBTN24/BDI451A2.docx")</f>
        <v>https://docs.wto.org/imrd/directdoc.asp?DDFDocuments/v/G/TBTN24/BDI451A2.docx</v>
      </c>
      <c r="U401" s="3" t="s">
        <v>421</v>
      </c>
      <c r="V401" s="3" t="s">
        <v>422</v>
      </c>
      <c r="W401" s="3" t="s">
        <v>422</v>
      </c>
      <c r="X401" s="3" t="s">
        <v>422</v>
      </c>
      <c r="Y401" s="3" t="s">
        <v>422</v>
      </c>
      <c r="Z401" s="3" t="s">
        <v>422</v>
      </c>
      <c r="AA401" s="3" t="s">
        <v>422</v>
      </c>
      <c r="AB401" s="1" t="s">
        <v>23</v>
      </c>
    </row>
    <row r="402" spans="1:28" ht="195" x14ac:dyDescent="0.25">
      <c r="A402" s="3" t="s">
        <v>126</v>
      </c>
      <c r="B402" s="9">
        <v>45999</v>
      </c>
      <c r="C402" s="13" t="str">
        <f>HYPERLINK("https://eping.wto.org/en/Search?viewData= G/TBT/N/BDI/452/Add.2, G/TBT/N/KEN/1557/Add.2, G/TBT/N/RWA/987/Add.2, G/TBT/N/TZA/1088/Add.2, G/TBT/N/UGA/1902/Add.2"," G/TBT/N/BDI/452/Add.2, G/TBT/N/KEN/1557/Add.2, G/TBT/N/RWA/987/Add.2, G/TBT/N/TZA/1088/Add.2, G/TBT/N/UGA/1902/Add.2")</f>
        <v xml:space="preserve"> G/TBT/N/BDI/452/Add.2, G/TBT/N/KEN/1557/Add.2, G/TBT/N/RWA/987/Add.2, G/TBT/N/TZA/1088/Add.2, G/TBT/N/UGA/1902/Add.2</v>
      </c>
      <c r="D402" s="1" t="s">
        <v>904</v>
      </c>
      <c r="E402" s="1" t="s">
        <v>905</v>
      </c>
      <c r="F402" s="1" t="s">
        <v>869</v>
      </c>
      <c r="G402" s="1" t="s">
        <v>906</v>
      </c>
      <c r="H402" s="1" t="s">
        <v>870</v>
      </c>
      <c r="I402" s="1" t="s">
        <v>636</v>
      </c>
      <c r="J402" s="1" t="s">
        <v>23</v>
      </c>
      <c r="K402" s="1" t="s">
        <v>29</v>
      </c>
      <c r="L402" s="3"/>
      <c r="M402" s="9" t="s">
        <v>23</v>
      </c>
      <c r="N402" s="9" t="s">
        <v>23</v>
      </c>
      <c r="O402" s="9" t="s">
        <v>23</v>
      </c>
      <c r="P402" s="3" t="s">
        <v>71</v>
      </c>
      <c r="Q402" s="3"/>
      <c r="R402" s="3" t="str">
        <f>HYPERLINK("https://docs.wto.org/imrd/directdoc.asp?DDFDocuments/t/G/TBTN24/BDI452A2.docx", "https://docs.wto.org/imrd/directdoc.asp?DDFDocuments/t/G/TBTN24/BDI452A2.docx")</f>
        <v>https://docs.wto.org/imrd/directdoc.asp?DDFDocuments/t/G/TBTN24/BDI452A2.docx</v>
      </c>
      <c r="S402" s="3" t="str">
        <f>HYPERLINK("https://docs.wto.org/imrd/directdoc.asp?DDFDocuments/u/G/TBTN24/BDI452A2.docx", "https://docs.wto.org/imrd/directdoc.asp?DDFDocuments/u/G/TBTN24/BDI452A2.docx")</f>
        <v>https://docs.wto.org/imrd/directdoc.asp?DDFDocuments/u/G/TBTN24/BDI452A2.docx</v>
      </c>
      <c r="T402" s="3" t="str">
        <f>HYPERLINK("https://docs.wto.org/imrd/directdoc.asp?DDFDocuments/v/G/TBTN24/BDI452A2.docx", "https://docs.wto.org/imrd/directdoc.asp?DDFDocuments/v/G/TBTN24/BDI452A2.docx")</f>
        <v>https://docs.wto.org/imrd/directdoc.asp?DDFDocuments/v/G/TBTN24/BDI452A2.docx</v>
      </c>
      <c r="U402" s="3" t="s">
        <v>421</v>
      </c>
      <c r="V402" s="3" t="s">
        <v>422</v>
      </c>
      <c r="W402" s="3" t="s">
        <v>422</v>
      </c>
      <c r="X402" s="3" t="s">
        <v>422</v>
      </c>
      <c r="Y402" s="3" t="s">
        <v>422</v>
      </c>
      <c r="Z402" s="3" t="s">
        <v>422</v>
      </c>
      <c r="AA402" s="3" t="s">
        <v>422</v>
      </c>
      <c r="AB402" s="1" t="s">
        <v>23</v>
      </c>
    </row>
    <row r="403" spans="1:28" ht="120" x14ac:dyDescent="0.25">
      <c r="A403" s="3" t="s">
        <v>28</v>
      </c>
      <c r="B403" s="9">
        <v>45999</v>
      </c>
      <c r="C403" s="13" t="str">
        <f>HYPERLINK("https://eping.wto.org/en/Search?viewData= G/TBT/N/BDI/361/Add.2, G/TBT/N/KEN/1441/Add.3, G/TBT/N/RWA/872/Add.2, G/TBT/N/TZA/975/Add.2, G/TBT/N/UGA/1777/Add.2"," G/TBT/N/BDI/361/Add.2, G/TBT/N/KEN/1441/Add.3, G/TBT/N/RWA/872/Add.2, G/TBT/N/TZA/975/Add.2, G/TBT/N/UGA/1777/Add.2")</f>
        <v xml:space="preserve"> G/TBT/N/BDI/361/Add.2, G/TBT/N/KEN/1441/Add.3, G/TBT/N/RWA/872/Add.2, G/TBT/N/TZA/975/Add.2, G/TBT/N/UGA/1777/Add.2</v>
      </c>
      <c r="D403" s="1" t="s">
        <v>1000</v>
      </c>
      <c r="E403" s="1" t="s">
        <v>1001</v>
      </c>
      <c r="F403" s="1" t="s">
        <v>1002</v>
      </c>
      <c r="G403" s="1" t="s">
        <v>1003</v>
      </c>
      <c r="H403" s="1" t="s">
        <v>1004</v>
      </c>
      <c r="I403" s="1" t="s">
        <v>1005</v>
      </c>
      <c r="J403" s="1" t="s">
        <v>23</v>
      </c>
      <c r="K403" s="1" t="s">
        <v>23</v>
      </c>
      <c r="L403" s="3"/>
      <c r="M403" s="9" t="s">
        <v>23</v>
      </c>
      <c r="N403" s="9" t="s">
        <v>23</v>
      </c>
      <c r="O403" s="9" t="s">
        <v>23</v>
      </c>
      <c r="P403" s="3" t="s">
        <v>71</v>
      </c>
      <c r="Q403" s="3"/>
      <c r="R403" s="3" t="str">
        <f>HYPERLINK("https://docs.wto.org/imrd/directdoc.asp?DDFDocuments/t/G/TBTN23/BDI361A2.docx", "https://docs.wto.org/imrd/directdoc.asp?DDFDocuments/t/G/TBTN23/BDI361A2.docx")</f>
        <v>https://docs.wto.org/imrd/directdoc.asp?DDFDocuments/t/G/TBTN23/BDI361A2.docx</v>
      </c>
      <c r="S403" s="3" t="str">
        <f>HYPERLINK("https://docs.wto.org/imrd/directdoc.asp?DDFDocuments/u/G/TBTN23/BDI361A2.docx", "https://docs.wto.org/imrd/directdoc.asp?DDFDocuments/u/G/TBTN23/BDI361A2.docx")</f>
        <v>https://docs.wto.org/imrd/directdoc.asp?DDFDocuments/u/G/TBTN23/BDI361A2.docx</v>
      </c>
      <c r="T403" s="3" t="str">
        <f>HYPERLINK("https://docs.wto.org/imrd/directdoc.asp?DDFDocuments/v/G/TBTN23/BDI361A2.docx", "https://docs.wto.org/imrd/directdoc.asp?DDFDocuments/v/G/TBTN23/BDI361A2.docx")</f>
        <v>https://docs.wto.org/imrd/directdoc.asp?DDFDocuments/v/G/TBTN23/BDI361A2.docx</v>
      </c>
      <c r="U403" s="3" t="s">
        <v>422</v>
      </c>
      <c r="V403" s="3" t="s">
        <v>422</v>
      </c>
      <c r="W403" s="3" t="s">
        <v>421</v>
      </c>
      <c r="X403" s="3" t="s">
        <v>422</v>
      </c>
      <c r="Y403" s="3" t="s">
        <v>422</v>
      </c>
      <c r="Z403" s="3" t="s">
        <v>422</v>
      </c>
      <c r="AA403" s="3" t="s">
        <v>422</v>
      </c>
      <c r="AB403" s="1" t="s">
        <v>23</v>
      </c>
    </row>
    <row r="404" spans="1:28" ht="90" x14ac:dyDescent="0.25">
      <c r="A404" s="3" t="s">
        <v>28</v>
      </c>
      <c r="B404" s="9">
        <v>45999</v>
      </c>
      <c r="C404" s="13" t="str">
        <f>HYPERLINK("https://eping.wto.org/en/Search?viewData= G/TBT/N/BDI/441/Add.1, G/TBT/N/KEN/1546/Add.2, G/TBT/N/RWA/976/Add.1, G/TBT/N/TZA/1077/Add.1, G/TBT/N/UGA/1891/Add.1"," G/TBT/N/BDI/441/Add.1, G/TBT/N/KEN/1546/Add.2, G/TBT/N/RWA/976/Add.1, G/TBT/N/TZA/1077/Add.1, G/TBT/N/UGA/1891/Add.1")</f>
        <v xml:space="preserve"> G/TBT/N/BDI/441/Add.1, G/TBT/N/KEN/1546/Add.2, G/TBT/N/RWA/976/Add.1, G/TBT/N/TZA/1077/Add.1, G/TBT/N/UGA/1891/Add.1</v>
      </c>
      <c r="D404" s="1" t="s">
        <v>990</v>
      </c>
      <c r="E404" s="1" t="s">
        <v>991</v>
      </c>
      <c r="F404" s="1" t="s">
        <v>922</v>
      </c>
      <c r="G404" s="1" t="s">
        <v>923</v>
      </c>
      <c r="H404" s="1" t="s">
        <v>924</v>
      </c>
      <c r="I404" s="1" t="s">
        <v>925</v>
      </c>
      <c r="J404" s="1" t="s">
        <v>23</v>
      </c>
      <c r="K404" s="1" t="s">
        <v>23</v>
      </c>
      <c r="L404" s="3"/>
      <c r="M404" s="9" t="s">
        <v>23</v>
      </c>
      <c r="N404" s="9" t="s">
        <v>23</v>
      </c>
      <c r="O404" s="9" t="s">
        <v>23</v>
      </c>
      <c r="P404" s="3" t="s">
        <v>71</v>
      </c>
      <c r="Q404" s="3"/>
      <c r="R404" s="3" t="str">
        <f>HYPERLINK("https://docs.wto.org/imrd/directdoc.asp?DDFDocuments/t/G/TBTN24/BDI441A1.docx", "https://docs.wto.org/imrd/directdoc.asp?DDFDocuments/t/G/TBTN24/BDI441A1.docx")</f>
        <v>https://docs.wto.org/imrd/directdoc.asp?DDFDocuments/t/G/TBTN24/BDI441A1.docx</v>
      </c>
      <c r="S404" s="3" t="str">
        <f>HYPERLINK("https://docs.wto.org/imrd/directdoc.asp?DDFDocuments/u/G/TBTN24/BDI441A1.docx", "https://docs.wto.org/imrd/directdoc.asp?DDFDocuments/u/G/TBTN24/BDI441A1.docx")</f>
        <v>https://docs.wto.org/imrd/directdoc.asp?DDFDocuments/u/G/TBTN24/BDI441A1.docx</v>
      </c>
      <c r="T404" s="3" t="str">
        <f>HYPERLINK("https://docs.wto.org/imrd/directdoc.asp?DDFDocuments/v/G/TBTN24/BDI441A1.docx", "https://docs.wto.org/imrd/directdoc.asp?DDFDocuments/v/G/TBTN24/BDI441A1.docx")</f>
        <v>https://docs.wto.org/imrd/directdoc.asp?DDFDocuments/v/G/TBTN24/BDI441A1.docx</v>
      </c>
      <c r="U404" s="3" t="s">
        <v>421</v>
      </c>
      <c r="V404" s="3" t="s">
        <v>422</v>
      </c>
      <c r="W404" s="3" t="s">
        <v>422</v>
      </c>
      <c r="X404" s="3" t="s">
        <v>422</v>
      </c>
      <c r="Y404" s="3" t="s">
        <v>422</v>
      </c>
      <c r="Z404" s="3" t="s">
        <v>422</v>
      </c>
      <c r="AA404" s="3" t="s">
        <v>422</v>
      </c>
      <c r="AB404" s="1" t="s">
        <v>23</v>
      </c>
    </row>
    <row r="405" spans="1:28" ht="120" x14ac:dyDescent="0.25">
      <c r="A405" s="3" t="s">
        <v>126</v>
      </c>
      <c r="B405" s="9">
        <v>45999</v>
      </c>
      <c r="C405" s="13" t="str">
        <f>HYPERLINK("https://eping.wto.org/en/Search?viewData= G/TBT/N/BDI/378/Add.2, G/TBT/N/KEN/1458/Add.2, G/TBT/N/RWA/890/Add.2, G/TBT/N/TZA/992/Add.2, G/TBT/N/UGA/1795/Add.2"," G/TBT/N/BDI/378/Add.2, G/TBT/N/KEN/1458/Add.2, G/TBT/N/RWA/890/Add.2, G/TBT/N/TZA/992/Add.2, G/TBT/N/UGA/1795/Add.2")</f>
        <v xml:space="preserve"> G/TBT/N/BDI/378/Add.2, G/TBT/N/KEN/1458/Add.2, G/TBT/N/RWA/890/Add.2, G/TBT/N/TZA/992/Add.2, G/TBT/N/UGA/1795/Add.2</v>
      </c>
      <c r="D405" s="1" t="s">
        <v>971</v>
      </c>
      <c r="E405" s="1" t="s">
        <v>972</v>
      </c>
      <c r="F405" s="1" t="s">
        <v>973</v>
      </c>
      <c r="G405" s="1" t="s">
        <v>974</v>
      </c>
      <c r="H405" s="1" t="s">
        <v>975</v>
      </c>
      <c r="I405" s="1" t="s">
        <v>145</v>
      </c>
      <c r="J405" s="1" t="s">
        <v>23</v>
      </c>
      <c r="K405" s="1" t="s">
        <v>23</v>
      </c>
      <c r="L405" s="3"/>
      <c r="M405" s="9" t="s">
        <v>23</v>
      </c>
      <c r="N405" s="9" t="s">
        <v>23</v>
      </c>
      <c r="O405" s="9" t="s">
        <v>23</v>
      </c>
      <c r="P405" s="3" t="s">
        <v>71</v>
      </c>
      <c r="Q405" s="3"/>
      <c r="R405" s="3" t="str">
        <f>HYPERLINK("https://docs.wto.org/imrd/directdoc.asp?DDFDocuments/t/G/TBTN23/BDI378A2.docx", "https://docs.wto.org/imrd/directdoc.asp?DDFDocuments/t/G/TBTN23/BDI378A2.docx")</f>
        <v>https://docs.wto.org/imrd/directdoc.asp?DDFDocuments/t/G/TBTN23/BDI378A2.docx</v>
      </c>
      <c r="S405" s="3" t="str">
        <f>HYPERLINK("https://docs.wto.org/imrd/directdoc.asp?DDFDocuments/u/G/TBTN23/BDI378A2.docx", "https://docs.wto.org/imrd/directdoc.asp?DDFDocuments/u/G/TBTN23/BDI378A2.docx")</f>
        <v>https://docs.wto.org/imrd/directdoc.asp?DDFDocuments/u/G/TBTN23/BDI378A2.docx</v>
      </c>
      <c r="T405" s="3" t="str">
        <f>HYPERLINK("https://docs.wto.org/imrd/directdoc.asp?DDFDocuments/v/G/TBTN23/BDI378A2.docx", "https://docs.wto.org/imrd/directdoc.asp?DDFDocuments/v/G/TBTN23/BDI378A2.docx")</f>
        <v>https://docs.wto.org/imrd/directdoc.asp?DDFDocuments/v/G/TBTN23/BDI378A2.docx</v>
      </c>
      <c r="U405" s="3" t="s">
        <v>421</v>
      </c>
      <c r="V405" s="3" t="s">
        <v>422</v>
      </c>
      <c r="W405" s="3" t="s">
        <v>422</v>
      </c>
      <c r="X405" s="3" t="s">
        <v>422</v>
      </c>
      <c r="Y405" s="3" t="s">
        <v>422</v>
      </c>
      <c r="Z405" s="3" t="s">
        <v>422</v>
      </c>
      <c r="AA405" s="3" t="s">
        <v>422</v>
      </c>
      <c r="AB405" s="1" t="s">
        <v>23</v>
      </c>
    </row>
    <row r="406" spans="1:28" ht="120" x14ac:dyDescent="0.25">
      <c r="A406" s="3" t="s">
        <v>47</v>
      </c>
      <c r="B406" s="9">
        <v>45999</v>
      </c>
      <c r="C406" s="13" t="str">
        <f>HYPERLINK("https://eping.wto.org/en/Search?viewData= G/TBT/N/BDI/378/Add.2, G/TBT/N/KEN/1458/Add.2, G/TBT/N/RWA/890/Add.2, G/TBT/N/TZA/992/Add.2, G/TBT/N/UGA/1795/Add.2"," G/TBT/N/BDI/378/Add.2, G/TBT/N/KEN/1458/Add.2, G/TBT/N/RWA/890/Add.2, G/TBT/N/TZA/992/Add.2, G/TBT/N/UGA/1795/Add.2")</f>
        <v xml:space="preserve"> G/TBT/N/BDI/378/Add.2, G/TBT/N/KEN/1458/Add.2, G/TBT/N/RWA/890/Add.2, G/TBT/N/TZA/992/Add.2, G/TBT/N/UGA/1795/Add.2</v>
      </c>
      <c r="D406" s="1" t="s">
        <v>971</v>
      </c>
      <c r="E406" s="1" t="s">
        <v>972</v>
      </c>
      <c r="F406" s="1" t="s">
        <v>973</v>
      </c>
      <c r="G406" s="1" t="s">
        <v>974</v>
      </c>
      <c r="H406" s="1" t="s">
        <v>975</v>
      </c>
      <c r="I406" s="1" t="s">
        <v>145</v>
      </c>
      <c r="J406" s="1" t="s">
        <v>23</v>
      </c>
      <c r="K406" s="1" t="s">
        <v>23</v>
      </c>
      <c r="L406" s="3"/>
      <c r="M406" s="9" t="s">
        <v>23</v>
      </c>
      <c r="N406" s="9" t="s">
        <v>23</v>
      </c>
      <c r="O406" s="9" t="s">
        <v>23</v>
      </c>
      <c r="P406" s="3" t="s">
        <v>71</v>
      </c>
      <c r="Q406" s="3"/>
      <c r="R406" s="3" t="str">
        <f>HYPERLINK("https://docs.wto.org/imrd/directdoc.asp?DDFDocuments/t/G/TBTN23/BDI378A2.docx", "https://docs.wto.org/imrd/directdoc.asp?DDFDocuments/t/G/TBTN23/BDI378A2.docx")</f>
        <v>https://docs.wto.org/imrd/directdoc.asp?DDFDocuments/t/G/TBTN23/BDI378A2.docx</v>
      </c>
      <c r="S406" s="3" t="str">
        <f>HYPERLINK("https://docs.wto.org/imrd/directdoc.asp?DDFDocuments/u/G/TBTN23/BDI378A2.docx", "https://docs.wto.org/imrd/directdoc.asp?DDFDocuments/u/G/TBTN23/BDI378A2.docx")</f>
        <v>https://docs.wto.org/imrd/directdoc.asp?DDFDocuments/u/G/TBTN23/BDI378A2.docx</v>
      </c>
      <c r="T406" s="3" t="str">
        <f>HYPERLINK("https://docs.wto.org/imrd/directdoc.asp?DDFDocuments/v/G/TBTN23/BDI378A2.docx", "https://docs.wto.org/imrd/directdoc.asp?DDFDocuments/v/G/TBTN23/BDI378A2.docx")</f>
        <v>https://docs.wto.org/imrd/directdoc.asp?DDFDocuments/v/G/TBTN23/BDI378A2.docx</v>
      </c>
      <c r="U406" s="3" t="s">
        <v>421</v>
      </c>
      <c r="V406" s="3" t="s">
        <v>422</v>
      </c>
      <c r="W406" s="3" t="s">
        <v>422</v>
      </c>
      <c r="X406" s="3" t="s">
        <v>422</v>
      </c>
      <c r="Y406" s="3" t="s">
        <v>422</v>
      </c>
      <c r="Z406" s="3" t="s">
        <v>422</v>
      </c>
      <c r="AA406" s="3" t="s">
        <v>422</v>
      </c>
      <c r="AB406" s="1" t="s">
        <v>23</v>
      </c>
    </row>
    <row r="407" spans="1:28" ht="90" x14ac:dyDescent="0.25">
      <c r="A407" s="3" t="s">
        <v>43</v>
      </c>
      <c r="B407" s="9">
        <v>45999</v>
      </c>
      <c r="C407" s="13" t="str">
        <f>HYPERLINK("https://eping.wto.org/en/Search?viewData= G/TBT/N/BDI/443/Add.1, G/TBT/N/KEN/1548/Add.2, G/TBT/N/RWA/978/Add.1, G/TBT/N/TZA/1079/Add.1, G/TBT/N/UGA/1893/Add.1"," G/TBT/N/BDI/443/Add.1, G/TBT/N/KEN/1548/Add.2, G/TBT/N/RWA/978/Add.1, G/TBT/N/TZA/1079/Add.1, G/TBT/N/UGA/1893/Add.1")</f>
        <v xml:space="preserve"> G/TBT/N/BDI/443/Add.1, G/TBT/N/KEN/1548/Add.2, G/TBT/N/RWA/978/Add.1, G/TBT/N/TZA/1079/Add.1, G/TBT/N/UGA/1893/Add.1</v>
      </c>
      <c r="D407" s="1" t="s">
        <v>920</v>
      </c>
      <c r="E407" s="1" t="s">
        <v>921</v>
      </c>
      <c r="F407" s="1" t="s">
        <v>922</v>
      </c>
      <c r="G407" s="1" t="s">
        <v>923</v>
      </c>
      <c r="H407" s="1" t="s">
        <v>924</v>
      </c>
      <c r="I407" s="1" t="s">
        <v>925</v>
      </c>
      <c r="J407" s="1" t="s">
        <v>23</v>
      </c>
      <c r="K407" s="1" t="s">
        <v>23</v>
      </c>
      <c r="L407" s="3"/>
      <c r="M407" s="9" t="s">
        <v>23</v>
      </c>
      <c r="N407" s="9" t="s">
        <v>23</v>
      </c>
      <c r="O407" s="9" t="s">
        <v>23</v>
      </c>
      <c r="P407" s="3" t="s">
        <v>71</v>
      </c>
      <c r="Q407" s="3"/>
      <c r="R407" s="3" t="str">
        <f>HYPERLINK("https://docs.wto.org/imrd/directdoc.asp?DDFDocuments/t/G/TBTN24/BDI443A1.docx", "https://docs.wto.org/imrd/directdoc.asp?DDFDocuments/t/G/TBTN24/BDI443A1.docx")</f>
        <v>https://docs.wto.org/imrd/directdoc.asp?DDFDocuments/t/G/TBTN24/BDI443A1.docx</v>
      </c>
      <c r="S407" s="3" t="str">
        <f>HYPERLINK("https://docs.wto.org/imrd/directdoc.asp?DDFDocuments/u/G/TBTN24/BDI443A1.docx", "https://docs.wto.org/imrd/directdoc.asp?DDFDocuments/u/G/TBTN24/BDI443A1.docx")</f>
        <v>https://docs.wto.org/imrd/directdoc.asp?DDFDocuments/u/G/TBTN24/BDI443A1.docx</v>
      </c>
      <c r="T407" s="3" t="str">
        <f>HYPERLINK("https://docs.wto.org/imrd/directdoc.asp?DDFDocuments/v/G/TBTN24/BDI443A1.docx", "https://docs.wto.org/imrd/directdoc.asp?DDFDocuments/v/G/TBTN24/BDI443A1.docx")</f>
        <v>https://docs.wto.org/imrd/directdoc.asp?DDFDocuments/v/G/TBTN24/BDI443A1.docx</v>
      </c>
      <c r="U407" s="3" t="s">
        <v>421</v>
      </c>
      <c r="V407" s="3" t="s">
        <v>422</v>
      </c>
      <c r="W407" s="3" t="s">
        <v>422</v>
      </c>
      <c r="X407" s="3" t="s">
        <v>422</v>
      </c>
      <c r="Y407" s="3" t="s">
        <v>422</v>
      </c>
      <c r="Z407" s="3" t="s">
        <v>422</v>
      </c>
      <c r="AA407" s="3" t="s">
        <v>422</v>
      </c>
      <c r="AB407" s="1" t="s">
        <v>23</v>
      </c>
    </row>
    <row r="408" spans="1:28" ht="165" x14ac:dyDescent="0.25">
      <c r="A408" s="3" t="s">
        <v>126</v>
      </c>
      <c r="B408" s="9">
        <v>45999</v>
      </c>
      <c r="C408" s="13" t="str">
        <f>HYPERLINK("https://eping.wto.org/en/Search?viewData= G/TBT/N/BDI/359/Add.2, G/TBT/N/KEN/1439/Add.3, G/TBT/N/RWA/870/Add.2, G/TBT/N/TZA/973/Add.2, G/TBT/N/UGA/1775/Add.2"," G/TBT/N/BDI/359/Add.2, G/TBT/N/KEN/1439/Add.3, G/TBT/N/RWA/870/Add.2, G/TBT/N/TZA/973/Add.2, G/TBT/N/UGA/1775/Add.2")</f>
        <v xml:space="preserve"> G/TBT/N/BDI/359/Add.2, G/TBT/N/KEN/1439/Add.3, G/TBT/N/RWA/870/Add.2, G/TBT/N/TZA/973/Add.2, G/TBT/N/UGA/1775/Add.2</v>
      </c>
      <c r="D408" s="1" t="s">
        <v>976</v>
      </c>
      <c r="E408" s="1" t="s">
        <v>977</v>
      </c>
      <c r="F408" s="1" t="s">
        <v>978</v>
      </c>
      <c r="G408" s="1" t="s">
        <v>979</v>
      </c>
      <c r="H408" s="1" t="s">
        <v>980</v>
      </c>
      <c r="I408" s="1" t="s">
        <v>981</v>
      </c>
      <c r="J408" s="1" t="s">
        <v>23</v>
      </c>
      <c r="K408" s="1" t="s">
        <v>23</v>
      </c>
      <c r="L408" s="3"/>
      <c r="M408" s="9" t="s">
        <v>23</v>
      </c>
      <c r="N408" s="9" t="s">
        <v>23</v>
      </c>
      <c r="O408" s="9" t="s">
        <v>23</v>
      </c>
      <c r="P408" s="3" t="s">
        <v>71</v>
      </c>
      <c r="Q408" s="3"/>
      <c r="R408" s="3" t="str">
        <f>HYPERLINK("https://docs.wto.org/imrd/directdoc.asp?DDFDocuments/t/G/TBTN23/BDI359A2.docx", "https://docs.wto.org/imrd/directdoc.asp?DDFDocuments/t/G/TBTN23/BDI359A2.docx")</f>
        <v>https://docs.wto.org/imrd/directdoc.asp?DDFDocuments/t/G/TBTN23/BDI359A2.docx</v>
      </c>
      <c r="S408" s="3" t="str">
        <f>HYPERLINK("https://docs.wto.org/imrd/directdoc.asp?DDFDocuments/u/G/TBTN23/BDI359A2.docx", "https://docs.wto.org/imrd/directdoc.asp?DDFDocuments/u/G/TBTN23/BDI359A2.docx")</f>
        <v>https://docs.wto.org/imrd/directdoc.asp?DDFDocuments/u/G/TBTN23/BDI359A2.docx</v>
      </c>
      <c r="T408" s="3" t="str">
        <f>HYPERLINK("https://docs.wto.org/imrd/directdoc.asp?DDFDocuments/v/G/TBTN23/BDI359A2.docx", "https://docs.wto.org/imrd/directdoc.asp?DDFDocuments/v/G/TBTN23/BDI359A2.docx")</f>
        <v>https://docs.wto.org/imrd/directdoc.asp?DDFDocuments/v/G/TBTN23/BDI359A2.docx</v>
      </c>
      <c r="U408" s="3" t="s">
        <v>421</v>
      </c>
      <c r="V408" s="3" t="s">
        <v>422</v>
      </c>
      <c r="W408" s="3" t="s">
        <v>421</v>
      </c>
      <c r="X408" s="3" t="s">
        <v>422</v>
      </c>
      <c r="Y408" s="3" t="s">
        <v>422</v>
      </c>
      <c r="Z408" s="3" t="s">
        <v>422</v>
      </c>
      <c r="AA408" s="3" t="s">
        <v>422</v>
      </c>
      <c r="AB408" s="1" t="s">
        <v>23</v>
      </c>
    </row>
    <row r="409" spans="1:28" ht="75" x14ac:dyDescent="0.25">
      <c r="A409" s="3" t="s">
        <v>47</v>
      </c>
      <c r="B409" s="9">
        <v>45999</v>
      </c>
      <c r="C409" s="13" t="str">
        <f>HYPERLINK("https://eping.wto.org/en/Search?viewData= G/TBT/N/BDI/439/Add.1, G/TBT/N/KEN/1544/Add.2, G/TBT/N/RWA/974/Add.1, G/TBT/N/TZA/1075/Add.1, G/TBT/N/UGA/1889/Add.1"," G/TBT/N/BDI/439/Add.1, G/TBT/N/KEN/1544/Add.2, G/TBT/N/RWA/974/Add.1, G/TBT/N/TZA/1075/Add.1, G/TBT/N/UGA/1889/Add.1")</f>
        <v xml:space="preserve"> G/TBT/N/BDI/439/Add.1, G/TBT/N/KEN/1544/Add.2, G/TBT/N/RWA/974/Add.1, G/TBT/N/TZA/1075/Add.1, G/TBT/N/UGA/1889/Add.1</v>
      </c>
      <c r="D409" s="1" t="s">
        <v>968</v>
      </c>
      <c r="E409" s="1" t="s">
        <v>969</v>
      </c>
      <c r="F409" s="1" t="s">
        <v>922</v>
      </c>
      <c r="G409" s="1" t="s">
        <v>923</v>
      </c>
      <c r="H409" s="1" t="s">
        <v>924</v>
      </c>
      <c r="I409" s="1" t="s">
        <v>970</v>
      </c>
      <c r="J409" s="1" t="s">
        <v>23</v>
      </c>
      <c r="K409" s="1" t="s">
        <v>23</v>
      </c>
      <c r="L409" s="3"/>
      <c r="M409" s="9" t="s">
        <v>23</v>
      </c>
      <c r="N409" s="9" t="s">
        <v>23</v>
      </c>
      <c r="O409" s="9" t="s">
        <v>23</v>
      </c>
      <c r="P409" s="3" t="s">
        <v>71</v>
      </c>
      <c r="Q409" s="3"/>
      <c r="R409" s="3" t="str">
        <f>HYPERLINK("https://docs.wto.org/imrd/directdoc.asp?DDFDocuments/t/G/TBTN24/BDI439A1.docx", "https://docs.wto.org/imrd/directdoc.asp?DDFDocuments/t/G/TBTN24/BDI439A1.docx")</f>
        <v>https://docs.wto.org/imrd/directdoc.asp?DDFDocuments/t/G/TBTN24/BDI439A1.docx</v>
      </c>
      <c r="S409" s="3" t="str">
        <f>HYPERLINK("https://docs.wto.org/imrd/directdoc.asp?DDFDocuments/u/G/TBTN24/BDI439A1.docx", "https://docs.wto.org/imrd/directdoc.asp?DDFDocuments/u/G/TBTN24/BDI439A1.docx")</f>
        <v>https://docs.wto.org/imrd/directdoc.asp?DDFDocuments/u/G/TBTN24/BDI439A1.docx</v>
      </c>
      <c r="T409" s="3" t="str">
        <f>HYPERLINK("https://docs.wto.org/imrd/directdoc.asp?DDFDocuments/v/G/TBTN24/BDI439A1.docx", "https://docs.wto.org/imrd/directdoc.asp?DDFDocuments/v/G/TBTN24/BDI439A1.docx")</f>
        <v>https://docs.wto.org/imrd/directdoc.asp?DDFDocuments/v/G/TBTN24/BDI439A1.docx</v>
      </c>
      <c r="U409" s="3" t="s">
        <v>421</v>
      </c>
      <c r="V409" s="3" t="s">
        <v>422</v>
      </c>
      <c r="W409" s="3" t="s">
        <v>422</v>
      </c>
      <c r="X409" s="3" t="s">
        <v>422</v>
      </c>
      <c r="Y409" s="3" t="s">
        <v>422</v>
      </c>
      <c r="Z409" s="3" t="s">
        <v>422</v>
      </c>
      <c r="AA409" s="3" t="s">
        <v>422</v>
      </c>
      <c r="AB409" s="1" t="s">
        <v>23</v>
      </c>
    </row>
    <row r="410" spans="1:28" ht="135" x14ac:dyDescent="0.25">
      <c r="A410" s="3" t="s">
        <v>126</v>
      </c>
      <c r="B410" s="9">
        <v>45999</v>
      </c>
      <c r="C410" s="13" t="str">
        <f>HYPERLINK("https://eping.wto.org/en/Search?viewData= G/TBT/N/BDI/360/Add.2, G/TBT/N/KEN/1440/Add.3, G/TBT/N/RWA/871/Add.2, G/TBT/N/TZA/974/Add.2, G/TBT/N/UGA/1776/Add.2"," G/TBT/N/BDI/360/Add.2, G/TBT/N/KEN/1440/Add.3, G/TBT/N/RWA/871/Add.2, G/TBT/N/TZA/974/Add.2, G/TBT/N/UGA/1776/Add.2")</f>
        <v xml:space="preserve"> G/TBT/N/BDI/360/Add.2, G/TBT/N/KEN/1440/Add.3, G/TBT/N/RWA/871/Add.2, G/TBT/N/TZA/974/Add.2, G/TBT/N/UGA/1776/Add.2</v>
      </c>
      <c r="D410" s="1" t="s">
        <v>1028</v>
      </c>
      <c r="E410" s="1" t="s">
        <v>1029</v>
      </c>
      <c r="F410" s="1" t="s">
        <v>1030</v>
      </c>
      <c r="G410" s="1" t="s">
        <v>1031</v>
      </c>
      <c r="H410" s="1" t="s">
        <v>1032</v>
      </c>
      <c r="I410" s="1" t="s">
        <v>1033</v>
      </c>
      <c r="J410" s="1" t="s">
        <v>23</v>
      </c>
      <c r="K410" s="1" t="s">
        <v>23</v>
      </c>
      <c r="L410" s="3"/>
      <c r="M410" s="9" t="s">
        <v>23</v>
      </c>
      <c r="N410" s="9" t="s">
        <v>23</v>
      </c>
      <c r="O410" s="9" t="s">
        <v>23</v>
      </c>
      <c r="P410" s="3" t="s">
        <v>71</v>
      </c>
      <c r="Q410" s="3"/>
      <c r="R410" s="3" t="str">
        <f>HYPERLINK("https://docs.wto.org/imrd/directdoc.asp?DDFDocuments/t/G/TBTN23/BDI360A2.docx", "https://docs.wto.org/imrd/directdoc.asp?DDFDocuments/t/G/TBTN23/BDI360A2.docx")</f>
        <v>https://docs.wto.org/imrd/directdoc.asp?DDFDocuments/t/G/TBTN23/BDI360A2.docx</v>
      </c>
      <c r="S410" s="3" t="str">
        <f>HYPERLINK("https://docs.wto.org/imrd/directdoc.asp?DDFDocuments/u/G/TBTN23/BDI360A2.docx", "https://docs.wto.org/imrd/directdoc.asp?DDFDocuments/u/G/TBTN23/BDI360A2.docx")</f>
        <v>https://docs.wto.org/imrd/directdoc.asp?DDFDocuments/u/G/TBTN23/BDI360A2.docx</v>
      </c>
      <c r="T410" s="3" t="str">
        <f>HYPERLINK("https://docs.wto.org/imrd/directdoc.asp?DDFDocuments/v/G/TBTN23/BDI360A2.docx", "https://docs.wto.org/imrd/directdoc.asp?DDFDocuments/v/G/TBTN23/BDI360A2.docx")</f>
        <v>https://docs.wto.org/imrd/directdoc.asp?DDFDocuments/v/G/TBTN23/BDI360A2.docx</v>
      </c>
      <c r="U410" s="3" t="s">
        <v>422</v>
      </c>
      <c r="V410" s="3" t="s">
        <v>422</v>
      </c>
      <c r="W410" s="3" t="s">
        <v>421</v>
      </c>
      <c r="X410" s="3" t="s">
        <v>422</v>
      </c>
      <c r="Y410" s="3" t="s">
        <v>422</v>
      </c>
      <c r="Z410" s="3" t="s">
        <v>422</v>
      </c>
      <c r="AA410" s="3" t="s">
        <v>422</v>
      </c>
      <c r="AB410" s="1" t="s">
        <v>23</v>
      </c>
    </row>
    <row r="411" spans="1:28" ht="105" x14ac:dyDescent="0.25">
      <c r="A411" s="3" t="s">
        <v>47</v>
      </c>
      <c r="B411" s="9">
        <v>45999</v>
      </c>
      <c r="C411" s="13" t="str">
        <f>HYPERLINK("https://eping.wto.org/en/Search?viewData= G/TBT/N/BDI/379/Add.2, G/TBT/N/KEN/1459/Add.3, G/TBT/N/RWA/891/Add.2, G/TBT/N/TZA/993/Add.2, G/TBT/N/UGA/1796/Add.2"," G/TBT/N/BDI/379/Add.2, G/TBT/N/KEN/1459/Add.3, G/TBT/N/RWA/891/Add.2, G/TBT/N/TZA/993/Add.2, G/TBT/N/UGA/1796/Add.2")</f>
        <v xml:space="preserve"> G/TBT/N/BDI/379/Add.2, G/TBT/N/KEN/1459/Add.3, G/TBT/N/RWA/891/Add.2, G/TBT/N/TZA/993/Add.2, G/TBT/N/UGA/1796/Add.2</v>
      </c>
      <c r="D411" s="1" t="s">
        <v>962</v>
      </c>
      <c r="E411" s="1" t="s">
        <v>963</v>
      </c>
      <c r="F411" s="1" t="s">
        <v>964</v>
      </c>
      <c r="G411" s="1" t="s">
        <v>965</v>
      </c>
      <c r="H411" s="1" t="s">
        <v>966</v>
      </c>
      <c r="I411" s="1" t="s">
        <v>967</v>
      </c>
      <c r="J411" s="1" t="s">
        <v>23</v>
      </c>
      <c r="K411" s="1" t="s">
        <v>23</v>
      </c>
      <c r="L411" s="3"/>
      <c r="M411" s="9" t="s">
        <v>23</v>
      </c>
      <c r="N411" s="9" t="s">
        <v>23</v>
      </c>
      <c r="O411" s="9" t="s">
        <v>23</v>
      </c>
      <c r="P411" s="3" t="s">
        <v>71</v>
      </c>
      <c r="Q411" s="3"/>
      <c r="R411" s="3" t="str">
        <f>HYPERLINK("https://docs.wto.org/imrd/directdoc.asp?DDFDocuments/t/G/TBTN23/BDI379A2.docx", "https://docs.wto.org/imrd/directdoc.asp?DDFDocuments/t/G/TBTN23/BDI379A2.docx")</f>
        <v>https://docs.wto.org/imrd/directdoc.asp?DDFDocuments/t/G/TBTN23/BDI379A2.docx</v>
      </c>
      <c r="S411" s="3" t="str">
        <f>HYPERLINK("https://docs.wto.org/imrd/directdoc.asp?DDFDocuments/u/G/TBTN23/BDI379A2.docx", "https://docs.wto.org/imrd/directdoc.asp?DDFDocuments/u/G/TBTN23/BDI379A2.docx")</f>
        <v>https://docs.wto.org/imrd/directdoc.asp?DDFDocuments/u/G/TBTN23/BDI379A2.docx</v>
      </c>
      <c r="T411" s="3" t="str">
        <f>HYPERLINK("https://docs.wto.org/imrd/directdoc.asp?DDFDocuments/v/G/TBTN23/BDI379A2.docx", "https://docs.wto.org/imrd/directdoc.asp?DDFDocuments/v/G/TBTN23/BDI379A2.docx")</f>
        <v>https://docs.wto.org/imrd/directdoc.asp?DDFDocuments/v/G/TBTN23/BDI379A2.docx</v>
      </c>
      <c r="U411" s="3" t="s">
        <v>421</v>
      </c>
      <c r="V411" s="3" t="s">
        <v>422</v>
      </c>
      <c r="W411" s="3" t="s">
        <v>421</v>
      </c>
      <c r="X411" s="3" t="s">
        <v>422</v>
      </c>
      <c r="Y411" s="3" t="s">
        <v>422</v>
      </c>
      <c r="Z411" s="3" t="s">
        <v>422</v>
      </c>
      <c r="AA411" s="3" t="s">
        <v>422</v>
      </c>
      <c r="AB411" s="1" t="s">
        <v>23</v>
      </c>
    </row>
    <row r="412" spans="1:28" ht="105" x14ac:dyDescent="0.25">
      <c r="A412" s="3" t="s">
        <v>22</v>
      </c>
      <c r="B412" s="9">
        <v>45999</v>
      </c>
      <c r="C412" s="13" t="str">
        <f>HYPERLINK("https://eping.wto.org/en/Search?viewData= G/TBT/N/BDI/382/Add.2, G/TBT/N/KEN/1462/Add.3, G/TBT/N/RWA/894/Add.2, G/TBT/N/TZA/996/Add.2, G/TBT/N/UGA/1799/Add.2"," G/TBT/N/BDI/382/Add.2, G/TBT/N/KEN/1462/Add.3, G/TBT/N/RWA/894/Add.2, G/TBT/N/TZA/996/Add.2, G/TBT/N/UGA/1799/Add.2")</f>
        <v xml:space="preserve"> G/TBT/N/BDI/382/Add.2, G/TBT/N/KEN/1462/Add.3, G/TBT/N/RWA/894/Add.2, G/TBT/N/TZA/996/Add.2, G/TBT/N/UGA/1799/Add.2</v>
      </c>
      <c r="D412" s="1" t="s">
        <v>886</v>
      </c>
      <c r="E412" s="1" t="s">
        <v>887</v>
      </c>
      <c r="F412" s="1" t="s">
        <v>888</v>
      </c>
      <c r="G412" s="1" t="s">
        <v>889</v>
      </c>
      <c r="H412" s="1" t="s">
        <v>890</v>
      </c>
      <c r="I412" s="1" t="s">
        <v>145</v>
      </c>
      <c r="J412" s="1" t="s">
        <v>23</v>
      </c>
      <c r="K412" s="1" t="s">
        <v>23</v>
      </c>
      <c r="L412" s="3"/>
      <c r="M412" s="9" t="s">
        <v>23</v>
      </c>
      <c r="N412" s="9" t="s">
        <v>23</v>
      </c>
      <c r="O412" s="9" t="s">
        <v>23</v>
      </c>
      <c r="P412" s="3" t="s">
        <v>71</v>
      </c>
      <c r="Q412" s="3"/>
      <c r="R412" s="3" t="str">
        <f>HYPERLINK("https://docs.wto.org/imrd/directdoc.asp?DDFDocuments/t/G/TBTN23/BDI382A2.docx", "https://docs.wto.org/imrd/directdoc.asp?DDFDocuments/t/G/TBTN23/BDI382A2.docx")</f>
        <v>https://docs.wto.org/imrd/directdoc.asp?DDFDocuments/t/G/TBTN23/BDI382A2.docx</v>
      </c>
      <c r="S412" s="3" t="str">
        <f>HYPERLINK("https://docs.wto.org/imrd/directdoc.asp?DDFDocuments/u/G/TBTN23/BDI382A2.docx", "https://docs.wto.org/imrd/directdoc.asp?DDFDocuments/u/G/TBTN23/BDI382A2.docx")</f>
        <v>https://docs.wto.org/imrd/directdoc.asp?DDFDocuments/u/G/TBTN23/BDI382A2.docx</v>
      </c>
      <c r="T412" s="3" t="str">
        <f>HYPERLINK("https://docs.wto.org/imrd/directdoc.asp?DDFDocuments/v/G/TBTN23/BDI382A2.docx", "https://docs.wto.org/imrd/directdoc.asp?DDFDocuments/v/G/TBTN23/BDI382A2.docx")</f>
        <v>https://docs.wto.org/imrd/directdoc.asp?DDFDocuments/v/G/TBTN23/BDI382A2.docx</v>
      </c>
      <c r="U412" s="3" t="s">
        <v>421</v>
      </c>
      <c r="V412" s="3" t="s">
        <v>422</v>
      </c>
      <c r="W412" s="3" t="s">
        <v>421</v>
      </c>
      <c r="X412" s="3" t="s">
        <v>422</v>
      </c>
      <c r="Y412" s="3" t="s">
        <v>422</v>
      </c>
      <c r="Z412" s="3" t="s">
        <v>422</v>
      </c>
      <c r="AA412" s="3" t="s">
        <v>422</v>
      </c>
      <c r="AB412" s="1" t="s">
        <v>23</v>
      </c>
    </row>
    <row r="413" spans="1:28" ht="105" x14ac:dyDescent="0.25">
      <c r="A413" s="3" t="s">
        <v>126</v>
      </c>
      <c r="B413" s="9">
        <v>45999</v>
      </c>
      <c r="C413" s="13" t="str">
        <f>HYPERLINK("https://eping.wto.org/en/Search?viewData= G/TBT/N/BDI/380/Add.2, G/TBT/N/KEN/1460/Add.3, G/TBT/N/RWA/892/Add.2, G/TBT/N/TZA/994/Add.2, G/TBT/N/UGA/1797/Add.2"," G/TBT/N/BDI/380/Add.2, G/TBT/N/KEN/1460/Add.3, G/TBT/N/RWA/892/Add.2, G/TBT/N/TZA/994/Add.2, G/TBT/N/UGA/1797/Add.2")</f>
        <v xml:space="preserve"> G/TBT/N/BDI/380/Add.2, G/TBT/N/KEN/1460/Add.3, G/TBT/N/RWA/892/Add.2, G/TBT/N/TZA/994/Add.2, G/TBT/N/UGA/1797/Add.2</v>
      </c>
      <c r="D413" s="1" t="s">
        <v>891</v>
      </c>
      <c r="E413" s="1" t="s">
        <v>892</v>
      </c>
      <c r="F413" s="1" t="s">
        <v>893</v>
      </c>
      <c r="G413" s="1" t="s">
        <v>894</v>
      </c>
      <c r="H413" s="1" t="s">
        <v>895</v>
      </c>
      <c r="I413" s="1" t="s">
        <v>145</v>
      </c>
      <c r="J413" s="1" t="s">
        <v>23</v>
      </c>
      <c r="K413" s="1" t="s">
        <v>23</v>
      </c>
      <c r="L413" s="3"/>
      <c r="M413" s="9" t="s">
        <v>23</v>
      </c>
      <c r="N413" s="9" t="s">
        <v>23</v>
      </c>
      <c r="O413" s="9" t="s">
        <v>23</v>
      </c>
      <c r="P413" s="3" t="s">
        <v>71</v>
      </c>
      <c r="Q413" s="3"/>
      <c r="R413" s="3" t="str">
        <f>HYPERLINK("https://docs.wto.org/imrd/directdoc.asp?DDFDocuments/t/G/TBTN23/BDI380A2.docx", "https://docs.wto.org/imrd/directdoc.asp?DDFDocuments/t/G/TBTN23/BDI380A2.docx")</f>
        <v>https://docs.wto.org/imrd/directdoc.asp?DDFDocuments/t/G/TBTN23/BDI380A2.docx</v>
      </c>
      <c r="S413" s="3" t="str">
        <f>HYPERLINK("https://docs.wto.org/imrd/directdoc.asp?DDFDocuments/u/G/TBTN23/BDI380A2.docx", "https://docs.wto.org/imrd/directdoc.asp?DDFDocuments/u/G/TBTN23/BDI380A2.docx")</f>
        <v>https://docs.wto.org/imrd/directdoc.asp?DDFDocuments/u/G/TBTN23/BDI380A2.docx</v>
      </c>
      <c r="T413" s="3" t="str">
        <f>HYPERLINK("https://docs.wto.org/imrd/directdoc.asp?DDFDocuments/v/G/TBTN23/BDI380A2.docx", "https://docs.wto.org/imrd/directdoc.asp?DDFDocuments/v/G/TBTN23/BDI380A2.docx")</f>
        <v>https://docs.wto.org/imrd/directdoc.asp?DDFDocuments/v/G/TBTN23/BDI380A2.docx</v>
      </c>
      <c r="U413" s="3" t="s">
        <v>421</v>
      </c>
      <c r="V413" s="3" t="s">
        <v>422</v>
      </c>
      <c r="W413" s="3" t="s">
        <v>421</v>
      </c>
      <c r="X413" s="3" t="s">
        <v>422</v>
      </c>
      <c r="Y413" s="3" t="s">
        <v>422</v>
      </c>
      <c r="Z413" s="3" t="s">
        <v>422</v>
      </c>
      <c r="AA413" s="3" t="s">
        <v>422</v>
      </c>
      <c r="AB413" s="1" t="s">
        <v>23</v>
      </c>
    </row>
    <row r="414" spans="1:28" ht="409.5" x14ac:dyDescent="0.25">
      <c r="A414" s="3" t="s">
        <v>70</v>
      </c>
      <c r="B414" s="9">
        <v>45999</v>
      </c>
      <c r="C414" s="13" t="str">
        <f>HYPERLINK("https://eping.wto.org/en/Search?viewData= G/TBT/N/USA/2250"," G/TBT/N/USA/2250")</f>
        <v xml:space="preserve"> G/TBT/N/USA/2250</v>
      </c>
      <c r="D414" s="1" t="s">
        <v>1093</v>
      </c>
      <c r="E414" s="1" t="s">
        <v>1094</v>
      </c>
      <c r="F414" s="1" t="s">
        <v>1095</v>
      </c>
      <c r="G414" s="1" t="s">
        <v>23</v>
      </c>
      <c r="H414" s="1" t="s">
        <v>1096</v>
      </c>
      <c r="I414" s="1" t="s">
        <v>79</v>
      </c>
      <c r="J414" s="1" t="s">
        <v>23</v>
      </c>
      <c r="K414" s="1" t="s">
        <v>23</v>
      </c>
      <c r="L414" s="3"/>
      <c r="M414" s="9">
        <v>46085</v>
      </c>
      <c r="N414" s="9" t="s">
        <v>23</v>
      </c>
      <c r="O414" s="9" t="s">
        <v>23</v>
      </c>
      <c r="P414" s="3" t="s">
        <v>24</v>
      </c>
      <c r="Q414" s="1" t="s">
        <v>1097</v>
      </c>
      <c r="R414" s="3" t="str">
        <f>HYPERLINK("https://docs.wto.org/imrd/directdoc.asp?DDFDocuments/t/G/TBTN25/USA2250.docx", "https://docs.wto.org/imrd/directdoc.asp?DDFDocuments/t/G/TBTN25/USA2250.docx")</f>
        <v>https://docs.wto.org/imrd/directdoc.asp?DDFDocuments/t/G/TBTN25/USA2250.docx</v>
      </c>
      <c r="S414" s="3" t="str">
        <f>HYPERLINK("https://docs.wto.org/imrd/directdoc.asp?DDFDocuments/u/G/TBTN25/USA2250.docx", "https://docs.wto.org/imrd/directdoc.asp?DDFDocuments/u/G/TBTN25/USA2250.docx")</f>
        <v>https://docs.wto.org/imrd/directdoc.asp?DDFDocuments/u/G/TBTN25/USA2250.docx</v>
      </c>
      <c r="T414" s="3" t="str">
        <f>HYPERLINK("https://docs.wto.org/imrd/directdoc.asp?DDFDocuments/v/G/TBTN25/USA2250.docx", "https://docs.wto.org/imrd/directdoc.asp?DDFDocuments/v/G/TBTN25/USA2250.docx")</f>
        <v>https://docs.wto.org/imrd/directdoc.asp?DDFDocuments/v/G/TBTN25/USA2250.docx</v>
      </c>
      <c r="U414" s="3" t="s">
        <v>422</v>
      </c>
      <c r="V414" s="3" t="s">
        <v>422</v>
      </c>
      <c r="W414" s="3" t="s">
        <v>422</v>
      </c>
      <c r="X414" s="3" t="s">
        <v>422</v>
      </c>
      <c r="Y414" s="3" t="s">
        <v>422</v>
      </c>
      <c r="Z414" s="3" t="s">
        <v>422</v>
      </c>
      <c r="AA414" s="3" t="s">
        <v>421</v>
      </c>
      <c r="AB414" s="1" t="s">
        <v>1098</v>
      </c>
    </row>
    <row r="415" spans="1:28" ht="60" x14ac:dyDescent="0.25">
      <c r="A415" s="3" t="s">
        <v>27</v>
      </c>
      <c r="B415" s="9">
        <v>45999</v>
      </c>
      <c r="C415" s="13" t="str">
        <f>HYPERLINK("https://eping.wto.org/en/Search?viewData= G/TBT/N/CHL/632/Add.1"," G/TBT/N/CHL/632/Add.1")</f>
        <v xml:space="preserve"> G/TBT/N/CHL/632/Add.1</v>
      </c>
      <c r="D415" s="1" t="s">
        <v>1099</v>
      </c>
      <c r="E415" s="1" t="s">
        <v>1007</v>
      </c>
      <c r="F415" s="1" t="s">
        <v>1100</v>
      </c>
      <c r="G415" s="1" t="s">
        <v>23</v>
      </c>
      <c r="H415" s="1" t="s">
        <v>1009</v>
      </c>
      <c r="I415" s="1" t="s">
        <v>106</v>
      </c>
      <c r="J415" s="1" t="s">
        <v>23</v>
      </c>
      <c r="K415" s="1" t="s">
        <v>23</v>
      </c>
      <c r="L415" s="3"/>
      <c r="M415" s="9" t="s">
        <v>23</v>
      </c>
      <c r="N415" s="9" t="s">
        <v>23</v>
      </c>
      <c r="O415" s="9" t="s">
        <v>23</v>
      </c>
      <c r="P415" s="3" t="s">
        <v>71</v>
      </c>
      <c r="Q415" s="3"/>
      <c r="R415" s="3" t="str">
        <f>HYPERLINK("https://docs.wto.org/imrd/directdoc.asp?DDFDocuments/t/G/TBTN23/CHL632A1.docx", "https://docs.wto.org/imrd/directdoc.asp?DDFDocuments/t/G/TBTN23/CHL632A1.docx")</f>
        <v>https://docs.wto.org/imrd/directdoc.asp?DDFDocuments/t/G/TBTN23/CHL632A1.docx</v>
      </c>
      <c r="S415" s="3" t="str">
        <f>HYPERLINK("https://docs.wto.org/imrd/directdoc.asp?DDFDocuments/u/G/TBTN23/CHL632A1.docx", "https://docs.wto.org/imrd/directdoc.asp?DDFDocuments/u/G/TBTN23/CHL632A1.docx")</f>
        <v>https://docs.wto.org/imrd/directdoc.asp?DDFDocuments/u/G/TBTN23/CHL632A1.docx</v>
      </c>
      <c r="T415" s="3" t="str">
        <f>HYPERLINK("https://docs.wto.org/imrd/directdoc.asp?DDFDocuments/v/G/TBTN23/CHL632A1.docx", "https://docs.wto.org/imrd/directdoc.asp?DDFDocuments/v/G/TBTN23/CHL632A1.docx")</f>
        <v>https://docs.wto.org/imrd/directdoc.asp?DDFDocuments/v/G/TBTN23/CHL632A1.docx</v>
      </c>
      <c r="U415" s="3" t="s">
        <v>421</v>
      </c>
      <c r="V415" s="3" t="s">
        <v>422</v>
      </c>
      <c r="W415" s="3" t="s">
        <v>422</v>
      </c>
      <c r="X415" s="3" t="s">
        <v>422</v>
      </c>
      <c r="Y415" s="3" t="s">
        <v>422</v>
      </c>
      <c r="Z415" s="3" t="s">
        <v>422</v>
      </c>
      <c r="AA415" s="3" t="s">
        <v>422</v>
      </c>
      <c r="AB415" s="1" t="s">
        <v>23</v>
      </c>
    </row>
    <row r="416" spans="1:28" ht="195" x14ac:dyDescent="0.25">
      <c r="A416" s="3" t="s">
        <v>47</v>
      </c>
      <c r="B416" s="9">
        <v>45999</v>
      </c>
      <c r="C416" s="13" t="str">
        <f>HYPERLINK("https://eping.wto.org/en/Search?viewData= G/TBT/N/BDI/454/Add.2, G/TBT/N/KEN/1559/Add.2, G/TBT/N/RWA/990/Add.2, G/TBT/N/TZA/1090/Add.2, G/TBT/N/UGA/1904/Add.2"," G/TBT/N/BDI/454/Add.2, G/TBT/N/KEN/1559/Add.2, G/TBT/N/RWA/990/Add.2, G/TBT/N/TZA/1090/Add.2, G/TBT/N/UGA/1904/Add.2")</f>
        <v xml:space="preserve"> G/TBT/N/BDI/454/Add.2, G/TBT/N/KEN/1559/Add.2, G/TBT/N/RWA/990/Add.2, G/TBT/N/TZA/1090/Add.2, G/TBT/N/UGA/1904/Add.2</v>
      </c>
      <c r="D416" s="1" t="s">
        <v>898</v>
      </c>
      <c r="E416" s="1" t="s">
        <v>899</v>
      </c>
      <c r="F416" s="1" t="s">
        <v>869</v>
      </c>
      <c r="G416" s="1" t="s">
        <v>23</v>
      </c>
      <c r="H416" s="1" t="s">
        <v>870</v>
      </c>
      <c r="I416" s="1" t="s">
        <v>636</v>
      </c>
      <c r="J416" s="1" t="s">
        <v>23</v>
      </c>
      <c r="K416" s="1" t="s">
        <v>900</v>
      </c>
      <c r="L416" s="3"/>
      <c r="M416" s="9" t="s">
        <v>23</v>
      </c>
      <c r="N416" s="9" t="s">
        <v>23</v>
      </c>
      <c r="O416" s="9" t="s">
        <v>23</v>
      </c>
      <c r="P416" s="3" t="s">
        <v>71</v>
      </c>
      <c r="Q416" s="3"/>
      <c r="R416" s="3" t="str">
        <f>HYPERLINK("https://docs.wto.org/imrd/directdoc.asp?DDFDocuments/t/G/TBTN24/BDI454A2.docx", "https://docs.wto.org/imrd/directdoc.asp?DDFDocuments/t/G/TBTN24/BDI454A2.docx")</f>
        <v>https://docs.wto.org/imrd/directdoc.asp?DDFDocuments/t/G/TBTN24/BDI454A2.docx</v>
      </c>
      <c r="S416" s="3" t="str">
        <f>HYPERLINK("https://docs.wto.org/imrd/directdoc.asp?DDFDocuments/u/G/TBTN24/BDI454A2.docx", "https://docs.wto.org/imrd/directdoc.asp?DDFDocuments/u/G/TBTN24/BDI454A2.docx")</f>
        <v>https://docs.wto.org/imrd/directdoc.asp?DDFDocuments/u/G/TBTN24/BDI454A2.docx</v>
      </c>
      <c r="T416" s="3" t="str">
        <f>HYPERLINK("https://docs.wto.org/imrd/directdoc.asp?DDFDocuments/v/G/TBTN24/BDI454A2.docx", "https://docs.wto.org/imrd/directdoc.asp?DDFDocuments/v/G/TBTN24/BDI454A2.docx")</f>
        <v>https://docs.wto.org/imrd/directdoc.asp?DDFDocuments/v/G/TBTN24/BDI454A2.docx</v>
      </c>
      <c r="U416" s="3" t="s">
        <v>421</v>
      </c>
      <c r="V416" s="3" t="s">
        <v>422</v>
      </c>
      <c r="W416" s="3" t="s">
        <v>422</v>
      </c>
      <c r="X416" s="3" t="s">
        <v>422</v>
      </c>
      <c r="Y416" s="3" t="s">
        <v>422</v>
      </c>
      <c r="Z416" s="3" t="s">
        <v>422</v>
      </c>
      <c r="AA416" s="3" t="s">
        <v>422</v>
      </c>
      <c r="AB416" s="1" t="s">
        <v>23</v>
      </c>
    </row>
    <row r="417" spans="1:28" ht="270" x14ac:dyDescent="0.25">
      <c r="A417" s="3" t="s">
        <v>1101</v>
      </c>
      <c r="B417" s="9">
        <v>45999</v>
      </c>
      <c r="C417" s="13" t="str">
        <f>HYPERLINK("https://eping.wto.org/en/Search?viewData= G/TBT/N/PAN/135"," G/TBT/N/PAN/135")</f>
        <v xml:space="preserve"> G/TBT/N/PAN/135</v>
      </c>
      <c r="D417" s="1" t="s">
        <v>1102</v>
      </c>
      <c r="E417" s="1" t="s">
        <v>1103</v>
      </c>
      <c r="F417" s="1" t="s">
        <v>1104</v>
      </c>
      <c r="G417" s="1" t="s">
        <v>23</v>
      </c>
      <c r="H417" s="1" t="s">
        <v>1105</v>
      </c>
      <c r="I417" s="1" t="s">
        <v>75</v>
      </c>
      <c r="J417" s="1" t="s">
        <v>1106</v>
      </c>
      <c r="K417" s="1" t="s">
        <v>76</v>
      </c>
      <c r="L417" s="3"/>
      <c r="M417" s="9">
        <v>46059</v>
      </c>
      <c r="N417" s="9" t="s">
        <v>23</v>
      </c>
      <c r="O417" s="9" t="s">
        <v>23</v>
      </c>
      <c r="P417" s="3" t="s">
        <v>24</v>
      </c>
      <c r="Q417" s="3"/>
      <c r="R417" s="3" t="str">
        <f>HYPERLINK("https://docs.wto.org/imrd/directdoc.asp?DDFDocuments/t/G/TBTN25/PAN135.docx", "https://docs.wto.org/imrd/directdoc.asp?DDFDocuments/t/G/TBTN25/PAN135.docx")</f>
        <v>https://docs.wto.org/imrd/directdoc.asp?DDFDocuments/t/G/TBTN25/PAN135.docx</v>
      </c>
      <c r="S417" s="3" t="str">
        <f>HYPERLINK("https://docs.wto.org/imrd/directdoc.asp?DDFDocuments/u/G/TBTN25/PAN135.docx", "https://docs.wto.org/imrd/directdoc.asp?DDFDocuments/u/G/TBTN25/PAN135.docx")</f>
        <v>https://docs.wto.org/imrd/directdoc.asp?DDFDocuments/u/G/TBTN25/PAN135.docx</v>
      </c>
      <c r="T417" s="3" t="str">
        <f>HYPERLINK("https://docs.wto.org/imrd/directdoc.asp?DDFDocuments/v/G/TBTN25/PAN135.docx", "https://docs.wto.org/imrd/directdoc.asp?DDFDocuments/v/G/TBTN25/PAN135.docx")</f>
        <v>https://docs.wto.org/imrd/directdoc.asp?DDFDocuments/v/G/TBTN25/PAN135.docx</v>
      </c>
      <c r="U417" s="3" t="s">
        <v>421</v>
      </c>
      <c r="V417" s="3" t="s">
        <v>422</v>
      </c>
      <c r="W417" s="3" t="s">
        <v>422</v>
      </c>
      <c r="X417" s="3" t="s">
        <v>422</v>
      </c>
      <c r="Y417" s="3" t="s">
        <v>422</v>
      </c>
      <c r="Z417" s="3" t="s">
        <v>422</v>
      </c>
      <c r="AA417" s="3" t="s">
        <v>422</v>
      </c>
      <c r="AB417" s="1" t="s">
        <v>1107</v>
      </c>
    </row>
    <row r="418" spans="1:28" ht="75" x14ac:dyDescent="0.25">
      <c r="A418" s="3" t="s">
        <v>126</v>
      </c>
      <c r="B418" s="9">
        <v>45999</v>
      </c>
      <c r="C418" s="13" t="str">
        <f>HYPERLINK("https://eping.wto.org/en/Search?viewData= G/TBT/N/BDI/439/Add.1, G/TBT/N/KEN/1544/Add.2, G/TBT/N/RWA/974/Add.1, G/TBT/N/TZA/1075/Add.1, G/TBT/N/UGA/1889/Add.1"," G/TBT/N/BDI/439/Add.1, G/TBT/N/KEN/1544/Add.2, G/TBT/N/RWA/974/Add.1, G/TBT/N/TZA/1075/Add.1, G/TBT/N/UGA/1889/Add.1")</f>
        <v xml:space="preserve"> G/TBT/N/BDI/439/Add.1, G/TBT/N/KEN/1544/Add.2, G/TBT/N/RWA/974/Add.1, G/TBT/N/TZA/1075/Add.1, G/TBT/N/UGA/1889/Add.1</v>
      </c>
      <c r="D418" s="1" t="s">
        <v>968</v>
      </c>
      <c r="E418" s="1" t="s">
        <v>969</v>
      </c>
      <c r="F418" s="1" t="s">
        <v>922</v>
      </c>
      <c r="G418" s="1" t="s">
        <v>923</v>
      </c>
      <c r="H418" s="1" t="s">
        <v>924</v>
      </c>
      <c r="I418" s="1" t="s">
        <v>970</v>
      </c>
      <c r="J418" s="1" t="s">
        <v>23</v>
      </c>
      <c r="K418" s="1" t="s">
        <v>23</v>
      </c>
      <c r="L418" s="3"/>
      <c r="M418" s="9" t="s">
        <v>23</v>
      </c>
      <c r="N418" s="9" t="s">
        <v>23</v>
      </c>
      <c r="O418" s="9" t="s">
        <v>23</v>
      </c>
      <c r="P418" s="3" t="s">
        <v>71</v>
      </c>
      <c r="Q418" s="3"/>
      <c r="R418" s="3" t="str">
        <f>HYPERLINK("https://docs.wto.org/imrd/directdoc.asp?DDFDocuments/t/G/TBTN24/BDI439A1.docx", "https://docs.wto.org/imrd/directdoc.asp?DDFDocuments/t/G/TBTN24/BDI439A1.docx")</f>
        <v>https://docs.wto.org/imrd/directdoc.asp?DDFDocuments/t/G/TBTN24/BDI439A1.docx</v>
      </c>
      <c r="S418" s="3" t="str">
        <f>HYPERLINK("https://docs.wto.org/imrd/directdoc.asp?DDFDocuments/u/G/TBTN24/BDI439A1.docx", "https://docs.wto.org/imrd/directdoc.asp?DDFDocuments/u/G/TBTN24/BDI439A1.docx")</f>
        <v>https://docs.wto.org/imrd/directdoc.asp?DDFDocuments/u/G/TBTN24/BDI439A1.docx</v>
      </c>
      <c r="T418" s="3" t="str">
        <f>HYPERLINK("https://docs.wto.org/imrd/directdoc.asp?DDFDocuments/v/G/TBTN24/BDI439A1.docx", "https://docs.wto.org/imrd/directdoc.asp?DDFDocuments/v/G/TBTN24/BDI439A1.docx")</f>
        <v>https://docs.wto.org/imrd/directdoc.asp?DDFDocuments/v/G/TBTN24/BDI439A1.docx</v>
      </c>
      <c r="U418" s="3" t="s">
        <v>421</v>
      </c>
      <c r="V418" s="3" t="s">
        <v>422</v>
      </c>
      <c r="W418" s="3" t="s">
        <v>422</v>
      </c>
      <c r="X418" s="3" t="s">
        <v>422</v>
      </c>
      <c r="Y418" s="3" t="s">
        <v>422</v>
      </c>
      <c r="Z418" s="3" t="s">
        <v>422</v>
      </c>
      <c r="AA418" s="3" t="s">
        <v>422</v>
      </c>
      <c r="AB418" s="1" t="s">
        <v>23</v>
      </c>
    </row>
    <row r="419" spans="1:28" ht="135" x14ac:dyDescent="0.25">
      <c r="A419" s="3" t="s">
        <v>22</v>
      </c>
      <c r="B419" s="9">
        <v>45999</v>
      </c>
      <c r="C419" s="13" t="str">
        <f>HYPERLINK("https://eping.wto.org/en/Search?viewData= G/TBT/N/BDI/360/Add.2, G/TBT/N/KEN/1440/Add.3, G/TBT/N/RWA/871/Add.2, G/TBT/N/TZA/974/Add.2, G/TBT/N/UGA/1776/Add.2"," G/TBT/N/BDI/360/Add.2, G/TBT/N/KEN/1440/Add.3, G/TBT/N/RWA/871/Add.2, G/TBT/N/TZA/974/Add.2, G/TBT/N/UGA/1776/Add.2")</f>
        <v xml:space="preserve"> G/TBT/N/BDI/360/Add.2, G/TBT/N/KEN/1440/Add.3, G/TBT/N/RWA/871/Add.2, G/TBT/N/TZA/974/Add.2, G/TBT/N/UGA/1776/Add.2</v>
      </c>
      <c r="D419" s="1" t="s">
        <v>1028</v>
      </c>
      <c r="E419" s="1" t="s">
        <v>1029</v>
      </c>
      <c r="F419" s="1" t="s">
        <v>1030</v>
      </c>
      <c r="G419" s="1" t="s">
        <v>1031</v>
      </c>
      <c r="H419" s="1" t="s">
        <v>1032</v>
      </c>
      <c r="I419" s="1" t="s">
        <v>1033</v>
      </c>
      <c r="J419" s="1" t="s">
        <v>23</v>
      </c>
      <c r="K419" s="1" t="s">
        <v>23</v>
      </c>
      <c r="L419" s="3"/>
      <c r="M419" s="9" t="s">
        <v>23</v>
      </c>
      <c r="N419" s="9" t="s">
        <v>23</v>
      </c>
      <c r="O419" s="9" t="s">
        <v>23</v>
      </c>
      <c r="P419" s="3" t="s">
        <v>71</v>
      </c>
      <c r="Q419" s="3"/>
      <c r="R419" s="3" t="str">
        <f>HYPERLINK("https://docs.wto.org/imrd/directdoc.asp?DDFDocuments/t/G/TBTN23/BDI360A2.docx", "https://docs.wto.org/imrd/directdoc.asp?DDFDocuments/t/G/TBTN23/BDI360A2.docx")</f>
        <v>https://docs.wto.org/imrd/directdoc.asp?DDFDocuments/t/G/TBTN23/BDI360A2.docx</v>
      </c>
      <c r="S419" s="3" t="str">
        <f>HYPERLINK("https://docs.wto.org/imrd/directdoc.asp?DDFDocuments/u/G/TBTN23/BDI360A2.docx", "https://docs.wto.org/imrd/directdoc.asp?DDFDocuments/u/G/TBTN23/BDI360A2.docx")</f>
        <v>https://docs.wto.org/imrd/directdoc.asp?DDFDocuments/u/G/TBTN23/BDI360A2.docx</v>
      </c>
      <c r="T419" s="3" t="str">
        <f>HYPERLINK("https://docs.wto.org/imrd/directdoc.asp?DDFDocuments/v/G/TBTN23/BDI360A2.docx", "https://docs.wto.org/imrd/directdoc.asp?DDFDocuments/v/G/TBTN23/BDI360A2.docx")</f>
        <v>https://docs.wto.org/imrd/directdoc.asp?DDFDocuments/v/G/TBTN23/BDI360A2.docx</v>
      </c>
      <c r="U419" s="3" t="s">
        <v>422</v>
      </c>
      <c r="V419" s="3" t="s">
        <v>422</v>
      </c>
      <c r="W419" s="3" t="s">
        <v>421</v>
      </c>
      <c r="X419" s="3" t="s">
        <v>422</v>
      </c>
      <c r="Y419" s="3" t="s">
        <v>422</v>
      </c>
      <c r="Z419" s="3" t="s">
        <v>422</v>
      </c>
      <c r="AA419" s="3" t="s">
        <v>422</v>
      </c>
      <c r="AB419" s="1" t="s">
        <v>23</v>
      </c>
    </row>
    <row r="420" spans="1:28" ht="135" x14ac:dyDescent="0.25">
      <c r="A420" s="3" t="s">
        <v>47</v>
      </c>
      <c r="B420" s="9">
        <v>45999</v>
      </c>
      <c r="C420" s="13" t="str">
        <f>HYPERLINK("https://eping.wto.org/en/Search?viewData= G/TBT/N/BDI/360/Add.2, G/TBT/N/KEN/1440/Add.3, G/TBT/N/RWA/871/Add.2, G/TBT/N/TZA/974/Add.2, G/TBT/N/UGA/1776/Add.2"," G/TBT/N/BDI/360/Add.2, G/TBT/N/KEN/1440/Add.3, G/TBT/N/RWA/871/Add.2, G/TBT/N/TZA/974/Add.2, G/TBT/N/UGA/1776/Add.2")</f>
        <v xml:space="preserve"> G/TBT/N/BDI/360/Add.2, G/TBT/N/KEN/1440/Add.3, G/TBT/N/RWA/871/Add.2, G/TBT/N/TZA/974/Add.2, G/TBT/N/UGA/1776/Add.2</v>
      </c>
      <c r="D420" s="1" t="s">
        <v>1028</v>
      </c>
      <c r="E420" s="1" t="s">
        <v>1029</v>
      </c>
      <c r="F420" s="1" t="s">
        <v>1030</v>
      </c>
      <c r="G420" s="1" t="s">
        <v>1031</v>
      </c>
      <c r="H420" s="1" t="s">
        <v>1032</v>
      </c>
      <c r="I420" s="1" t="s">
        <v>1033</v>
      </c>
      <c r="J420" s="1" t="s">
        <v>23</v>
      </c>
      <c r="K420" s="1" t="s">
        <v>23</v>
      </c>
      <c r="L420" s="3"/>
      <c r="M420" s="9" t="s">
        <v>23</v>
      </c>
      <c r="N420" s="9" t="s">
        <v>23</v>
      </c>
      <c r="O420" s="9" t="s">
        <v>23</v>
      </c>
      <c r="P420" s="3" t="s">
        <v>71</v>
      </c>
      <c r="Q420" s="3"/>
      <c r="R420" s="3" t="str">
        <f>HYPERLINK("https://docs.wto.org/imrd/directdoc.asp?DDFDocuments/t/G/TBTN23/BDI360A2.docx", "https://docs.wto.org/imrd/directdoc.asp?DDFDocuments/t/G/TBTN23/BDI360A2.docx")</f>
        <v>https://docs.wto.org/imrd/directdoc.asp?DDFDocuments/t/G/TBTN23/BDI360A2.docx</v>
      </c>
      <c r="S420" s="3" t="str">
        <f>HYPERLINK("https://docs.wto.org/imrd/directdoc.asp?DDFDocuments/u/G/TBTN23/BDI360A2.docx", "https://docs.wto.org/imrd/directdoc.asp?DDFDocuments/u/G/TBTN23/BDI360A2.docx")</f>
        <v>https://docs.wto.org/imrd/directdoc.asp?DDFDocuments/u/G/TBTN23/BDI360A2.docx</v>
      </c>
      <c r="T420" s="3" t="str">
        <f>HYPERLINK("https://docs.wto.org/imrd/directdoc.asp?DDFDocuments/v/G/TBTN23/BDI360A2.docx", "https://docs.wto.org/imrd/directdoc.asp?DDFDocuments/v/G/TBTN23/BDI360A2.docx")</f>
        <v>https://docs.wto.org/imrd/directdoc.asp?DDFDocuments/v/G/TBTN23/BDI360A2.docx</v>
      </c>
      <c r="U420" s="3" t="s">
        <v>422</v>
      </c>
      <c r="V420" s="3" t="s">
        <v>422</v>
      </c>
      <c r="W420" s="3" t="s">
        <v>421</v>
      </c>
      <c r="X420" s="3" t="s">
        <v>422</v>
      </c>
      <c r="Y420" s="3" t="s">
        <v>422</v>
      </c>
      <c r="Z420" s="3" t="s">
        <v>422</v>
      </c>
      <c r="AA420" s="3" t="s">
        <v>422</v>
      </c>
      <c r="AB420" s="1" t="s">
        <v>23</v>
      </c>
    </row>
    <row r="421" spans="1:28" ht="120" x14ac:dyDescent="0.25">
      <c r="A421" s="3" t="s">
        <v>126</v>
      </c>
      <c r="B421" s="9">
        <v>45999</v>
      </c>
      <c r="C421" s="13" t="str">
        <f>HYPERLINK("https://eping.wto.org/en/Search?viewData= G/TBT/N/BDI/361/Add.2, G/TBT/N/KEN/1441/Add.3, G/TBT/N/RWA/872/Add.2, G/TBT/N/TZA/975/Add.2, G/TBT/N/UGA/1777/Add.2"," G/TBT/N/BDI/361/Add.2, G/TBT/N/KEN/1441/Add.3, G/TBT/N/RWA/872/Add.2, G/TBT/N/TZA/975/Add.2, G/TBT/N/UGA/1777/Add.2")</f>
        <v xml:space="preserve"> G/TBT/N/BDI/361/Add.2, G/TBT/N/KEN/1441/Add.3, G/TBT/N/RWA/872/Add.2, G/TBT/N/TZA/975/Add.2, G/TBT/N/UGA/1777/Add.2</v>
      </c>
      <c r="D421" s="1" t="s">
        <v>1000</v>
      </c>
      <c r="E421" s="1" t="s">
        <v>1001</v>
      </c>
      <c r="F421" s="1" t="s">
        <v>1002</v>
      </c>
      <c r="G421" s="1" t="s">
        <v>1003</v>
      </c>
      <c r="H421" s="1" t="s">
        <v>1004</v>
      </c>
      <c r="I421" s="1" t="s">
        <v>1005</v>
      </c>
      <c r="J421" s="1" t="s">
        <v>23</v>
      </c>
      <c r="K421" s="1" t="s">
        <v>23</v>
      </c>
      <c r="L421" s="3"/>
      <c r="M421" s="9" t="s">
        <v>23</v>
      </c>
      <c r="N421" s="9" t="s">
        <v>23</v>
      </c>
      <c r="O421" s="9" t="s">
        <v>23</v>
      </c>
      <c r="P421" s="3" t="s">
        <v>71</v>
      </c>
      <c r="Q421" s="3"/>
      <c r="R421" s="3" t="str">
        <f>HYPERLINK("https://docs.wto.org/imrd/directdoc.asp?DDFDocuments/t/G/TBTN23/BDI361A2.docx", "https://docs.wto.org/imrd/directdoc.asp?DDFDocuments/t/G/TBTN23/BDI361A2.docx")</f>
        <v>https://docs.wto.org/imrd/directdoc.asp?DDFDocuments/t/G/TBTN23/BDI361A2.docx</v>
      </c>
      <c r="S421" s="3" t="str">
        <f>HYPERLINK("https://docs.wto.org/imrd/directdoc.asp?DDFDocuments/u/G/TBTN23/BDI361A2.docx", "https://docs.wto.org/imrd/directdoc.asp?DDFDocuments/u/G/TBTN23/BDI361A2.docx")</f>
        <v>https://docs.wto.org/imrd/directdoc.asp?DDFDocuments/u/G/TBTN23/BDI361A2.docx</v>
      </c>
      <c r="T421" s="3" t="str">
        <f>HYPERLINK("https://docs.wto.org/imrd/directdoc.asp?DDFDocuments/v/G/TBTN23/BDI361A2.docx", "https://docs.wto.org/imrd/directdoc.asp?DDFDocuments/v/G/TBTN23/BDI361A2.docx")</f>
        <v>https://docs.wto.org/imrd/directdoc.asp?DDFDocuments/v/G/TBTN23/BDI361A2.docx</v>
      </c>
      <c r="U421" s="3" t="s">
        <v>422</v>
      </c>
      <c r="V421" s="3" t="s">
        <v>422</v>
      </c>
      <c r="W421" s="3" t="s">
        <v>421</v>
      </c>
      <c r="X421" s="3" t="s">
        <v>422</v>
      </c>
      <c r="Y421" s="3" t="s">
        <v>422</v>
      </c>
      <c r="Z421" s="3" t="s">
        <v>422</v>
      </c>
      <c r="AA421" s="3" t="s">
        <v>422</v>
      </c>
      <c r="AB421" s="1" t="s">
        <v>23</v>
      </c>
    </row>
    <row r="422" spans="1:28" ht="105" x14ac:dyDescent="0.25">
      <c r="A422" s="3" t="s">
        <v>28</v>
      </c>
      <c r="B422" s="9">
        <v>45999</v>
      </c>
      <c r="C422" s="13" t="str">
        <f>HYPERLINK("https://eping.wto.org/en/Search?viewData= G/TBT/N/BDI/221/Add.2, G/TBT/N/KEN/1230/Add.2, G/TBT/N/RWA/647/Add.2, G/TBT/N/TZA/722/Add.2, G/TBT/N/UGA/1554/Add.2"," G/TBT/N/BDI/221/Add.2, G/TBT/N/KEN/1230/Add.2, G/TBT/N/RWA/647/Add.2, G/TBT/N/TZA/722/Add.2, G/TBT/N/UGA/1554/Add.2")</f>
        <v xml:space="preserve"> G/TBT/N/BDI/221/Add.2, G/TBT/N/KEN/1230/Add.2, G/TBT/N/RWA/647/Add.2, G/TBT/N/TZA/722/Add.2, G/TBT/N/UGA/1554/Add.2</v>
      </c>
      <c r="D422" s="1" t="s">
        <v>982</v>
      </c>
      <c r="E422" s="1" t="s">
        <v>983</v>
      </c>
      <c r="F422" s="1" t="s">
        <v>869</v>
      </c>
      <c r="G422" s="1" t="s">
        <v>23</v>
      </c>
      <c r="H422" s="1" t="s">
        <v>870</v>
      </c>
      <c r="I422" s="1" t="s">
        <v>1108</v>
      </c>
      <c r="J422" s="1" t="s">
        <v>23</v>
      </c>
      <c r="K422" s="1" t="s">
        <v>29</v>
      </c>
      <c r="L422" s="3"/>
      <c r="M422" s="9" t="s">
        <v>23</v>
      </c>
      <c r="N422" s="9" t="s">
        <v>23</v>
      </c>
      <c r="O422" s="9" t="s">
        <v>23</v>
      </c>
      <c r="P422" s="3" t="s">
        <v>71</v>
      </c>
      <c r="Q422" s="3"/>
      <c r="R422" s="3" t="str">
        <f>HYPERLINK("https://docs.wto.org/imrd/directdoc.asp?DDFDocuments/t/G/TBTN22/BDI221A2.docx", "https://docs.wto.org/imrd/directdoc.asp?DDFDocuments/t/G/TBTN22/BDI221A2.docx")</f>
        <v>https://docs.wto.org/imrd/directdoc.asp?DDFDocuments/t/G/TBTN22/BDI221A2.docx</v>
      </c>
      <c r="S422" s="3" t="str">
        <f>HYPERLINK("https://docs.wto.org/imrd/directdoc.asp?DDFDocuments/u/G/TBTN22/BDI221A2.docx", "https://docs.wto.org/imrd/directdoc.asp?DDFDocuments/u/G/TBTN22/BDI221A2.docx")</f>
        <v>https://docs.wto.org/imrd/directdoc.asp?DDFDocuments/u/G/TBTN22/BDI221A2.docx</v>
      </c>
      <c r="T422" s="3" t="str">
        <f>HYPERLINK("https://docs.wto.org/imrd/directdoc.asp?DDFDocuments/v/G/TBTN22/BDI221A2.docx", "https://docs.wto.org/imrd/directdoc.asp?DDFDocuments/v/G/TBTN22/BDI221A2.docx")</f>
        <v>https://docs.wto.org/imrd/directdoc.asp?DDFDocuments/v/G/TBTN22/BDI221A2.docx</v>
      </c>
      <c r="U422" s="3" t="s">
        <v>421</v>
      </c>
      <c r="V422" s="3" t="s">
        <v>422</v>
      </c>
      <c r="W422" s="3" t="s">
        <v>422</v>
      </c>
      <c r="X422" s="3" t="s">
        <v>422</v>
      </c>
      <c r="Y422" s="3" t="s">
        <v>422</v>
      </c>
      <c r="Z422" s="3" t="s">
        <v>422</v>
      </c>
      <c r="AA422" s="3" t="s">
        <v>422</v>
      </c>
      <c r="AB422" s="1" t="s">
        <v>23</v>
      </c>
    </row>
    <row r="423" spans="1:28" ht="180" x14ac:dyDescent="0.25">
      <c r="A423" s="3" t="s">
        <v>22</v>
      </c>
      <c r="B423" s="9">
        <v>45999</v>
      </c>
      <c r="C423" s="13" t="str">
        <f>HYPERLINK("https://eping.wto.org/en/Search?viewData= G/TBT/N/BDI/450/Add.2, G/TBT/N/KEN/1555/Add.2, G/TBT/N/RWA/985/Add.2, G/TBT/N/TZA/1086/Add.2, G/TBT/N/UGA/1900/Add.2"," G/TBT/N/BDI/450/Add.2, G/TBT/N/KEN/1555/Add.2, G/TBT/N/RWA/985/Add.2, G/TBT/N/TZA/1086/Add.2, G/TBT/N/UGA/1900/Add.2")</f>
        <v xml:space="preserve"> G/TBT/N/BDI/450/Add.2, G/TBT/N/KEN/1555/Add.2, G/TBT/N/RWA/985/Add.2, G/TBT/N/TZA/1086/Add.2, G/TBT/N/UGA/1900/Add.2</v>
      </c>
      <c r="D423" s="1" t="s">
        <v>992</v>
      </c>
      <c r="E423" s="1" t="s">
        <v>993</v>
      </c>
      <c r="F423" s="1" t="s">
        <v>869</v>
      </c>
      <c r="G423" s="1" t="s">
        <v>994</v>
      </c>
      <c r="H423" s="1" t="s">
        <v>870</v>
      </c>
      <c r="I423" s="1" t="s">
        <v>1010</v>
      </c>
      <c r="J423" s="1" t="s">
        <v>23</v>
      </c>
      <c r="K423" s="1" t="s">
        <v>29</v>
      </c>
      <c r="L423" s="3"/>
      <c r="M423" s="9" t="s">
        <v>23</v>
      </c>
      <c r="N423" s="9" t="s">
        <v>23</v>
      </c>
      <c r="O423" s="9" t="s">
        <v>23</v>
      </c>
      <c r="P423" s="3" t="s">
        <v>71</v>
      </c>
      <c r="Q423" s="3"/>
      <c r="R423" s="3" t="str">
        <f>HYPERLINK("https://docs.wto.org/imrd/directdoc.asp?DDFDocuments/t/G/TBTN24/BDI450A2.docx", "https://docs.wto.org/imrd/directdoc.asp?DDFDocuments/t/G/TBTN24/BDI450A2.docx")</f>
        <v>https://docs.wto.org/imrd/directdoc.asp?DDFDocuments/t/G/TBTN24/BDI450A2.docx</v>
      </c>
      <c r="S423" s="3" t="str">
        <f>HYPERLINK("https://docs.wto.org/imrd/directdoc.asp?DDFDocuments/u/G/TBTN24/BDI450A2.docx", "https://docs.wto.org/imrd/directdoc.asp?DDFDocuments/u/G/TBTN24/BDI450A2.docx")</f>
        <v>https://docs.wto.org/imrd/directdoc.asp?DDFDocuments/u/G/TBTN24/BDI450A2.docx</v>
      </c>
      <c r="T423" s="3" t="str">
        <f>HYPERLINK("https://docs.wto.org/imrd/directdoc.asp?DDFDocuments/v/G/TBTN24/BDI450A2.docx", "https://docs.wto.org/imrd/directdoc.asp?DDFDocuments/v/G/TBTN24/BDI450A2.docx")</f>
        <v>https://docs.wto.org/imrd/directdoc.asp?DDFDocuments/v/G/TBTN24/BDI450A2.docx</v>
      </c>
      <c r="U423" s="3" t="s">
        <v>421</v>
      </c>
      <c r="V423" s="3" t="s">
        <v>422</v>
      </c>
      <c r="W423" s="3" t="s">
        <v>422</v>
      </c>
      <c r="X423" s="3" t="s">
        <v>422</v>
      </c>
      <c r="Y423" s="3" t="s">
        <v>422</v>
      </c>
      <c r="Z423" s="3" t="s">
        <v>422</v>
      </c>
      <c r="AA423" s="3" t="s">
        <v>422</v>
      </c>
      <c r="AB423" s="1" t="s">
        <v>23</v>
      </c>
    </row>
    <row r="424" spans="1:28" ht="240" x14ac:dyDescent="0.25">
      <c r="A424" s="3" t="s">
        <v>126</v>
      </c>
      <c r="B424" s="9">
        <v>45999</v>
      </c>
      <c r="C424" s="13" t="str">
        <f>HYPERLINK("https://eping.wto.org/en/Search?viewData= G/TBT/N/BDI/219/Add.2, G/TBT/N/KEN/1228/Add.2, G/TBT/N/RWA/645/Add.2, G/TBT/N/TZA/720/Add.2, G/TBT/N/UGA/1552/Add.2"," G/TBT/N/BDI/219/Add.2, G/TBT/N/KEN/1228/Add.2, G/TBT/N/RWA/645/Add.2, G/TBT/N/TZA/720/Add.2, G/TBT/N/UGA/1552/Add.2")</f>
        <v xml:space="preserve"> G/TBT/N/BDI/219/Add.2, G/TBT/N/KEN/1228/Add.2, G/TBT/N/RWA/645/Add.2, G/TBT/N/TZA/720/Add.2, G/TBT/N/UGA/1552/Add.2</v>
      </c>
      <c r="D424" s="1" t="s">
        <v>896</v>
      </c>
      <c r="E424" s="1" t="s">
        <v>897</v>
      </c>
      <c r="F424" s="1" t="s">
        <v>869</v>
      </c>
      <c r="G424" s="1" t="s">
        <v>23</v>
      </c>
      <c r="H424" s="1" t="s">
        <v>870</v>
      </c>
      <c r="I424" s="1" t="s">
        <v>871</v>
      </c>
      <c r="J424" s="1" t="s">
        <v>23</v>
      </c>
      <c r="K424" s="1" t="s">
        <v>29</v>
      </c>
      <c r="L424" s="3"/>
      <c r="M424" s="9" t="s">
        <v>23</v>
      </c>
      <c r="N424" s="9" t="s">
        <v>23</v>
      </c>
      <c r="O424" s="9" t="s">
        <v>23</v>
      </c>
      <c r="P424" s="3" t="s">
        <v>71</v>
      </c>
      <c r="Q424" s="3"/>
      <c r="R424" s="3" t="str">
        <f>HYPERLINK("https://docs.wto.org/imrd/directdoc.asp?DDFDocuments/t/G/TBTN22/BDI219A2.docx", "https://docs.wto.org/imrd/directdoc.asp?DDFDocuments/t/G/TBTN22/BDI219A2.docx")</f>
        <v>https://docs.wto.org/imrd/directdoc.asp?DDFDocuments/t/G/TBTN22/BDI219A2.docx</v>
      </c>
      <c r="S424" s="3" t="str">
        <f>HYPERLINK("https://docs.wto.org/imrd/directdoc.asp?DDFDocuments/u/G/TBTN22/BDI219A2.docx", "https://docs.wto.org/imrd/directdoc.asp?DDFDocuments/u/G/TBTN22/BDI219A2.docx")</f>
        <v>https://docs.wto.org/imrd/directdoc.asp?DDFDocuments/u/G/TBTN22/BDI219A2.docx</v>
      </c>
      <c r="T424" s="3" t="str">
        <f>HYPERLINK("https://docs.wto.org/imrd/directdoc.asp?DDFDocuments/v/G/TBTN22/BDI219A2.docx", "https://docs.wto.org/imrd/directdoc.asp?DDFDocuments/v/G/TBTN22/BDI219A2.docx")</f>
        <v>https://docs.wto.org/imrd/directdoc.asp?DDFDocuments/v/G/TBTN22/BDI219A2.docx</v>
      </c>
      <c r="U424" s="3" t="s">
        <v>421</v>
      </c>
      <c r="V424" s="3" t="s">
        <v>422</v>
      </c>
      <c r="W424" s="3" t="s">
        <v>422</v>
      </c>
      <c r="X424" s="3" t="s">
        <v>422</v>
      </c>
      <c r="Y424" s="3" t="s">
        <v>422</v>
      </c>
      <c r="Z424" s="3" t="s">
        <v>422</v>
      </c>
      <c r="AA424" s="3" t="s">
        <v>422</v>
      </c>
      <c r="AB424" s="1" t="s">
        <v>23</v>
      </c>
    </row>
    <row r="425" spans="1:28" ht="240" x14ac:dyDescent="0.25">
      <c r="A425" s="3" t="s">
        <v>126</v>
      </c>
      <c r="B425" s="9">
        <v>45999</v>
      </c>
      <c r="C425" s="13" t="str">
        <f>HYPERLINK("https://eping.wto.org/en/Search?viewData= G/TBT/N/BDI/245/Add.2, G/TBT/N/KEN/1264/Add.2, G/TBT/N/RWA/675/Add.2, G/TBT/N/TZA/785/Add.2, G/TBT/N/UGA/1599/Add.2"," G/TBT/N/BDI/245/Add.2, G/TBT/N/KEN/1264/Add.2, G/TBT/N/RWA/675/Add.2, G/TBT/N/TZA/785/Add.2, G/TBT/N/UGA/1599/Add.2")</f>
        <v xml:space="preserve"> G/TBT/N/BDI/245/Add.2, G/TBT/N/KEN/1264/Add.2, G/TBT/N/RWA/675/Add.2, G/TBT/N/TZA/785/Add.2, G/TBT/N/UGA/1599/Add.2</v>
      </c>
      <c r="D425" s="1" t="s">
        <v>985</v>
      </c>
      <c r="E425" s="1" t="s">
        <v>986</v>
      </c>
      <c r="F425" s="1" t="s">
        <v>987</v>
      </c>
      <c r="G425" s="1" t="s">
        <v>988</v>
      </c>
      <c r="H425" s="1" t="s">
        <v>989</v>
      </c>
      <c r="I425" s="1" t="s">
        <v>636</v>
      </c>
      <c r="J425" s="1" t="s">
        <v>23</v>
      </c>
      <c r="K425" s="1" t="s">
        <v>29</v>
      </c>
      <c r="L425" s="3"/>
      <c r="M425" s="9" t="s">
        <v>23</v>
      </c>
      <c r="N425" s="9" t="s">
        <v>23</v>
      </c>
      <c r="O425" s="9" t="s">
        <v>23</v>
      </c>
      <c r="P425" s="3" t="s">
        <v>71</v>
      </c>
      <c r="Q425" s="3"/>
      <c r="R425" s="3" t="str">
        <f>HYPERLINK("https://docs.wto.org/imrd/directdoc.asp?DDFDocuments/t/G/TBTN22/BDI245A2.docx", "https://docs.wto.org/imrd/directdoc.asp?DDFDocuments/t/G/TBTN22/BDI245A2.docx")</f>
        <v>https://docs.wto.org/imrd/directdoc.asp?DDFDocuments/t/G/TBTN22/BDI245A2.docx</v>
      </c>
      <c r="S425" s="3" t="str">
        <f>HYPERLINK("https://docs.wto.org/imrd/directdoc.asp?DDFDocuments/u/G/TBTN22/BDI245A2.docx", "https://docs.wto.org/imrd/directdoc.asp?DDFDocuments/u/G/TBTN22/BDI245A2.docx")</f>
        <v>https://docs.wto.org/imrd/directdoc.asp?DDFDocuments/u/G/TBTN22/BDI245A2.docx</v>
      </c>
      <c r="T425" s="3" t="str">
        <f>HYPERLINK("https://docs.wto.org/imrd/directdoc.asp?DDFDocuments/v/G/TBTN22/BDI245A2.docx", "https://docs.wto.org/imrd/directdoc.asp?DDFDocuments/v/G/TBTN22/BDI245A2.docx")</f>
        <v>https://docs.wto.org/imrd/directdoc.asp?DDFDocuments/v/G/TBTN22/BDI245A2.docx</v>
      </c>
      <c r="U425" s="3" t="s">
        <v>421</v>
      </c>
      <c r="V425" s="3" t="s">
        <v>422</v>
      </c>
      <c r="W425" s="3" t="s">
        <v>421</v>
      </c>
      <c r="X425" s="3" t="s">
        <v>422</v>
      </c>
      <c r="Y425" s="3" t="s">
        <v>422</v>
      </c>
      <c r="Z425" s="3" t="s">
        <v>422</v>
      </c>
      <c r="AA425" s="3" t="s">
        <v>422</v>
      </c>
      <c r="AB425" s="1" t="s">
        <v>23</v>
      </c>
    </row>
    <row r="426" spans="1:28" ht="240" x14ac:dyDescent="0.25">
      <c r="A426" s="3" t="s">
        <v>47</v>
      </c>
      <c r="B426" s="9">
        <v>45999</v>
      </c>
      <c r="C426" s="13" t="str">
        <f>HYPERLINK("https://eping.wto.org/en/Search?viewData= G/TBT/N/BDI/245/Add.2, G/TBT/N/KEN/1264/Add.2, G/TBT/N/RWA/675/Add.2, G/TBT/N/TZA/785/Add.2, G/TBT/N/UGA/1599/Add.2"," G/TBT/N/BDI/245/Add.2, G/TBT/N/KEN/1264/Add.2, G/TBT/N/RWA/675/Add.2, G/TBT/N/TZA/785/Add.2, G/TBT/N/UGA/1599/Add.2")</f>
        <v xml:space="preserve"> G/TBT/N/BDI/245/Add.2, G/TBT/N/KEN/1264/Add.2, G/TBT/N/RWA/675/Add.2, G/TBT/N/TZA/785/Add.2, G/TBT/N/UGA/1599/Add.2</v>
      </c>
      <c r="D426" s="1" t="s">
        <v>985</v>
      </c>
      <c r="E426" s="1" t="s">
        <v>986</v>
      </c>
      <c r="F426" s="1" t="s">
        <v>987</v>
      </c>
      <c r="G426" s="1" t="s">
        <v>988</v>
      </c>
      <c r="H426" s="1" t="s">
        <v>989</v>
      </c>
      <c r="I426" s="1" t="s">
        <v>636</v>
      </c>
      <c r="J426" s="1" t="s">
        <v>23</v>
      </c>
      <c r="K426" s="1" t="s">
        <v>29</v>
      </c>
      <c r="L426" s="3"/>
      <c r="M426" s="9" t="s">
        <v>23</v>
      </c>
      <c r="N426" s="9" t="s">
        <v>23</v>
      </c>
      <c r="O426" s="9" t="s">
        <v>23</v>
      </c>
      <c r="P426" s="3" t="s">
        <v>71</v>
      </c>
      <c r="Q426" s="3"/>
      <c r="R426" s="3" t="str">
        <f>HYPERLINK("https://docs.wto.org/imrd/directdoc.asp?DDFDocuments/t/G/TBTN22/BDI245A2.docx", "https://docs.wto.org/imrd/directdoc.asp?DDFDocuments/t/G/TBTN22/BDI245A2.docx")</f>
        <v>https://docs.wto.org/imrd/directdoc.asp?DDFDocuments/t/G/TBTN22/BDI245A2.docx</v>
      </c>
      <c r="S426" s="3" t="str">
        <f>HYPERLINK("https://docs.wto.org/imrd/directdoc.asp?DDFDocuments/u/G/TBTN22/BDI245A2.docx", "https://docs.wto.org/imrd/directdoc.asp?DDFDocuments/u/G/TBTN22/BDI245A2.docx")</f>
        <v>https://docs.wto.org/imrd/directdoc.asp?DDFDocuments/u/G/TBTN22/BDI245A2.docx</v>
      </c>
      <c r="T426" s="3" t="str">
        <f>HYPERLINK("https://docs.wto.org/imrd/directdoc.asp?DDFDocuments/v/G/TBTN22/BDI245A2.docx", "https://docs.wto.org/imrd/directdoc.asp?DDFDocuments/v/G/TBTN22/BDI245A2.docx")</f>
        <v>https://docs.wto.org/imrd/directdoc.asp?DDFDocuments/v/G/TBTN22/BDI245A2.docx</v>
      </c>
      <c r="U426" s="3" t="s">
        <v>421</v>
      </c>
      <c r="V426" s="3" t="s">
        <v>422</v>
      </c>
      <c r="W426" s="3" t="s">
        <v>421</v>
      </c>
      <c r="X426" s="3" t="s">
        <v>422</v>
      </c>
      <c r="Y426" s="3" t="s">
        <v>422</v>
      </c>
      <c r="Z426" s="3" t="s">
        <v>422</v>
      </c>
      <c r="AA426" s="3" t="s">
        <v>422</v>
      </c>
      <c r="AB426" s="1" t="s">
        <v>23</v>
      </c>
    </row>
    <row r="427" spans="1:28" ht="409.5" x14ac:dyDescent="0.25">
      <c r="A427" s="3" t="s">
        <v>70</v>
      </c>
      <c r="B427" s="9">
        <v>45999</v>
      </c>
      <c r="C427" s="13" t="str">
        <f>HYPERLINK("https://eping.wto.org/en/Search?viewData= G/TBT/N/USA/2253"," G/TBT/N/USA/2253")</f>
        <v xml:space="preserve"> G/TBT/N/USA/2253</v>
      </c>
      <c r="D427" s="1" t="s">
        <v>1109</v>
      </c>
      <c r="E427" s="1" t="s">
        <v>1110</v>
      </c>
      <c r="F427" s="1" t="s">
        <v>1111</v>
      </c>
      <c r="G427" s="1" t="s">
        <v>23</v>
      </c>
      <c r="H427" s="1" t="s">
        <v>1112</v>
      </c>
      <c r="I427" s="1" t="s">
        <v>167</v>
      </c>
      <c r="J427" s="1" t="s">
        <v>23</v>
      </c>
      <c r="K427" s="1" t="s">
        <v>23</v>
      </c>
      <c r="L427" s="3"/>
      <c r="M427" s="9">
        <v>46042</v>
      </c>
      <c r="N427" s="9" t="s">
        <v>23</v>
      </c>
      <c r="O427" s="9" t="s">
        <v>23</v>
      </c>
      <c r="P427" s="3" t="s">
        <v>24</v>
      </c>
      <c r="Q427" s="1" t="s">
        <v>1113</v>
      </c>
      <c r="R427" s="3" t="str">
        <f>HYPERLINK("https://docs.wto.org/imrd/directdoc.asp?DDFDocuments/t/G/TBTN25/USA2253.docx", "https://docs.wto.org/imrd/directdoc.asp?DDFDocuments/t/G/TBTN25/USA2253.docx")</f>
        <v>https://docs.wto.org/imrd/directdoc.asp?DDFDocuments/t/G/TBTN25/USA2253.docx</v>
      </c>
      <c r="S427" s="3" t="str">
        <f>HYPERLINK("https://docs.wto.org/imrd/directdoc.asp?DDFDocuments/u/G/TBTN25/USA2253.docx", "https://docs.wto.org/imrd/directdoc.asp?DDFDocuments/u/G/TBTN25/USA2253.docx")</f>
        <v>https://docs.wto.org/imrd/directdoc.asp?DDFDocuments/u/G/TBTN25/USA2253.docx</v>
      </c>
      <c r="T427" s="3" t="str">
        <f>HYPERLINK("https://docs.wto.org/imrd/directdoc.asp?DDFDocuments/v/G/TBTN25/USA2253.docx", "https://docs.wto.org/imrd/directdoc.asp?DDFDocuments/v/G/TBTN25/USA2253.docx")</f>
        <v>https://docs.wto.org/imrd/directdoc.asp?DDFDocuments/v/G/TBTN25/USA2253.docx</v>
      </c>
      <c r="U427" s="3" t="s">
        <v>421</v>
      </c>
      <c r="V427" s="3" t="s">
        <v>422</v>
      </c>
      <c r="W427" s="3" t="s">
        <v>421</v>
      </c>
      <c r="X427" s="3" t="s">
        <v>422</v>
      </c>
      <c r="Y427" s="3" t="s">
        <v>422</v>
      </c>
      <c r="Z427" s="3" t="s">
        <v>422</v>
      </c>
      <c r="AA427" s="3" t="s">
        <v>422</v>
      </c>
      <c r="AB427" s="1" t="s">
        <v>1114</v>
      </c>
    </row>
    <row r="428" spans="1:28" ht="135" x14ac:dyDescent="0.25">
      <c r="A428" s="3" t="s">
        <v>28</v>
      </c>
      <c r="B428" s="9">
        <v>46000</v>
      </c>
      <c r="C428" s="13" t="str">
        <f>HYPERLINK("https://eping.wto.org/en/Search?viewData= G/TBT/N/BDI/370/Add.1, G/TBT/N/KEN/1450/Add.1, G/TBT/N/RWA/882/Add.1, G/TBT/N/TZA/984/Add.1, G/TBT/N/UGA/1787/Add.1"," G/TBT/N/BDI/370/Add.1, G/TBT/N/KEN/1450/Add.1, G/TBT/N/RWA/882/Add.1, G/TBT/N/TZA/984/Add.1, G/TBT/N/UGA/1787/Add.1")</f>
        <v xml:space="preserve"> G/TBT/N/BDI/370/Add.1, G/TBT/N/KEN/1450/Add.1, G/TBT/N/RWA/882/Add.1, G/TBT/N/TZA/984/Add.1, G/TBT/N/UGA/1787/Add.1</v>
      </c>
      <c r="D428" s="1" t="s">
        <v>1115</v>
      </c>
      <c r="E428" s="1" t="s">
        <v>1116</v>
      </c>
      <c r="F428" s="1" t="s">
        <v>1117</v>
      </c>
      <c r="G428" s="1" t="s">
        <v>1118</v>
      </c>
      <c r="H428" s="1" t="s">
        <v>201</v>
      </c>
      <c r="I428" s="1" t="s">
        <v>81</v>
      </c>
      <c r="J428" s="1" t="s">
        <v>23</v>
      </c>
      <c r="K428" s="1" t="s">
        <v>29</v>
      </c>
      <c r="L428" s="3"/>
      <c r="M428" s="9" t="s">
        <v>23</v>
      </c>
      <c r="N428" s="9" t="s">
        <v>23</v>
      </c>
      <c r="O428" s="9" t="s">
        <v>23</v>
      </c>
      <c r="P428" s="3" t="s">
        <v>71</v>
      </c>
      <c r="Q428" s="3"/>
      <c r="R428" s="3" t="str">
        <f>HYPERLINK("https://docs.wto.org/imrd/directdoc.asp?DDFDocuments/t/G/TBTN23/BDI370A1.docx", "https://docs.wto.org/imrd/directdoc.asp?DDFDocuments/t/G/TBTN23/BDI370A1.docx")</f>
        <v>https://docs.wto.org/imrd/directdoc.asp?DDFDocuments/t/G/TBTN23/BDI370A1.docx</v>
      </c>
      <c r="S428" s="3" t="str">
        <f>HYPERLINK("https://docs.wto.org/imrd/directdoc.asp?DDFDocuments/u/G/TBTN23/BDI370A1.docx", "https://docs.wto.org/imrd/directdoc.asp?DDFDocuments/u/G/TBTN23/BDI370A1.docx")</f>
        <v>https://docs.wto.org/imrd/directdoc.asp?DDFDocuments/u/G/TBTN23/BDI370A1.docx</v>
      </c>
      <c r="T428" s="3" t="str">
        <f>HYPERLINK("https://docs.wto.org/imrd/directdoc.asp?DDFDocuments/v/G/TBTN23/BDI370A1.docx", "https://docs.wto.org/imrd/directdoc.asp?DDFDocuments/v/G/TBTN23/BDI370A1.docx")</f>
        <v>https://docs.wto.org/imrd/directdoc.asp?DDFDocuments/v/G/TBTN23/BDI370A1.docx</v>
      </c>
      <c r="U428" s="3" t="s">
        <v>421</v>
      </c>
      <c r="V428" s="3" t="s">
        <v>422</v>
      </c>
      <c r="W428" s="3" t="s">
        <v>421</v>
      </c>
      <c r="X428" s="3" t="s">
        <v>422</v>
      </c>
      <c r="Y428" s="3" t="s">
        <v>422</v>
      </c>
      <c r="Z428" s="3" t="s">
        <v>422</v>
      </c>
      <c r="AA428" s="3" t="s">
        <v>422</v>
      </c>
      <c r="AB428" s="1" t="s">
        <v>23</v>
      </c>
    </row>
    <row r="429" spans="1:28" ht="210" x14ac:dyDescent="0.25">
      <c r="A429" s="3" t="s">
        <v>28</v>
      </c>
      <c r="B429" s="9">
        <v>46000</v>
      </c>
      <c r="C429" s="13" t="str">
        <f>HYPERLINK("https://eping.wto.org/en/Search?viewData= G/TBT/N/BDI/389/Add.2, G/TBT/N/KEN/1469/Add.2, G/TBT/N/RWA/901/Add.2, G/TBT/N/TZA/1003/Add.2, G/TBT/N/UGA/1808/Add.2"," G/TBT/N/BDI/389/Add.2, G/TBT/N/KEN/1469/Add.2, G/TBT/N/RWA/901/Add.2, G/TBT/N/TZA/1003/Add.2, G/TBT/N/UGA/1808/Add.2")</f>
        <v xml:space="preserve"> G/TBT/N/BDI/389/Add.2, G/TBT/N/KEN/1469/Add.2, G/TBT/N/RWA/901/Add.2, G/TBT/N/TZA/1003/Add.2, G/TBT/N/UGA/1808/Add.2</v>
      </c>
      <c r="D429" s="1" t="s">
        <v>1119</v>
      </c>
      <c r="E429" s="1" t="s">
        <v>1120</v>
      </c>
      <c r="F429" s="1" t="s">
        <v>1121</v>
      </c>
      <c r="G429" s="1" t="s">
        <v>1122</v>
      </c>
      <c r="H429" s="1" t="s">
        <v>1123</v>
      </c>
      <c r="I429" s="1" t="s">
        <v>1124</v>
      </c>
      <c r="J429" s="1" t="s">
        <v>23</v>
      </c>
      <c r="K429" s="1" t="s">
        <v>29</v>
      </c>
      <c r="L429" s="3"/>
      <c r="M429" s="9" t="s">
        <v>23</v>
      </c>
      <c r="N429" s="9" t="s">
        <v>23</v>
      </c>
      <c r="O429" s="9" t="s">
        <v>23</v>
      </c>
      <c r="P429" s="3" t="s">
        <v>71</v>
      </c>
      <c r="Q429" s="3"/>
      <c r="R429" s="3" t="str">
        <f>HYPERLINK("https://docs.wto.org/imrd/directdoc.asp?DDFDocuments/t/G/TBTN23/BDI389A2.docx", "https://docs.wto.org/imrd/directdoc.asp?DDFDocuments/t/G/TBTN23/BDI389A2.docx")</f>
        <v>https://docs.wto.org/imrd/directdoc.asp?DDFDocuments/t/G/TBTN23/BDI389A2.docx</v>
      </c>
      <c r="S429" s="3" t="str">
        <f>HYPERLINK("https://docs.wto.org/imrd/directdoc.asp?DDFDocuments/u/G/TBTN23/BDI389A2.docx", "https://docs.wto.org/imrd/directdoc.asp?DDFDocuments/u/G/TBTN23/BDI389A2.docx")</f>
        <v>https://docs.wto.org/imrd/directdoc.asp?DDFDocuments/u/G/TBTN23/BDI389A2.docx</v>
      </c>
      <c r="T429" s="3" t="str">
        <f>HYPERLINK("https://docs.wto.org/imrd/directdoc.asp?DDFDocuments/v/G/TBTN23/BDI389A2.docx", "https://docs.wto.org/imrd/directdoc.asp?DDFDocuments/v/G/TBTN23/BDI389A2.docx")</f>
        <v>https://docs.wto.org/imrd/directdoc.asp?DDFDocuments/v/G/TBTN23/BDI389A2.docx</v>
      </c>
      <c r="U429" s="3" t="s">
        <v>421</v>
      </c>
      <c r="V429" s="3" t="s">
        <v>422</v>
      </c>
      <c r="W429" s="3" t="s">
        <v>422</v>
      </c>
      <c r="X429" s="3" t="s">
        <v>422</v>
      </c>
      <c r="Y429" s="3" t="s">
        <v>422</v>
      </c>
      <c r="Z429" s="3" t="s">
        <v>422</v>
      </c>
      <c r="AA429" s="3" t="s">
        <v>422</v>
      </c>
      <c r="AB429" s="1" t="s">
        <v>23</v>
      </c>
    </row>
    <row r="430" spans="1:28" ht="120" x14ac:dyDescent="0.25">
      <c r="A430" s="3" t="s">
        <v>28</v>
      </c>
      <c r="B430" s="9">
        <v>46000</v>
      </c>
      <c r="C430" s="13" t="str">
        <f>HYPERLINK("https://eping.wto.org/en/Search?viewData= G/TBT/N/BDI/318/Add.1, G/TBT/N/KEN/1380/Add.1, G/TBT/N/RWA/817/Add.1, G/TBT/N/TZA/892/Add.1, G/TBT/N/UGA/1732/Add.1"," G/TBT/N/BDI/318/Add.1, G/TBT/N/KEN/1380/Add.1, G/TBT/N/RWA/817/Add.1, G/TBT/N/TZA/892/Add.1, G/TBT/N/UGA/1732/Add.1")</f>
        <v xml:space="preserve"> G/TBT/N/BDI/318/Add.1, G/TBT/N/KEN/1380/Add.1, G/TBT/N/RWA/817/Add.1, G/TBT/N/TZA/892/Add.1, G/TBT/N/UGA/1732/Add.1</v>
      </c>
      <c r="D430" s="1" t="s">
        <v>1125</v>
      </c>
      <c r="E430" s="1" t="s">
        <v>1126</v>
      </c>
      <c r="F430" s="1" t="s">
        <v>1127</v>
      </c>
      <c r="G430" s="1" t="s">
        <v>1128</v>
      </c>
      <c r="H430" s="1" t="s">
        <v>140</v>
      </c>
      <c r="I430" s="1" t="s">
        <v>1129</v>
      </c>
      <c r="J430" s="1" t="s">
        <v>23</v>
      </c>
      <c r="K430" s="1" t="s">
        <v>29</v>
      </c>
      <c r="L430" s="3"/>
      <c r="M430" s="9" t="s">
        <v>23</v>
      </c>
      <c r="N430" s="9" t="s">
        <v>23</v>
      </c>
      <c r="O430" s="9" t="s">
        <v>23</v>
      </c>
      <c r="P430" s="3" t="s">
        <v>71</v>
      </c>
      <c r="Q430" s="3"/>
      <c r="R430" s="3" t="str">
        <f>HYPERLINK("https://docs.wto.org/imrd/directdoc.asp?DDFDocuments/t/G/TBTN23/BDI318A1.docx", "https://docs.wto.org/imrd/directdoc.asp?DDFDocuments/t/G/TBTN23/BDI318A1.docx")</f>
        <v>https://docs.wto.org/imrd/directdoc.asp?DDFDocuments/t/G/TBTN23/BDI318A1.docx</v>
      </c>
      <c r="S430" s="3" t="str">
        <f>HYPERLINK("https://docs.wto.org/imrd/directdoc.asp?DDFDocuments/u/G/TBTN23/BDI318A1.docx", "https://docs.wto.org/imrd/directdoc.asp?DDFDocuments/u/G/TBTN23/BDI318A1.docx")</f>
        <v>https://docs.wto.org/imrd/directdoc.asp?DDFDocuments/u/G/TBTN23/BDI318A1.docx</v>
      </c>
      <c r="T430" s="3" t="str">
        <f>HYPERLINK("https://docs.wto.org/imrd/directdoc.asp?DDFDocuments/v/G/TBTN23/BDI318A1.docx", "https://docs.wto.org/imrd/directdoc.asp?DDFDocuments/v/G/TBTN23/BDI318A1.docx")</f>
        <v>https://docs.wto.org/imrd/directdoc.asp?DDFDocuments/v/G/TBTN23/BDI318A1.docx</v>
      </c>
      <c r="U430" s="3" t="s">
        <v>421</v>
      </c>
      <c r="V430" s="3" t="s">
        <v>422</v>
      </c>
      <c r="W430" s="3" t="s">
        <v>422</v>
      </c>
      <c r="X430" s="3" t="s">
        <v>422</v>
      </c>
      <c r="Y430" s="3" t="s">
        <v>422</v>
      </c>
      <c r="Z430" s="3" t="s">
        <v>422</v>
      </c>
      <c r="AA430" s="3" t="s">
        <v>422</v>
      </c>
      <c r="AB430" s="1" t="s">
        <v>23</v>
      </c>
    </row>
    <row r="431" spans="1:28" ht="120" x14ac:dyDescent="0.25">
      <c r="A431" s="3" t="s">
        <v>28</v>
      </c>
      <c r="B431" s="9">
        <v>46000</v>
      </c>
      <c r="C431" s="13" t="str">
        <f>HYPERLINK("https://eping.wto.org/en/Search?viewData= G/TBT/N/BDI/338/Add.2, G/TBT/N/KEN/1400/Add.2, G/TBT/N/RWA/845/Add.2, G/TBT/N/TZA/924/Add.2, G/TBT/N/UGA/1753/Add.2"," G/TBT/N/BDI/338/Add.2, G/TBT/N/KEN/1400/Add.2, G/TBT/N/RWA/845/Add.2, G/TBT/N/TZA/924/Add.2, G/TBT/N/UGA/1753/Add.2")</f>
        <v xml:space="preserve"> G/TBT/N/BDI/338/Add.2, G/TBT/N/KEN/1400/Add.2, G/TBT/N/RWA/845/Add.2, G/TBT/N/TZA/924/Add.2, G/TBT/N/UGA/1753/Add.2</v>
      </c>
      <c r="D431" s="1" t="s">
        <v>1130</v>
      </c>
      <c r="E431" s="1" t="s">
        <v>1131</v>
      </c>
      <c r="F431" s="1" t="s">
        <v>1132</v>
      </c>
      <c r="G431" s="1" t="s">
        <v>1133</v>
      </c>
      <c r="H431" s="1" t="s">
        <v>131</v>
      </c>
      <c r="I431" s="1" t="s">
        <v>1134</v>
      </c>
      <c r="J431" s="1" t="s">
        <v>23</v>
      </c>
      <c r="K431" s="1" t="s">
        <v>1135</v>
      </c>
      <c r="L431" s="3"/>
      <c r="M431" s="9" t="s">
        <v>23</v>
      </c>
      <c r="N431" s="9" t="s">
        <v>23</v>
      </c>
      <c r="O431" s="9" t="s">
        <v>23</v>
      </c>
      <c r="P431" s="3" t="s">
        <v>71</v>
      </c>
      <c r="Q431" s="3"/>
      <c r="R431" s="3" t="str">
        <f>HYPERLINK("https://docs.wto.org/imrd/directdoc.asp?DDFDocuments/t/G/TBTN23/BDI338A2.docx", "https://docs.wto.org/imrd/directdoc.asp?DDFDocuments/t/G/TBTN23/BDI338A2.docx")</f>
        <v>https://docs.wto.org/imrd/directdoc.asp?DDFDocuments/t/G/TBTN23/BDI338A2.docx</v>
      </c>
      <c r="S431" s="3" t="str">
        <f>HYPERLINK("https://docs.wto.org/imrd/directdoc.asp?DDFDocuments/u/G/TBTN23/BDI338A2.docx", "https://docs.wto.org/imrd/directdoc.asp?DDFDocuments/u/G/TBTN23/BDI338A2.docx")</f>
        <v>https://docs.wto.org/imrd/directdoc.asp?DDFDocuments/u/G/TBTN23/BDI338A2.docx</v>
      </c>
      <c r="T431" s="3" t="str">
        <f>HYPERLINK("https://docs.wto.org/imrd/directdoc.asp?DDFDocuments/v/G/TBTN23/BDI338A2.docx", "https://docs.wto.org/imrd/directdoc.asp?DDFDocuments/v/G/TBTN23/BDI338A2.docx")</f>
        <v>https://docs.wto.org/imrd/directdoc.asp?DDFDocuments/v/G/TBTN23/BDI338A2.docx</v>
      </c>
      <c r="U431" s="3" t="s">
        <v>421</v>
      </c>
      <c r="V431" s="3" t="s">
        <v>422</v>
      </c>
      <c r="W431" s="3" t="s">
        <v>422</v>
      </c>
      <c r="X431" s="3" t="s">
        <v>422</v>
      </c>
      <c r="Y431" s="3" t="s">
        <v>422</v>
      </c>
      <c r="Z431" s="3" t="s">
        <v>422</v>
      </c>
      <c r="AA431" s="3" t="s">
        <v>422</v>
      </c>
      <c r="AB431" s="1" t="s">
        <v>23</v>
      </c>
    </row>
    <row r="432" spans="1:28" ht="409.5" x14ac:dyDescent="0.25">
      <c r="A432" s="3" t="s">
        <v>64</v>
      </c>
      <c r="B432" s="9">
        <v>46000</v>
      </c>
      <c r="C432" s="13" t="str">
        <f>HYPERLINK("https://eping.wto.org/en/Search?viewData= G/TBT/N/SAU/991/Rev.1/Add.1"," G/TBT/N/SAU/991/Rev.1/Add.1")</f>
        <v xml:space="preserve"> G/TBT/N/SAU/991/Rev.1/Add.1</v>
      </c>
      <c r="D432" s="1" t="s">
        <v>1136</v>
      </c>
      <c r="E432" s="1" t="s">
        <v>1137</v>
      </c>
      <c r="F432" s="1" t="s">
        <v>1138</v>
      </c>
      <c r="G432" s="1" t="s">
        <v>1139</v>
      </c>
      <c r="H432" s="1" t="s">
        <v>1140</v>
      </c>
      <c r="I432" s="1" t="s">
        <v>1141</v>
      </c>
      <c r="J432" s="1" t="s">
        <v>1142</v>
      </c>
      <c r="K432" s="1" t="s">
        <v>23</v>
      </c>
      <c r="L432" s="3"/>
      <c r="M432" s="9" t="s">
        <v>23</v>
      </c>
      <c r="N432" s="9" t="s">
        <v>23</v>
      </c>
      <c r="O432" s="9" t="s">
        <v>23</v>
      </c>
      <c r="P432" s="3" t="s">
        <v>71</v>
      </c>
      <c r="Q432" s="1" t="s">
        <v>1143</v>
      </c>
      <c r="R432" s="3" t="str">
        <f>HYPERLINK("https://docs.wto.org/imrd/directdoc.asp?DDFDocuments/t/G/TBTN17/SAU991R1A1.docx", "https://docs.wto.org/imrd/directdoc.asp?DDFDocuments/t/G/TBTN17/SAU991R1A1.docx")</f>
        <v>https://docs.wto.org/imrd/directdoc.asp?DDFDocuments/t/G/TBTN17/SAU991R1A1.docx</v>
      </c>
      <c r="S432" s="3" t="str">
        <f>HYPERLINK("https://docs.wto.org/imrd/directdoc.asp?DDFDocuments/u/G/TBTN17/SAU991R1A1.docx", "https://docs.wto.org/imrd/directdoc.asp?DDFDocuments/u/G/TBTN17/SAU991R1A1.docx")</f>
        <v>https://docs.wto.org/imrd/directdoc.asp?DDFDocuments/u/G/TBTN17/SAU991R1A1.docx</v>
      </c>
      <c r="T432" s="3" t="str">
        <f>HYPERLINK("https://docs.wto.org/imrd/directdoc.asp?DDFDocuments/v/G/TBTN17/SAU991R1A1.docx", "https://docs.wto.org/imrd/directdoc.asp?DDFDocuments/v/G/TBTN17/SAU991R1A1.docx")</f>
        <v>https://docs.wto.org/imrd/directdoc.asp?DDFDocuments/v/G/TBTN17/SAU991R1A1.docx</v>
      </c>
      <c r="U432" s="3" t="s">
        <v>421</v>
      </c>
      <c r="V432" s="3" t="s">
        <v>422</v>
      </c>
      <c r="W432" s="3" t="s">
        <v>422</v>
      </c>
      <c r="X432" s="3" t="s">
        <v>422</v>
      </c>
      <c r="Y432" s="3" t="s">
        <v>422</v>
      </c>
      <c r="Z432" s="3" t="s">
        <v>422</v>
      </c>
      <c r="AA432" s="3" t="s">
        <v>422</v>
      </c>
      <c r="AB432" s="1" t="s">
        <v>23</v>
      </c>
    </row>
    <row r="433" spans="1:28" ht="120" x14ac:dyDescent="0.25">
      <c r="A433" s="3" t="s">
        <v>28</v>
      </c>
      <c r="B433" s="9">
        <v>46000</v>
      </c>
      <c r="C433" s="13" t="str">
        <f>HYPERLINK("https://eping.wto.org/en/Search?viewData= G/TBT/N/BDI/336/Add.2, G/TBT/N/KEN/1398/Add.3, G/TBT/N/RWA/843/Add.2, G/TBT/N/TZA/922/Add.2, G/TBT/N/UGA/1751/Add.2"," G/TBT/N/BDI/336/Add.2, G/TBT/N/KEN/1398/Add.3, G/TBT/N/RWA/843/Add.2, G/TBT/N/TZA/922/Add.2, G/TBT/N/UGA/1751/Add.2")</f>
        <v xml:space="preserve"> G/TBT/N/BDI/336/Add.2, G/TBT/N/KEN/1398/Add.3, G/TBT/N/RWA/843/Add.2, G/TBT/N/TZA/922/Add.2, G/TBT/N/UGA/1751/Add.2</v>
      </c>
      <c r="D433" s="1" t="s">
        <v>1144</v>
      </c>
      <c r="E433" s="1" t="s">
        <v>1145</v>
      </c>
      <c r="F433" s="1" t="s">
        <v>1132</v>
      </c>
      <c r="G433" s="1" t="s">
        <v>1133</v>
      </c>
      <c r="H433" s="1" t="s">
        <v>131</v>
      </c>
      <c r="I433" s="1" t="s">
        <v>1146</v>
      </c>
      <c r="J433" s="1" t="s">
        <v>23</v>
      </c>
      <c r="K433" s="1" t="s">
        <v>133</v>
      </c>
      <c r="L433" s="3"/>
      <c r="M433" s="9" t="s">
        <v>23</v>
      </c>
      <c r="N433" s="9" t="s">
        <v>23</v>
      </c>
      <c r="O433" s="9" t="s">
        <v>23</v>
      </c>
      <c r="P433" s="3" t="s">
        <v>71</v>
      </c>
      <c r="Q433" s="3"/>
      <c r="R433" s="3" t="str">
        <f>HYPERLINK("https://docs.wto.org/imrd/directdoc.asp?DDFDocuments/t/G/TBTN23/BDI336A2.docx", "https://docs.wto.org/imrd/directdoc.asp?DDFDocuments/t/G/TBTN23/BDI336A2.docx")</f>
        <v>https://docs.wto.org/imrd/directdoc.asp?DDFDocuments/t/G/TBTN23/BDI336A2.docx</v>
      </c>
      <c r="S433" s="3" t="str">
        <f>HYPERLINK("https://docs.wto.org/imrd/directdoc.asp?DDFDocuments/u/G/TBTN23/BDI336A2.docx", "https://docs.wto.org/imrd/directdoc.asp?DDFDocuments/u/G/TBTN23/BDI336A2.docx")</f>
        <v>https://docs.wto.org/imrd/directdoc.asp?DDFDocuments/u/G/TBTN23/BDI336A2.docx</v>
      </c>
      <c r="T433" s="3" t="str">
        <f>HYPERLINK("https://docs.wto.org/imrd/directdoc.asp?DDFDocuments/v/G/TBTN23/BDI336A2.docx", "https://docs.wto.org/imrd/directdoc.asp?DDFDocuments/v/G/TBTN23/BDI336A2.docx")</f>
        <v>https://docs.wto.org/imrd/directdoc.asp?DDFDocuments/v/G/TBTN23/BDI336A2.docx</v>
      </c>
      <c r="U433" s="3" t="s">
        <v>421</v>
      </c>
      <c r="V433" s="3" t="s">
        <v>422</v>
      </c>
      <c r="W433" s="3" t="s">
        <v>422</v>
      </c>
      <c r="X433" s="3" t="s">
        <v>422</v>
      </c>
      <c r="Y433" s="3" t="s">
        <v>422</v>
      </c>
      <c r="Z433" s="3" t="s">
        <v>422</v>
      </c>
      <c r="AA433" s="3" t="s">
        <v>422</v>
      </c>
      <c r="AB433" s="1" t="s">
        <v>23</v>
      </c>
    </row>
    <row r="434" spans="1:28" ht="150" x14ac:dyDescent="0.25">
      <c r="A434" s="3" t="s">
        <v>28</v>
      </c>
      <c r="B434" s="9">
        <v>46000</v>
      </c>
      <c r="C434" s="13" t="str">
        <f>HYPERLINK("https://eping.wto.org/en/Search?viewData= G/TBT/N/BDI/496/Add.1, G/TBT/N/KEN/1656/Add.1, G/TBT/N/RWA/1045/Add.1, G/TBT/N/TZA/1159/Add.1, G/TBT/N/UGA/1996/Add.1"," G/TBT/N/BDI/496/Add.1, G/TBT/N/KEN/1656/Add.1, G/TBT/N/RWA/1045/Add.1, G/TBT/N/TZA/1159/Add.1, G/TBT/N/UGA/1996/Add.1")</f>
        <v xml:space="preserve"> G/TBT/N/BDI/496/Add.1, G/TBT/N/KEN/1656/Add.1, G/TBT/N/RWA/1045/Add.1, G/TBT/N/TZA/1159/Add.1, G/TBT/N/UGA/1996/Add.1</v>
      </c>
      <c r="D434" s="1" t="s">
        <v>1147</v>
      </c>
      <c r="E434" s="1" t="s">
        <v>1148</v>
      </c>
      <c r="F434" s="1" t="s">
        <v>1149</v>
      </c>
      <c r="G434" s="1" t="s">
        <v>1150</v>
      </c>
      <c r="H434" s="1" t="s">
        <v>97</v>
      </c>
      <c r="I434" s="1" t="s">
        <v>128</v>
      </c>
      <c r="J434" s="1" t="s">
        <v>23</v>
      </c>
      <c r="K434" s="1" t="s">
        <v>29</v>
      </c>
      <c r="L434" s="3"/>
      <c r="M434" s="9" t="s">
        <v>23</v>
      </c>
      <c r="N434" s="9" t="s">
        <v>23</v>
      </c>
      <c r="O434" s="9" t="s">
        <v>23</v>
      </c>
      <c r="P434" s="3" t="s">
        <v>71</v>
      </c>
      <c r="Q434" s="3"/>
      <c r="R434" s="3" t="str">
        <f>HYPERLINK("https://docs.wto.org/imrd/directdoc.asp?DDFDocuments/t/G/TBTN24/BDI496A1.docx", "https://docs.wto.org/imrd/directdoc.asp?DDFDocuments/t/G/TBTN24/BDI496A1.docx")</f>
        <v>https://docs.wto.org/imrd/directdoc.asp?DDFDocuments/t/G/TBTN24/BDI496A1.docx</v>
      </c>
      <c r="S434" s="3" t="str">
        <f>HYPERLINK("https://docs.wto.org/imrd/directdoc.asp?DDFDocuments/u/G/TBTN24/BDI496A1.docx", "https://docs.wto.org/imrd/directdoc.asp?DDFDocuments/u/G/TBTN24/BDI496A1.docx")</f>
        <v>https://docs.wto.org/imrd/directdoc.asp?DDFDocuments/u/G/TBTN24/BDI496A1.docx</v>
      </c>
      <c r="T434" s="3" t="str">
        <f>HYPERLINK("https://docs.wto.org/imrd/directdoc.asp?DDFDocuments/v/G/TBTN24/BDI496A1.docx", "https://docs.wto.org/imrd/directdoc.asp?DDFDocuments/v/G/TBTN24/BDI496A1.docx")</f>
        <v>https://docs.wto.org/imrd/directdoc.asp?DDFDocuments/v/G/TBTN24/BDI496A1.docx</v>
      </c>
      <c r="U434" s="3" t="s">
        <v>421</v>
      </c>
      <c r="V434" s="3" t="s">
        <v>422</v>
      </c>
      <c r="W434" s="3" t="s">
        <v>422</v>
      </c>
      <c r="X434" s="3" t="s">
        <v>422</v>
      </c>
      <c r="Y434" s="3" t="s">
        <v>422</v>
      </c>
      <c r="Z434" s="3" t="s">
        <v>422</v>
      </c>
      <c r="AA434" s="3" t="s">
        <v>422</v>
      </c>
      <c r="AB434" s="1" t="s">
        <v>23</v>
      </c>
    </row>
    <row r="435" spans="1:28" ht="150" x14ac:dyDescent="0.25">
      <c r="A435" s="3" t="s">
        <v>28</v>
      </c>
      <c r="B435" s="9">
        <v>46000</v>
      </c>
      <c r="C435" s="13" t="str">
        <f>HYPERLINK("https://eping.wto.org/en/Search?viewData= G/TBT/N/BDI/492/Add.1, G/TBT/N/KEN/1652/Add.1, G/TBT/N/RWA/1041/Add.1, G/TBT/N/TZA/1155/Add.1, G/TBT/N/UGA/1992/Add.1"," G/TBT/N/BDI/492/Add.1, G/TBT/N/KEN/1652/Add.1, G/TBT/N/RWA/1041/Add.1, G/TBT/N/TZA/1155/Add.1, G/TBT/N/UGA/1992/Add.1")</f>
        <v xml:space="preserve"> G/TBT/N/BDI/492/Add.1, G/TBT/N/KEN/1652/Add.1, G/TBT/N/RWA/1041/Add.1, G/TBT/N/TZA/1155/Add.1, G/TBT/N/UGA/1992/Add.1</v>
      </c>
      <c r="D435" s="1" t="s">
        <v>1151</v>
      </c>
      <c r="E435" s="1" t="s">
        <v>1152</v>
      </c>
      <c r="F435" s="1" t="s">
        <v>1153</v>
      </c>
      <c r="G435" s="1" t="s">
        <v>1154</v>
      </c>
      <c r="H435" s="1" t="s">
        <v>97</v>
      </c>
      <c r="I435" s="1" t="s">
        <v>128</v>
      </c>
      <c r="J435" s="1" t="s">
        <v>23</v>
      </c>
      <c r="K435" s="1" t="s">
        <v>29</v>
      </c>
      <c r="L435" s="3"/>
      <c r="M435" s="9" t="s">
        <v>23</v>
      </c>
      <c r="N435" s="9" t="s">
        <v>23</v>
      </c>
      <c r="O435" s="9" t="s">
        <v>23</v>
      </c>
      <c r="P435" s="3" t="s">
        <v>71</v>
      </c>
      <c r="Q435" s="3"/>
      <c r="R435" s="3" t="str">
        <f>HYPERLINK("https://docs.wto.org/imrd/directdoc.asp?DDFDocuments/t/G/TBTN24/BDI492A1.docx", "https://docs.wto.org/imrd/directdoc.asp?DDFDocuments/t/G/TBTN24/BDI492A1.docx")</f>
        <v>https://docs.wto.org/imrd/directdoc.asp?DDFDocuments/t/G/TBTN24/BDI492A1.docx</v>
      </c>
      <c r="S435" s="3" t="str">
        <f>HYPERLINK("https://docs.wto.org/imrd/directdoc.asp?DDFDocuments/u/G/TBTN24/BDI492A1.docx", "https://docs.wto.org/imrd/directdoc.asp?DDFDocuments/u/G/TBTN24/BDI492A1.docx")</f>
        <v>https://docs.wto.org/imrd/directdoc.asp?DDFDocuments/u/G/TBTN24/BDI492A1.docx</v>
      </c>
      <c r="T435" s="3" t="str">
        <f>HYPERLINK("https://docs.wto.org/imrd/directdoc.asp?DDFDocuments/v/G/TBTN24/BDI492A1.docx", "https://docs.wto.org/imrd/directdoc.asp?DDFDocuments/v/G/TBTN24/BDI492A1.docx")</f>
        <v>https://docs.wto.org/imrd/directdoc.asp?DDFDocuments/v/G/TBTN24/BDI492A1.docx</v>
      </c>
      <c r="U435" s="3" t="s">
        <v>421</v>
      </c>
      <c r="V435" s="3" t="s">
        <v>422</v>
      </c>
      <c r="W435" s="3" t="s">
        <v>422</v>
      </c>
      <c r="X435" s="3" t="s">
        <v>422</v>
      </c>
      <c r="Y435" s="3" t="s">
        <v>422</v>
      </c>
      <c r="Z435" s="3" t="s">
        <v>422</v>
      </c>
      <c r="AA435" s="3" t="s">
        <v>422</v>
      </c>
      <c r="AB435" s="1" t="s">
        <v>23</v>
      </c>
    </row>
    <row r="436" spans="1:28" ht="150" x14ac:dyDescent="0.25">
      <c r="A436" s="3" t="s">
        <v>28</v>
      </c>
      <c r="B436" s="9">
        <v>46000</v>
      </c>
      <c r="C436" s="13" t="str">
        <f>HYPERLINK("https://eping.wto.org/en/Search?viewData= G/TBT/N/BDI/491/Add.1, G/TBT/N/KEN/1651/Add.1, G/TBT/N/RWA/1040/Add.1, G/TBT/N/TZA/1154/Add.1, G/TBT/N/UGA/1991/Add.1"," G/TBT/N/BDI/491/Add.1, G/TBT/N/KEN/1651/Add.1, G/TBT/N/RWA/1040/Add.1, G/TBT/N/TZA/1154/Add.1, G/TBT/N/UGA/1991/Add.1")</f>
        <v xml:space="preserve"> G/TBT/N/BDI/491/Add.1, G/TBT/N/KEN/1651/Add.1, G/TBT/N/RWA/1040/Add.1, G/TBT/N/TZA/1154/Add.1, G/TBT/N/UGA/1991/Add.1</v>
      </c>
      <c r="D436" s="1" t="s">
        <v>1155</v>
      </c>
      <c r="E436" s="1" t="s">
        <v>1156</v>
      </c>
      <c r="F436" s="1" t="s">
        <v>1157</v>
      </c>
      <c r="G436" s="1" t="s">
        <v>1158</v>
      </c>
      <c r="H436" s="1" t="s">
        <v>97</v>
      </c>
      <c r="I436" s="1" t="s">
        <v>128</v>
      </c>
      <c r="J436" s="1" t="s">
        <v>23</v>
      </c>
      <c r="K436" s="1" t="s">
        <v>29</v>
      </c>
      <c r="L436" s="3"/>
      <c r="M436" s="9" t="s">
        <v>23</v>
      </c>
      <c r="N436" s="9" t="s">
        <v>23</v>
      </c>
      <c r="O436" s="9" t="s">
        <v>23</v>
      </c>
      <c r="P436" s="3" t="s">
        <v>71</v>
      </c>
      <c r="Q436" s="3"/>
      <c r="R436" s="3" t="str">
        <f>HYPERLINK("https://docs.wto.org/imrd/directdoc.asp?DDFDocuments/t/G/TBTN24/BDI491A1.docx", "https://docs.wto.org/imrd/directdoc.asp?DDFDocuments/t/G/TBTN24/BDI491A1.docx")</f>
        <v>https://docs.wto.org/imrd/directdoc.asp?DDFDocuments/t/G/TBTN24/BDI491A1.docx</v>
      </c>
      <c r="S436" s="3" t="str">
        <f>HYPERLINK("https://docs.wto.org/imrd/directdoc.asp?DDFDocuments/u/G/TBTN24/BDI491A1.docx", "https://docs.wto.org/imrd/directdoc.asp?DDFDocuments/u/G/TBTN24/BDI491A1.docx")</f>
        <v>https://docs.wto.org/imrd/directdoc.asp?DDFDocuments/u/G/TBTN24/BDI491A1.docx</v>
      </c>
      <c r="T436" s="3" t="str">
        <f>HYPERLINK("https://docs.wto.org/imrd/directdoc.asp?DDFDocuments/v/G/TBTN24/BDI491A1.docx", "https://docs.wto.org/imrd/directdoc.asp?DDFDocuments/v/G/TBTN24/BDI491A1.docx")</f>
        <v>https://docs.wto.org/imrd/directdoc.asp?DDFDocuments/v/G/TBTN24/BDI491A1.docx</v>
      </c>
      <c r="U436" s="3" t="s">
        <v>421</v>
      </c>
      <c r="V436" s="3" t="s">
        <v>422</v>
      </c>
      <c r="W436" s="3" t="s">
        <v>422</v>
      </c>
      <c r="X436" s="3" t="s">
        <v>422</v>
      </c>
      <c r="Y436" s="3" t="s">
        <v>422</v>
      </c>
      <c r="Z436" s="3" t="s">
        <v>422</v>
      </c>
      <c r="AA436" s="3" t="s">
        <v>422</v>
      </c>
      <c r="AB436" s="1" t="s">
        <v>23</v>
      </c>
    </row>
    <row r="437" spans="1:28" ht="195" x14ac:dyDescent="0.25">
      <c r="A437" s="3" t="s">
        <v>43</v>
      </c>
      <c r="B437" s="9">
        <v>46000</v>
      </c>
      <c r="C437" s="13" t="str">
        <f>HYPERLINK("https://eping.wto.org/en/Search?viewData= G/TBT/N/BDI/402/Add.2, G/TBT/N/KEN/1497/Add.3, G/TBT/N/RWA/926/Add.2, G/TBT/N/TZA/1030/Add.2, G/TBT/N/UGA/1837/Add.2"," G/TBT/N/BDI/402/Add.2, G/TBT/N/KEN/1497/Add.3, G/TBT/N/RWA/926/Add.2, G/TBT/N/TZA/1030/Add.2, G/TBT/N/UGA/1837/Add.2")</f>
        <v xml:space="preserve"> G/TBT/N/BDI/402/Add.2, G/TBT/N/KEN/1497/Add.3, G/TBT/N/RWA/926/Add.2, G/TBT/N/TZA/1030/Add.2, G/TBT/N/UGA/1837/Add.2</v>
      </c>
      <c r="D437" s="1" t="s">
        <v>1159</v>
      </c>
      <c r="E437" s="1" t="s">
        <v>1160</v>
      </c>
      <c r="F437" s="1" t="s">
        <v>1161</v>
      </c>
      <c r="G437" s="1" t="s">
        <v>1162</v>
      </c>
      <c r="H437" s="1" t="s">
        <v>911</v>
      </c>
      <c r="I437" s="1" t="s">
        <v>636</v>
      </c>
      <c r="J437" s="1" t="s">
        <v>23</v>
      </c>
      <c r="K437" s="1" t="s">
        <v>29</v>
      </c>
      <c r="L437" s="3"/>
      <c r="M437" s="9" t="s">
        <v>23</v>
      </c>
      <c r="N437" s="9" t="s">
        <v>23</v>
      </c>
      <c r="O437" s="9" t="s">
        <v>23</v>
      </c>
      <c r="P437" s="3" t="s">
        <v>71</v>
      </c>
      <c r="Q437" s="3"/>
      <c r="R437" s="3" t="str">
        <f>HYPERLINK("https://docs.wto.org/imrd/directdoc.asp?DDFDocuments/t/G/TBTN23/BDI402A2.docx", "https://docs.wto.org/imrd/directdoc.asp?DDFDocuments/t/G/TBTN23/BDI402A2.docx")</f>
        <v>https://docs.wto.org/imrd/directdoc.asp?DDFDocuments/t/G/TBTN23/BDI402A2.docx</v>
      </c>
      <c r="S437" s="3" t="str">
        <f>HYPERLINK("https://docs.wto.org/imrd/directdoc.asp?DDFDocuments/u/G/TBTN23/BDI402A2.docx", "https://docs.wto.org/imrd/directdoc.asp?DDFDocuments/u/G/TBTN23/BDI402A2.docx")</f>
        <v>https://docs.wto.org/imrd/directdoc.asp?DDFDocuments/u/G/TBTN23/BDI402A2.docx</v>
      </c>
      <c r="T437" s="3" t="str">
        <f>HYPERLINK("https://docs.wto.org/imrd/directdoc.asp?DDFDocuments/v/G/TBTN23/BDI402A2.docx", "https://docs.wto.org/imrd/directdoc.asp?DDFDocuments/v/G/TBTN23/BDI402A2.docx")</f>
        <v>https://docs.wto.org/imrd/directdoc.asp?DDFDocuments/v/G/TBTN23/BDI402A2.docx</v>
      </c>
      <c r="U437" s="3" t="s">
        <v>421</v>
      </c>
      <c r="V437" s="3" t="s">
        <v>422</v>
      </c>
      <c r="W437" s="3" t="s">
        <v>421</v>
      </c>
      <c r="X437" s="3" t="s">
        <v>422</v>
      </c>
      <c r="Y437" s="3" t="s">
        <v>422</v>
      </c>
      <c r="Z437" s="3" t="s">
        <v>422</v>
      </c>
      <c r="AA437" s="3" t="s">
        <v>422</v>
      </c>
      <c r="AB437" s="1" t="s">
        <v>23</v>
      </c>
    </row>
    <row r="438" spans="1:28" ht="195" x14ac:dyDescent="0.25">
      <c r="A438" s="3" t="s">
        <v>47</v>
      </c>
      <c r="B438" s="9">
        <v>46000</v>
      </c>
      <c r="C438" s="13" t="str">
        <f>HYPERLINK("https://eping.wto.org/en/Search?viewData= G/TBT/N/BDI/402/Add.2, G/TBT/N/KEN/1497/Add.3, G/TBT/N/RWA/926/Add.2, G/TBT/N/TZA/1030/Add.2, G/TBT/N/UGA/1837/Add.2"," G/TBT/N/BDI/402/Add.2, G/TBT/N/KEN/1497/Add.3, G/TBT/N/RWA/926/Add.2, G/TBT/N/TZA/1030/Add.2, G/TBT/N/UGA/1837/Add.2")</f>
        <v xml:space="preserve"> G/TBT/N/BDI/402/Add.2, G/TBT/N/KEN/1497/Add.3, G/TBT/N/RWA/926/Add.2, G/TBT/N/TZA/1030/Add.2, G/TBT/N/UGA/1837/Add.2</v>
      </c>
      <c r="D438" s="1" t="s">
        <v>1159</v>
      </c>
      <c r="E438" s="1" t="s">
        <v>1160</v>
      </c>
      <c r="F438" s="1" t="s">
        <v>1161</v>
      </c>
      <c r="G438" s="1" t="s">
        <v>1162</v>
      </c>
      <c r="H438" s="1" t="s">
        <v>911</v>
      </c>
      <c r="I438" s="1" t="s">
        <v>636</v>
      </c>
      <c r="J438" s="1" t="s">
        <v>23</v>
      </c>
      <c r="K438" s="1" t="s">
        <v>29</v>
      </c>
      <c r="L438" s="3"/>
      <c r="M438" s="9" t="s">
        <v>23</v>
      </c>
      <c r="N438" s="9" t="s">
        <v>23</v>
      </c>
      <c r="O438" s="9" t="s">
        <v>23</v>
      </c>
      <c r="P438" s="3" t="s">
        <v>71</v>
      </c>
      <c r="Q438" s="3"/>
      <c r="R438" s="3" t="str">
        <f>HYPERLINK("https://docs.wto.org/imrd/directdoc.asp?DDFDocuments/t/G/TBTN23/BDI402A2.docx", "https://docs.wto.org/imrd/directdoc.asp?DDFDocuments/t/G/TBTN23/BDI402A2.docx")</f>
        <v>https://docs.wto.org/imrd/directdoc.asp?DDFDocuments/t/G/TBTN23/BDI402A2.docx</v>
      </c>
      <c r="S438" s="3" t="str">
        <f>HYPERLINK("https://docs.wto.org/imrd/directdoc.asp?DDFDocuments/u/G/TBTN23/BDI402A2.docx", "https://docs.wto.org/imrd/directdoc.asp?DDFDocuments/u/G/TBTN23/BDI402A2.docx")</f>
        <v>https://docs.wto.org/imrd/directdoc.asp?DDFDocuments/u/G/TBTN23/BDI402A2.docx</v>
      </c>
      <c r="T438" s="3" t="str">
        <f>HYPERLINK("https://docs.wto.org/imrd/directdoc.asp?DDFDocuments/v/G/TBTN23/BDI402A2.docx", "https://docs.wto.org/imrd/directdoc.asp?DDFDocuments/v/G/TBTN23/BDI402A2.docx")</f>
        <v>https://docs.wto.org/imrd/directdoc.asp?DDFDocuments/v/G/TBTN23/BDI402A2.docx</v>
      </c>
      <c r="U438" s="3" t="s">
        <v>421</v>
      </c>
      <c r="V438" s="3" t="s">
        <v>422</v>
      </c>
      <c r="W438" s="3" t="s">
        <v>421</v>
      </c>
      <c r="X438" s="3" t="s">
        <v>422</v>
      </c>
      <c r="Y438" s="3" t="s">
        <v>422</v>
      </c>
      <c r="Z438" s="3" t="s">
        <v>422</v>
      </c>
      <c r="AA438" s="3" t="s">
        <v>422</v>
      </c>
      <c r="AB438" s="1" t="s">
        <v>23</v>
      </c>
    </row>
    <row r="439" spans="1:28" ht="195" x14ac:dyDescent="0.25">
      <c r="A439" s="3" t="s">
        <v>47</v>
      </c>
      <c r="B439" s="9">
        <v>46000</v>
      </c>
      <c r="C439" s="13" t="str">
        <f>HYPERLINK("https://eping.wto.org/en/Search?viewData= G/TBT/N/BDI/403/Add.2, G/TBT/N/KEN/1498/Add.3, G/TBT/N/RWA/927/Add.2, G/TBT/N/TZA/1031/Add.2, G/TBT/N/UGA/1838/Add.2"," G/TBT/N/BDI/403/Add.2, G/TBT/N/KEN/1498/Add.3, G/TBT/N/RWA/927/Add.2, G/TBT/N/TZA/1031/Add.2, G/TBT/N/UGA/1838/Add.2")</f>
        <v xml:space="preserve"> G/TBT/N/BDI/403/Add.2, G/TBT/N/KEN/1498/Add.3, G/TBT/N/RWA/927/Add.2, G/TBT/N/TZA/1031/Add.2, G/TBT/N/UGA/1838/Add.2</v>
      </c>
      <c r="D439" s="1" t="s">
        <v>1163</v>
      </c>
      <c r="E439" s="1" t="s">
        <v>1164</v>
      </c>
      <c r="F439" s="1" t="s">
        <v>1165</v>
      </c>
      <c r="G439" s="1" t="s">
        <v>1166</v>
      </c>
      <c r="H439" s="1" t="s">
        <v>911</v>
      </c>
      <c r="I439" s="1" t="s">
        <v>636</v>
      </c>
      <c r="J439" s="1" t="s">
        <v>23</v>
      </c>
      <c r="K439" s="1" t="s">
        <v>29</v>
      </c>
      <c r="L439" s="3"/>
      <c r="M439" s="9" t="s">
        <v>23</v>
      </c>
      <c r="N439" s="9" t="s">
        <v>23</v>
      </c>
      <c r="O439" s="9" t="s">
        <v>23</v>
      </c>
      <c r="P439" s="3" t="s">
        <v>71</v>
      </c>
      <c r="Q439" s="3"/>
      <c r="R439" s="3" t="str">
        <f>HYPERLINK("https://docs.wto.org/imrd/directdoc.asp?DDFDocuments/t/G/TBTN23/BDI403A2.docx", "https://docs.wto.org/imrd/directdoc.asp?DDFDocuments/t/G/TBTN23/BDI403A2.docx")</f>
        <v>https://docs.wto.org/imrd/directdoc.asp?DDFDocuments/t/G/TBTN23/BDI403A2.docx</v>
      </c>
      <c r="S439" s="3" t="str">
        <f>HYPERLINK("https://docs.wto.org/imrd/directdoc.asp?DDFDocuments/u/G/TBTN23/BDI403A2.docx", "https://docs.wto.org/imrd/directdoc.asp?DDFDocuments/u/G/TBTN23/BDI403A2.docx")</f>
        <v>https://docs.wto.org/imrd/directdoc.asp?DDFDocuments/u/G/TBTN23/BDI403A2.docx</v>
      </c>
      <c r="T439" s="3" t="str">
        <f>HYPERLINK("https://docs.wto.org/imrd/directdoc.asp?DDFDocuments/v/G/TBTN23/BDI403A2.docx", "https://docs.wto.org/imrd/directdoc.asp?DDFDocuments/v/G/TBTN23/BDI403A2.docx")</f>
        <v>https://docs.wto.org/imrd/directdoc.asp?DDFDocuments/v/G/TBTN23/BDI403A2.docx</v>
      </c>
      <c r="U439" s="3" t="s">
        <v>421</v>
      </c>
      <c r="V439" s="3" t="s">
        <v>422</v>
      </c>
      <c r="W439" s="3" t="s">
        <v>421</v>
      </c>
      <c r="X439" s="3" t="s">
        <v>422</v>
      </c>
      <c r="Y439" s="3" t="s">
        <v>422</v>
      </c>
      <c r="Z439" s="3" t="s">
        <v>422</v>
      </c>
      <c r="AA439" s="3" t="s">
        <v>422</v>
      </c>
      <c r="AB439" s="1" t="s">
        <v>23</v>
      </c>
    </row>
    <row r="440" spans="1:28" ht="195" x14ac:dyDescent="0.25">
      <c r="A440" s="3" t="s">
        <v>47</v>
      </c>
      <c r="B440" s="9">
        <v>46000</v>
      </c>
      <c r="C440" s="13" t="str">
        <f>HYPERLINK("https://eping.wto.org/en/Search?viewData= G/TBT/N/BDI/404/Add.2, G/TBT/N/KEN/1499/Add.3, G/TBT/N/RWA/928/Add.2, G/TBT/N/TZA/1032/Add.2, G/TBT/N/UGA/1839/Add.2"," G/TBT/N/BDI/404/Add.2, G/TBT/N/KEN/1499/Add.3, G/TBT/N/RWA/928/Add.2, G/TBT/N/TZA/1032/Add.2, G/TBT/N/UGA/1839/Add.2")</f>
        <v xml:space="preserve"> G/TBT/N/BDI/404/Add.2, G/TBT/N/KEN/1499/Add.3, G/TBT/N/RWA/928/Add.2, G/TBT/N/TZA/1032/Add.2, G/TBT/N/UGA/1839/Add.2</v>
      </c>
      <c r="D440" s="1" t="s">
        <v>1167</v>
      </c>
      <c r="E440" s="1" t="s">
        <v>1168</v>
      </c>
      <c r="F440" s="1" t="s">
        <v>1169</v>
      </c>
      <c r="G440" s="1" t="s">
        <v>1170</v>
      </c>
      <c r="H440" s="1" t="s">
        <v>911</v>
      </c>
      <c r="I440" s="1" t="s">
        <v>636</v>
      </c>
      <c r="J440" s="1" t="s">
        <v>23</v>
      </c>
      <c r="K440" s="1" t="s">
        <v>29</v>
      </c>
      <c r="L440" s="3"/>
      <c r="M440" s="9" t="s">
        <v>23</v>
      </c>
      <c r="N440" s="9" t="s">
        <v>23</v>
      </c>
      <c r="O440" s="9" t="s">
        <v>23</v>
      </c>
      <c r="P440" s="3" t="s">
        <v>71</v>
      </c>
      <c r="Q440" s="3"/>
      <c r="R440" s="3" t="str">
        <f>HYPERLINK("https://docs.wto.org/imrd/directdoc.asp?DDFDocuments/t/G/TBTN23/BDI404A2.docx", "https://docs.wto.org/imrd/directdoc.asp?DDFDocuments/t/G/TBTN23/BDI404A2.docx")</f>
        <v>https://docs.wto.org/imrd/directdoc.asp?DDFDocuments/t/G/TBTN23/BDI404A2.docx</v>
      </c>
      <c r="S440" s="3" t="str">
        <f>HYPERLINK("https://docs.wto.org/imrd/directdoc.asp?DDFDocuments/u/G/TBTN23/BDI404A2.docx", "https://docs.wto.org/imrd/directdoc.asp?DDFDocuments/u/G/TBTN23/BDI404A2.docx")</f>
        <v>https://docs.wto.org/imrd/directdoc.asp?DDFDocuments/u/G/TBTN23/BDI404A2.docx</v>
      </c>
      <c r="T440" s="3" t="str">
        <f>HYPERLINK("https://docs.wto.org/imrd/directdoc.asp?DDFDocuments/v/G/TBTN23/BDI404A2.docx", "https://docs.wto.org/imrd/directdoc.asp?DDFDocuments/v/G/TBTN23/BDI404A2.docx")</f>
        <v>https://docs.wto.org/imrd/directdoc.asp?DDFDocuments/v/G/TBTN23/BDI404A2.docx</v>
      </c>
      <c r="U440" s="3" t="s">
        <v>421</v>
      </c>
      <c r="V440" s="3" t="s">
        <v>422</v>
      </c>
      <c r="W440" s="3" t="s">
        <v>421</v>
      </c>
      <c r="X440" s="3" t="s">
        <v>422</v>
      </c>
      <c r="Y440" s="3" t="s">
        <v>422</v>
      </c>
      <c r="Z440" s="3" t="s">
        <v>422</v>
      </c>
      <c r="AA440" s="3" t="s">
        <v>422</v>
      </c>
      <c r="AB440" s="1" t="s">
        <v>23</v>
      </c>
    </row>
    <row r="441" spans="1:28" ht="240" x14ac:dyDescent="0.25">
      <c r="A441" s="3" t="s">
        <v>126</v>
      </c>
      <c r="B441" s="9">
        <v>46000</v>
      </c>
      <c r="C441" s="13" t="str">
        <f>HYPERLINK("https://eping.wto.org/en/Search?viewData= G/TBT/N/BDI/371/Rev.1/Add.1, G/TBT/N/KEN/1451/Rev.1/Add.1, G/TBT/N/RWA/883/Rev.1/Add.1, G/TBT/N/TZA/985/Rev.1/Add.1, G/TBT/N/UGA/1788/Rev.1/Add.1"," G/TBT/N/BDI/371/Rev.1/Add.1, G/TBT/N/KEN/1451/Rev.1/Add.1, G/TBT/N/RWA/883/Rev.1/Add.1, G/TBT/N/TZA/985/Rev.1/Add.1, G/TBT/N/UGA/1788/Rev.1/Add.1")</f>
        <v xml:space="preserve"> G/TBT/N/BDI/371/Rev.1/Add.1, G/TBT/N/KEN/1451/Rev.1/Add.1, G/TBT/N/RWA/883/Rev.1/Add.1, G/TBT/N/TZA/985/Rev.1/Add.1, G/TBT/N/UGA/1788/Rev.1/Add.1</v>
      </c>
      <c r="D441" s="1" t="s">
        <v>1171</v>
      </c>
      <c r="E441" s="1" t="s">
        <v>1172</v>
      </c>
      <c r="F441" s="1" t="s">
        <v>1173</v>
      </c>
      <c r="G441" s="1" t="s">
        <v>1174</v>
      </c>
      <c r="H441" s="1" t="s">
        <v>1175</v>
      </c>
      <c r="I441" s="1" t="s">
        <v>1176</v>
      </c>
      <c r="J441" s="1" t="s">
        <v>23</v>
      </c>
      <c r="K441" s="1" t="s">
        <v>29</v>
      </c>
      <c r="L441" s="3"/>
      <c r="M441" s="9" t="s">
        <v>23</v>
      </c>
      <c r="N441" s="9" t="s">
        <v>23</v>
      </c>
      <c r="O441" s="9" t="s">
        <v>23</v>
      </c>
      <c r="P441" s="3" t="s">
        <v>71</v>
      </c>
      <c r="Q441" s="3"/>
      <c r="R441" s="3" t="str">
        <f>HYPERLINK("https://docs.wto.org/imrd/directdoc.asp?DDFDocuments/t/G/TBTN23/BDI371R1A1.docx", "https://docs.wto.org/imrd/directdoc.asp?DDFDocuments/t/G/TBTN23/BDI371R1A1.docx")</f>
        <v>https://docs.wto.org/imrd/directdoc.asp?DDFDocuments/t/G/TBTN23/BDI371R1A1.docx</v>
      </c>
      <c r="S441" s="3" t="str">
        <f>HYPERLINK("https://docs.wto.org/imrd/directdoc.asp?DDFDocuments/u/G/TBTN23/BDI371R1A1.docx", "https://docs.wto.org/imrd/directdoc.asp?DDFDocuments/u/G/TBTN23/BDI371R1A1.docx")</f>
        <v>https://docs.wto.org/imrd/directdoc.asp?DDFDocuments/u/G/TBTN23/BDI371R1A1.docx</v>
      </c>
      <c r="T441" s="3" t="str">
        <f>HYPERLINK("https://docs.wto.org/imrd/directdoc.asp?DDFDocuments/v/G/TBTN23/BDI371R1A1.docx", "https://docs.wto.org/imrd/directdoc.asp?DDFDocuments/v/G/TBTN23/BDI371R1A1.docx")</f>
        <v>https://docs.wto.org/imrd/directdoc.asp?DDFDocuments/v/G/TBTN23/BDI371R1A1.docx</v>
      </c>
      <c r="U441" s="3" t="s">
        <v>421</v>
      </c>
      <c r="V441" s="3" t="s">
        <v>422</v>
      </c>
      <c r="W441" s="3" t="s">
        <v>422</v>
      </c>
      <c r="X441" s="3" t="s">
        <v>422</v>
      </c>
      <c r="Y441" s="3" t="s">
        <v>422</v>
      </c>
      <c r="Z441" s="3" t="s">
        <v>422</v>
      </c>
      <c r="AA441" s="3" t="s">
        <v>422</v>
      </c>
      <c r="AB441" s="1" t="s">
        <v>23</v>
      </c>
    </row>
    <row r="442" spans="1:28" ht="210" x14ac:dyDescent="0.25">
      <c r="A442" s="3" t="s">
        <v>43</v>
      </c>
      <c r="B442" s="9">
        <v>46000</v>
      </c>
      <c r="C442" s="13" t="str">
        <f>HYPERLINK("https://eping.wto.org/en/Search?viewData= G/TBT/N/BDI/388/Add.2, G/TBT/N/KEN/1468/Add.2, G/TBT/N/RWA/900/Add.2, G/TBT/N/TZA/1002/Add.2, G/TBT/N/UGA/1807/Add.2"," G/TBT/N/BDI/388/Add.2, G/TBT/N/KEN/1468/Add.2, G/TBT/N/RWA/900/Add.2, G/TBT/N/TZA/1002/Add.2, G/TBT/N/UGA/1807/Add.2")</f>
        <v xml:space="preserve"> G/TBT/N/BDI/388/Add.2, G/TBT/N/KEN/1468/Add.2, G/TBT/N/RWA/900/Add.2, G/TBT/N/TZA/1002/Add.2, G/TBT/N/UGA/1807/Add.2</v>
      </c>
      <c r="D442" s="1" t="s">
        <v>1177</v>
      </c>
      <c r="E442" s="1" t="s">
        <v>1178</v>
      </c>
      <c r="F442" s="1" t="s">
        <v>1121</v>
      </c>
      <c r="G442" s="1" t="s">
        <v>1122</v>
      </c>
      <c r="H442" s="1" t="s">
        <v>1123</v>
      </c>
      <c r="I442" s="1" t="s">
        <v>1179</v>
      </c>
      <c r="J442" s="1" t="s">
        <v>23</v>
      </c>
      <c r="K442" s="1" t="s">
        <v>29</v>
      </c>
      <c r="L442" s="3"/>
      <c r="M442" s="9" t="s">
        <v>23</v>
      </c>
      <c r="N442" s="9" t="s">
        <v>23</v>
      </c>
      <c r="O442" s="9" t="s">
        <v>23</v>
      </c>
      <c r="P442" s="3" t="s">
        <v>71</v>
      </c>
      <c r="Q442" s="3"/>
      <c r="R442" s="3" t="str">
        <f>HYPERLINK("https://docs.wto.org/imrd/directdoc.asp?DDFDocuments/t/G/TBTN23/BDI388A2.docx", "https://docs.wto.org/imrd/directdoc.asp?DDFDocuments/t/G/TBTN23/BDI388A2.docx")</f>
        <v>https://docs.wto.org/imrd/directdoc.asp?DDFDocuments/t/G/TBTN23/BDI388A2.docx</v>
      </c>
      <c r="S442" s="3" t="str">
        <f>HYPERLINK("https://docs.wto.org/imrd/directdoc.asp?DDFDocuments/u/G/TBTN23/BDI388A2.docx", "https://docs.wto.org/imrd/directdoc.asp?DDFDocuments/u/G/TBTN23/BDI388A2.docx")</f>
        <v>https://docs.wto.org/imrd/directdoc.asp?DDFDocuments/u/G/TBTN23/BDI388A2.docx</v>
      </c>
      <c r="T442" s="3" t="str">
        <f>HYPERLINK("https://docs.wto.org/imrd/directdoc.asp?DDFDocuments/v/G/TBTN23/BDI388A2.docx", "https://docs.wto.org/imrd/directdoc.asp?DDFDocuments/v/G/TBTN23/BDI388A2.docx")</f>
        <v>https://docs.wto.org/imrd/directdoc.asp?DDFDocuments/v/G/TBTN23/BDI388A2.docx</v>
      </c>
      <c r="U442" s="3" t="s">
        <v>421</v>
      </c>
      <c r="V442" s="3" t="s">
        <v>422</v>
      </c>
      <c r="W442" s="3" t="s">
        <v>422</v>
      </c>
      <c r="X442" s="3" t="s">
        <v>422</v>
      </c>
      <c r="Y442" s="3" t="s">
        <v>422</v>
      </c>
      <c r="Z442" s="3" t="s">
        <v>422</v>
      </c>
      <c r="AA442" s="3" t="s">
        <v>422</v>
      </c>
      <c r="AB442" s="1" t="s">
        <v>23</v>
      </c>
    </row>
    <row r="443" spans="1:28" ht="210" x14ac:dyDescent="0.25">
      <c r="A443" s="3" t="s">
        <v>126</v>
      </c>
      <c r="B443" s="9">
        <v>46000</v>
      </c>
      <c r="C443" s="13" t="str">
        <f>HYPERLINK("https://eping.wto.org/en/Search?viewData= G/TBT/N/BDI/389/Add.2, G/TBT/N/KEN/1469/Add.2, G/TBT/N/RWA/901/Add.2, G/TBT/N/TZA/1003/Add.2, G/TBT/N/UGA/1808/Add.2"," G/TBT/N/BDI/389/Add.2, G/TBT/N/KEN/1469/Add.2, G/TBT/N/RWA/901/Add.2, G/TBT/N/TZA/1003/Add.2, G/TBT/N/UGA/1808/Add.2")</f>
        <v xml:space="preserve"> G/TBT/N/BDI/389/Add.2, G/TBT/N/KEN/1469/Add.2, G/TBT/N/RWA/901/Add.2, G/TBT/N/TZA/1003/Add.2, G/TBT/N/UGA/1808/Add.2</v>
      </c>
      <c r="D443" s="1" t="s">
        <v>1119</v>
      </c>
      <c r="E443" s="1" t="s">
        <v>1120</v>
      </c>
      <c r="F443" s="1" t="s">
        <v>1121</v>
      </c>
      <c r="G443" s="1" t="s">
        <v>1122</v>
      </c>
      <c r="H443" s="1" t="s">
        <v>1123</v>
      </c>
      <c r="I443" s="1" t="s">
        <v>1179</v>
      </c>
      <c r="J443" s="1" t="s">
        <v>23</v>
      </c>
      <c r="K443" s="1" t="s">
        <v>29</v>
      </c>
      <c r="L443" s="3"/>
      <c r="M443" s="9" t="s">
        <v>23</v>
      </c>
      <c r="N443" s="9" t="s">
        <v>23</v>
      </c>
      <c r="O443" s="9" t="s">
        <v>23</v>
      </c>
      <c r="P443" s="3" t="s">
        <v>71</v>
      </c>
      <c r="Q443" s="3"/>
      <c r="R443" s="3" t="str">
        <f>HYPERLINK("https://docs.wto.org/imrd/directdoc.asp?DDFDocuments/t/G/TBTN23/BDI389A2.docx", "https://docs.wto.org/imrd/directdoc.asp?DDFDocuments/t/G/TBTN23/BDI389A2.docx")</f>
        <v>https://docs.wto.org/imrd/directdoc.asp?DDFDocuments/t/G/TBTN23/BDI389A2.docx</v>
      </c>
      <c r="S443" s="3" t="str">
        <f>HYPERLINK("https://docs.wto.org/imrd/directdoc.asp?DDFDocuments/u/G/TBTN23/BDI389A2.docx", "https://docs.wto.org/imrd/directdoc.asp?DDFDocuments/u/G/TBTN23/BDI389A2.docx")</f>
        <v>https://docs.wto.org/imrd/directdoc.asp?DDFDocuments/u/G/TBTN23/BDI389A2.docx</v>
      </c>
      <c r="T443" s="3" t="str">
        <f>HYPERLINK("https://docs.wto.org/imrd/directdoc.asp?DDFDocuments/v/G/TBTN23/BDI389A2.docx", "https://docs.wto.org/imrd/directdoc.asp?DDFDocuments/v/G/TBTN23/BDI389A2.docx")</f>
        <v>https://docs.wto.org/imrd/directdoc.asp?DDFDocuments/v/G/TBTN23/BDI389A2.docx</v>
      </c>
      <c r="U443" s="3" t="s">
        <v>421</v>
      </c>
      <c r="V443" s="3" t="s">
        <v>422</v>
      </c>
      <c r="W443" s="3" t="s">
        <v>422</v>
      </c>
      <c r="X443" s="3" t="s">
        <v>422</v>
      </c>
      <c r="Y443" s="3" t="s">
        <v>422</v>
      </c>
      <c r="Z443" s="3" t="s">
        <v>422</v>
      </c>
      <c r="AA443" s="3" t="s">
        <v>422</v>
      </c>
      <c r="AB443" s="1" t="s">
        <v>23</v>
      </c>
    </row>
    <row r="444" spans="1:28" ht="255" x14ac:dyDescent="0.25">
      <c r="A444" s="3" t="s">
        <v>47</v>
      </c>
      <c r="B444" s="9">
        <v>46000</v>
      </c>
      <c r="C444" s="13" t="str">
        <f>HYPERLINK("https://eping.wto.org/en/Search?viewData= G/TBT/N/BDI/322/Add.1, G/TBT/N/KEN/1384/Add.1, G/TBT/N/RWA/825/Add.1, G/TBT/N/TZA/896/Add.1, G/TBT/N/UGA/1736/Add.1"," G/TBT/N/BDI/322/Add.1, G/TBT/N/KEN/1384/Add.1, G/TBT/N/RWA/825/Add.1, G/TBT/N/TZA/896/Add.1, G/TBT/N/UGA/1736/Add.1")</f>
        <v xml:space="preserve"> G/TBT/N/BDI/322/Add.1, G/TBT/N/KEN/1384/Add.1, G/TBT/N/RWA/825/Add.1, G/TBT/N/TZA/896/Add.1, G/TBT/N/UGA/1736/Add.1</v>
      </c>
      <c r="D444" s="1" t="s">
        <v>1180</v>
      </c>
      <c r="E444" s="1" t="s">
        <v>1181</v>
      </c>
      <c r="F444" s="1" t="s">
        <v>1127</v>
      </c>
      <c r="G444" s="1" t="s">
        <v>1128</v>
      </c>
      <c r="H444" s="1" t="s">
        <v>1182</v>
      </c>
      <c r="I444" s="1" t="s">
        <v>1183</v>
      </c>
      <c r="J444" s="1" t="s">
        <v>23</v>
      </c>
      <c r="K444" s="1" t="s">
        <v>29</v>
      </c>
      <c r="L444" s="3"/>
      <c r="M444" s="9" t="s">
        <v>23</v>
      </c>
      <c r="N444" s="9" t="s">
        <v>23</v>
      </c>
      <c r="O444" s="9" t="s">
        <v>23</v>
      </c>
      <c r="P444" s="3" t="s">
        <v>71</v>
      </c>
      <c r="Q444" s="3"/>
      <c r="R444" s="3" t="str">
        <f>HYPERLINK("https://docs.wto.org/imrd/directdoc.asp?DDFDocuments/t/G/TBTN23/BDI322A1.docx", "https://docs.wto.org/imrd/directdoc.asp?DDFDocuments/t/G/TBTN23/BDI322A1.docx")</f>
        <v>https://docs.wto.org/imrd/directdoc.asp?DDFDocuments/t/G/TBTN23/BDI322A1.docx</v>
      </c>
      <c r="S444" s="3" t="str">
        <f>HYPERLINK("https://docs.wto.org/imrd/directdoc.asp?DDFDocuments/u/G/TBTN23/BDI322A1.docx", "https://docs.wto.org/imrd/directdoc.asp?DDFDocuments/u/G/TBTN23/BDI322A1.docx")</f>
        <v>https://docs.wto.org/imrd/directdoc.asp?DDFDocuments/u/G/TBTN23/BDI322A1.docx</v>
      </c>
      <c r="T444" s="3" t="str">
        <f>HYPERLINK("https://docs.wto.org/imrd/directdoc.asp?DDFDocuments/v/G/TBTN23/BDI322A1.docx", "https://docs.wto.org/imrd/directdoc.asp?DDFDocuments/v/G/TBTN23/BDI322A1.docx")</f>
        <v>https://docs.wto.org/imrd/directdoc.asp?DDFDocuments/v/G/TBTN23/BDI322A1.docx</v>
      </c>
      <c r="U444" s="3" t="s">
        <v>421</v>
      </c>
      <c r="V444" s="3" t="s">
        <v>422</v>
      </c>
      <c r="W444" s="3" t="s">
        <v>422</v>
      </c>
      <c r="X444" s="3" t="s">
        <v>422</v>
      </c>
      <c r="Y444" s="3" t="s">
        <v>422</v>
      </c>
      <c r="Z444" s="3" t="s">
        <v>422</v>
      </c>
      <c r="AA444" s="3" t="s">
        <v>422</v>
      </c>
      <c r="AB444" s="1" t="s">
        <v>23</v>
      </c>
    </row>
    <row r="445" spans="1:28" ht="225" x14ac:dyDescent="0.25">
      <c r="A445" s="3" t="s">
        <v>43</v>
      </c>
      <c r="B445" s="9">
        <v>46000</v>
      </c>
      <c r="C445" s="13" t="str">
        <f>HYPERLINK("https://eping.wto.org/en/Search?viewData= G/TBT/N/BDI/331/Add.1, G/TBT/N/KEN/1393/Add.1, G/TBT/N/RWA/838/Add.1, G/TBT/N/TZA/917/Add.1, G/TBT/N/UGA/1746/Add.1"," G/TBT/N/BDI/331/Add.1, G/TBT/N/KEN/1393/Add.1, G/TBT/N/RWA/838/Add.1, G/TBT/N/TZA/917/Add.1, G/TBT/N/UGA/1746/Add.1")</f>
        <v xml:space="preserve"> G/TBT/N/BDI/331/Add.1, G/TBT/N/KEN/1393/Add.1, G/TBT/N/RWA/838/Add.1, G/TBT/N/TZA/917/Add.1, G/TBT/N/UGA/1746/Add.1</v>
      </c>
      <c r="D445" s="1" t="s">
        <v>1184</v>
      </c>
      <c r="E445" s="1" t="s">
        <v>1185</v>
      </c>
      <c r="F445" s="1" t="s">
        <v>1186</v>
      </c>
      <c r="G445" s="1" t="s">
        <v>1187</v>
      </c>
      <c r="H445" s="1" t="s">
        <v>92</v>
      </c>
      <c r="I445" s="1" t="s">
        <v>1188</v>
      </c>
      <c r="J445" s="1" t="s">
        <v>23</v>
      </c>
      <c r="K445" s="1" t="s">
        <v>29</v>
      </c>
      <c r="L445" s="3"/>
      <c r="M445" s="9" t="s">
        <v>23</v>
      </c>
      <c r="N445" s="9" t="s">
        <v>23</v>
      </c>
      <c r="O445" s="9" t="s">
        <v>23</v>
      </c>
      <c r="P445" s="3" t="s">
        <v>71</v>
      </c>
      <c r="Q445" s="3"/>
      <c r="R445" s="3" t="str">
        <f>HYPERLINK("https://docs.wto.org/imrd/directdoc.asp?DDFDocuments/t/G/TBTN23/BDI331A1.docx", "https://docs.wto.org/imrd/directdoc.asp?DDFDocuments/t/G/TBTN23/BDI331A1.docx")</f>
        <v>https://docs.wto.org/imrd/directdoc.asp?DDFDocuments/t/G/TBTN23/BDI331A1.docx</v>
      </c>
      <c r="S445" s="3" t="str">
        <f>HYPERLINK("https://docs.wto.org/imrd/directdoc.asp?DDFDocuments/u/G/TBTN23/BDI331A1.docx", "https://docs.wto.org/imrd/directdoc.asp?DDFDocuments/u/G/TBTN23/BDI331A1.docx")</f>
        <v>https://docs.wto.org/imrd/directdoc.asp?DDFDocuments/u/G/TBTN23/BDI331A1.docx</v>
      </c>
      <c r="T445" s="3" t="str">
        <f>HYPERLINK("https://docs.wto.org/imrd/directdoc.asp?DDFDocuments/v/G/TBTN23/BDI331A1.docx", "https://docs.wto.org/imrd/directdoc.asp?DDFDocuments/v/G/TBTN23/BDI331A1.docx")</f>
        <v>https://docs.wto.org/imrd/directdoc.asp?DDFDocuments/v/G/TBTN23/BDI331A1.docx</v>
      </c>
      <c r="U445" s="3" t="s">
        <v>421</v>
      </c>
      <c r="V445" s="3" t="s">
        <v>422</v>
      </c>
      <c r="W445" s="3" t="s">
        <v>421</v>
      </c>
      <c r="X445" s="3" t="s">
        <v>422</v>
      </c>
      <c r="Y445" s="3" t="s">
        <v>422</v>
      </c>
      <c r="Z445" s="3" t="s">
        <v>422</v>
      </c>
      <c r="AA445" s="3" t="s">
        <v>422</v>
      </c>
      <c r="AB445" s="1" t="s">
        <v>23</v>
      </c>
    </row>
    <row r="446" spans="1:28" ht="195" x14ac:dyDescent="0.25">
      <c r="A446" s="3" t="s">
        <v>47</v>
      </c>
      <c r="B446" s="9">
        <v>46000</v>
      </c>
      <c r="C446" s="13" t="str">
        <f>HYPERLINK("https://eping.wto.org/en/Search?viewData= G/TBT/N/BDI/334/Add.2, G/TBT/N/KEN/1396/Add.3, G/TBT/N/RWA/841/Add.2, G/TBT/N/TZA/920/Add.2, G/TBT/N/UGA/1749/Add.2"," G/TBT/N/BDI/334/Add.2, G/TBT/N/KEN/1396/Add.3, G/TBT/N/RWA/841/Add.2, G/TBT/N/TZA/920/Add.2, G/TBT/N/UGA/1749/Add.2")</f>
        <v xml:space="preserve"> G/TBT/N/BDI/334/Add.2, G/TBT/N/KEN/1396/Add.3, G/TBT/N/RWA/841/Add.2, G/TBT/N/TZA/920/Add.2, G/TBT/N/UGA/1749/Add.2</v>
      </c>
      <c r="D446" s="1" t="s">
        <v>1189</v>
      </c>
      <c r="E446" s="1" t="s">
        <v>1190</v>
      </c>
      <c r="F446" s="1" t="s">
        <v>1132</v>
      </c>
      <c r="G446" s="1" t="s">
        <v>1133</v>
      </c>
      <c r="H446" s="1" t="s">
        <v>131</v>
      </c>
      <c r="I446" s="1" t="s">
        <v>1191</v>
      </c>
      <c r="J446" s="1" t="s">
        <v>23</v>
      </c>
      <c r="K446" s="1" t="s">
        <v>133</v>
      </c>
      <c r="L446" s="3"/>
      <c r="M446" s="9" t="s">
        <v>23</v>
      </c>
      <c r="N446" s="9" t="s">
        <v>23</v>
      </c>
      <c r="O446" s="9" t="s">
        <v>23</v>
      </c>
      <c r="P446" s="3" t="s">
        <v>71</v>
      </c>
      <c r="Q446" s="3"/>
      <c r="R446" s="3" t="str">
        <f>HYPERLINK("https://docs.wto.org/imrd/directdoc.asp?DDFDocuments/t/G/TBTN23/BDI334A2.docx", "https://docs.wto.org/imrd/directdoc.asp?DDFDocuments/t/G/TBTN23/BDI334A2.docx")</f>
        <v>https://docs.wto.org/imrd/directdoc.asp?DDFDocuments/t/G/TBTN23/BDI334A2.docx</v>
      </c>
      <c r="S446" s="3" t="str">
        <f>HYPERLINK("https://docs.wto.org/imrd/directdoc.asp?DDFDocuments/u/G/TBTN23/BDI334A2.docx", "https://docs.wto.org/imrd/directdoc.asp?DDFDocuments/u/G/TBTN23/BDI334A2.docx")</f>
        <v>https://docs.wto.org/imrd/directdoc.asp?DDFDocuments/u/G/TBTN23/BDI334A2.docx</v>
      </c>
      <c r="T446" s="3" t="str">
        <f>HYPERLINK("https://docs.wto.org/imrd/directdoc.asp?DDFDocuments/v/G/TBTN23/BDI334A2.docx", "https://docs.wto.org/imrd/directdoc.asp?DDFDocuments/v/G/TBTN23/BDI334A2.docx")</f>
        <v>https://docs.wto.org/imrd/directdoc.asp?DDFDocuments/v/G/TBTN23/BDI334A2.docx</v>
      </c>
      <c r="U446" s="3" t="s">
        <v>421</v>
      </c>
      <c r="V446" s="3" t="s">
        <v>422</v>
      </c>
      <c r="W446" s="3" t="s">
        <v>422</v>
      </c>
      <c r="X446" s="3" t="s">
        <v>422</v>
      </c>
      <c r="Y446" s="3" t="s">
        <v>422</v>
      </c>
      <c r="Z446" s="3" t="s">
        <v>422</v>
      </c>
      <c r="AA446" s="3" t="s">
        <v>422</v>
      </c>
      <c r="AB446" s="1" t="s">
        <v>23</v>
      </c>
    </row>
    <row r="447" spans="1:28" ht="195" x14ac:dyDescent="0.25">
      <c r="A447" s="3" t="s">
        <v>47</v>
      </c>
      <c r="B447" s="9">
        <v>46000</v>
      </c>
      <c r="C447" s="13" t="str">
        <f>HYPERLINK("https://eping.wto.org/en/Search?viewData= G/TBT/N/BDI/335/Add.2, G/TBT/N/KEN/1397/Add.3, G/TBT/N/RWA/842/Add.2, G/TBT/N/TZA/921/Add.2, G/TBT/N/UGA/1750/Add.2"," G/TBT/N/BDI/335/Add.2, G/TBT/N/KEN/1397/Add.3, G/TBT/N/RWA/842/Add.2, G/TBT/N/TZA/921/Add.2, G/TBT/N/UGA/1750/Add.2")</f>
        <v xml:space="preserve"> G/TBT/N/BDI/335/Add.2, G/TBT/N/KEN/1397/Add.3, G/TBT/N/RWA/842/Add.2, G/TBT/N/TZA/921/Add.2, G/TBT/N/UGA/1750/Add.2</v>
      </c>
      <c r="D447" s="1" t="s">
        <v>1192</v>
      </c>
      <c r="E447" s="1" t="s">
        <v>1193</v>
      </c>
      <c r="F447" s="1" t="s">
        <v>1132</v>
      </c>
      <c r="G447" s="1" t="s">
        <v>1133</v>
      </c>
      <c r="H447" s="1" t="s">
        <v>131</v>
      </c>
      <c r="I447" s="1" t="s">
        <v>1191</v>
      </c>
      <c r="J447" s="1" t="s">
        <v>23</v>
      </c>
      <c r="K447" s="1" t="s">
        <v>133</v>
      </c>
      <c r="L447" s="3"/>
      <c r="M447" s="9" t="s">
        <v>23</v>
      </c>
      <c r="N447" s="9" t="s">
        <v>23</v>
      </c>
      <c r="O447" s="9" t="s">
        <v>23</v>
      </c>
      <c r="P447" s="3" t="s">
        <v>71</v>
      </c>
      <c r="Q447" s="3"/>
      <c r="R447" s="3" t="str">
        <f>HYPERLINK("https://docs.wto.org/imrd/directdoc.asp?DDFDocuments/t/G/TBTN23/BDI335A2.docx", "https://docs.wto.org/imrd/directdoc.asp?DDFDocuments/t/G/TBTN23/BDI335A2.docx")</f>
        <v>https://docs.wto.org/imrd/directdoc.asp?DDFDocuments/t/G/TBTN23/BDI335A2.docx</v>
      </c>
      <c r="S447" s="3" t="str">
        <f>HYPERLINK("https://docs.wto.org/imrd/directdoc.asp?DDFDocuments/u/G/TBTN23/BDI335A2.docx", "https://docs.wto.org/imrd/directdoc.asp?DDFDocuments/u/G/TBTN23/BDI335A2.docx")</f>
        <v>https://docs.wto.org/imrd/directdoc.asp?DDFDocuments/u/G/TBTN23/BDI335A2.docx</v>
      </c>
      <c r="T447" s="3" t="str">
        <f>HYPERLINK("https://docs.wto.org/imrd/directdoc.asp?DDFDocuments/v/G/TBTN23/BDI335A2.docx", "https://docs.wto.org/imrd/directdoc.asp?DDFDocuments/v/G/TBTN23/BDI335A2.docx")</f>
        <v>https://docs.wto.org/imrd/directdoc.asp?DDFDocuments/v/G/TBTN23/BDI335A2.docx</v>
      </c>
      <c r="U447" s="3" t="s">
        <v>421</v>
      </c>
      <c r="V447" s="3" t="s">
        <v>422</v>
      </c>
      <c r="W447" s="3" t="s">
        <v>422</v>
      </c>
      <c r="X447" s="3" t="s">
        <v>422</v>
      </c>
      <c r="Y447" s="3" t="s">
        <v>422</v>
      </c>
      <c r="Z447" s="3" t="s">
        <v>422</v>
      </c>
      <c r="AA447" s="3" t="s">
        <v>422</v>
      </c>
      <c r="AB447" s="1" t="s">
        <v>23</v>
      </c>
    </row>
    <row r="448" spans="1:28" ht="300" x14ac:dyDescent="0.25">
      <c r="A448" s="3" t="s">
        <v>47</v>
      </c>
      <c r="B448" s="9">
        <v>46000</v>
      </c>
      <c r="C448" s="13" t="str">
        <f>HYPERLINK("https://eping.wto.org/en/Search?viewData= G/TBT/N/BDI/496/Add.1, G/TBT/N/KEN/1656/Add.1, G/TBT/N/RWA/1045/Add.1, G/TBT/N/TZA/1159/Add.1, G/TBT/N/UGA/1996/Add.1"," G/TBT/N/BDI/496/Add.1, G/TBT/N/KEN/1656/Add.1, G/TBT/N/RWA/1045/Add.1, G/TBT/N/TZA/1159/Add.1, G/TBT/N/UGA/1996/Add.1")</f>
        <v xml:space="preserve"> G/TBT/N/BDI/496/Add.1, G/TBT/N/KEN/1656/Add.1, G/TBT/N/RWA/1045/Add.1, G/TBT/N/TZA/1159/Add.1, G/TBT/N/UGA/1996/Add.1</v>
      </c>
      <c r="D448" s="1" t="s">
        <v>1147</v>
      </c>
      <c r="E448" s="1" t="s">
        <v>1148</v>
      </c>
      <c r="F448" s="1" t="s">
        <v>1149</v>
      </c>
      <c r="G448" s="1" t="s">
        <v>1150</v>
      </c>
      <c r="H448" s="1" t="s">
        <v>97</v>
      </c>
      <c r="I448" s="1" t="s">
        <v>649</v>
      </c>
      <c r="J448" s="1" t="s">
        <v>23</v>
      </c>
      <c r="K448" s="1" t="s">
        <v>29</v>
      </c>
      <c r="L448" s="3"/>
      <c r="M448" s="9" t="s">
        <v>23</v>
      </c>
      <c r="N448" s="9" t="s">
        <v>23</v>
      </c>
      <c r="O448" s="9" t="s">
        <v>23</v>
      </c>
      <c r="P448" s="3" t="s">
        <v>71</v>
      </c>
      <c r="Q448" s="3"/>
      <c r="R448" s="3" t="str">
        <f>HYPERLINK("https://docs.wto.org/imrd/directdoc.asp?DDFDocuments/t/G/TBTN24/BDI496A1.docx", "https://docs.wto.org/imrd/directdoc.asp?DDFDocuments/t/G/TBTN24/BDI496A1.docx")</f>
        <v>https://docs.wto.org/imrd/directdoc.asp?DDFDocuments/t/G/TBTN24/BDI496A1.docx</v>
      </c>
      <c r="S448" s="3" t="str">
        <f>HYPERLINK("https://docs.wto.org/imrd/directdoc.asp?DDFDocuments/u/G/TBTN24/BDI496A1.docx", "https://docs.wto.org/imrd/directdoc.asp?DDFDocuments/u/G/TBTN24/BDI496A1.docx")</f>
        <v>https://docs.wto.org/imrd/directdoc.asp?DDFDocuments/u/G/TBTN24/BDI496A1.docx</v>
      </c>
      <c r="T448" s="3" t="str">
        <f>HYPERLINK("https://docs.wto.org/imrd/directdoc.asp?DDFDocuments/v/G/TBTN24/BDI496A1.docx", "https://docs.wto.org/imrd/directdoc.asp?DDFDocuments/v/G/TBTN24/BDI496A1.docx")</f>
        <v>https://docs.wto.org/imrd/directdoc.asp?DDFDocuments/v/G/TBTN24/BDI496A1.docx</v>
      </c>
      <c r="U448" s="3" t="s">
        <v>421</v>
      </c>
      <c r="V448" s="3" t="s">
        <v>422</v>
      </c>
      <c r="W448" s="3" t="s">
        <v>422</v>
      </c>
      <c r="X448" s="3" t="s">
        <v>422</v>
      </c>
      <c r="Y448" s="3" t="s">
        <v>422</v>
      </c>
      <c r="Z448" s="3" t="s">
        <v>422</v>
      </c>
      <c r="AA448" s="3" t="s">
        <v>422</v>
      </c>
      <c r="AB448" s="1" t="s">
        <v>23</v>
      </c>
    </row>
    <row r="449" spans="1:28" ht="300" x14ac:dyDescent="0.25">
      <c r="A449" s="3" t="s">
        <v>22</v>
      </c>
      <c r="B449" s="9">
        <v>46000</v>
      </c>
      <c r="C449" s="13" t="str">
        <f>HYPERLINK("https://eping.wto.org/en/Search?viewData= G/TBT/N/BDI/492/Add.1, G/TBT/N/KEN/1652/Add.1, G/TBT/N/RWA/1041/Add.1, G/TBT/N/TZA/1155/Add.1, G/TBT/N/UGA/1992/Add.1"," G/TBT/N/BDI/492/Add.1, G/TBT/N/KEN/1652/Add.1, G/TBT/N/RWA/1041/Add.1, G/TBT/N/TZA/1155/Add.1, G/TBT/N/UGA/1992/Add.1")</f>
        <v xml:space="preserve"> G/TBT/N/BDI/492/Add.1, G/TBT/N/KEN/1652/Add.1, G/TBT/N/RWA/1041/Add.1, G/TBT/N/TZA/1155/Add.1, G/TBT/N/UGA/1992/Add.1</v>
      </c>
      <c r="D449" s="1" t="s">
        <v>1151</v>
      </c>
      <c r="E449" s="1" t="s">
        <v>1152</v>
      </c>
      <c r="F449" s="1" t="s">
        <v>1153</v>
      </c>
      <c r="G449" s="1" t="s">
        <v>1154</v>
      </c>
      <c r="H449" s="1" t="s">
        <v>97</v>
      </c>
      <c r="I449" s="1" t="s">
        <v>649</v>
      </c>
      <c r="J449" s="1" t="s">
        <v>23</v>
      </c>
      <c r="K449" s="1" t="s">
        <v>29</v>
      </c>
      <c r="L449" s="3"/>
      <c r="M449" s="9" t="s">
        <v>23</v>
      </c>
      <c r="N449" s="9" t="s">
        <v>23</v>
      </c>
      <c r="O449" s="9" t="s">
        <v>23</v>
      </c>
      <c r="P449" s="3" t="s">
        <v>71</v>
      </c>
      <c r="Q449" s="3"/>
      <c r="R449" s="3" t="str">
        <f>HYPERLINK("https://docs.wto.org/imrd/directdoc.asp?DDFDocuments/t/G/TBTN24/BDI492A1.docx", "https://docs.wto.org/imrd/directdoc.asp?DDFDocuments/t/G/TBTN24/BDI492A1.docx")</f>
        <v>https://docs.wto.org/imrd/directdoc.asp?DDFDocuments/t/G/TBTN24/BDI492A1.docx</v>
      </c>
      <c r="S449" s="3" t="str">
        <f>HYPERLINK("https://docs.wto.org/imrd/directdoc.asp?DDFDocuments/u/G/TBTN24/BDI492A1.docx", "https://docs.wto.org/imrd/directdoc.asp?DDFDocuments/u/G/TBTN24/BDI492A1.docx")</f>
        <v>https://docs.wto.org/imrd/directdoc.asp?DDFDocuments/u/G/TBTN24/BDI492A1.docx</v>
      </c>
      <c r="T449" s="3" t="str">
        <f>HYPERLINK("https://docs.wto.org/imrd/directdoc.asp?DDFDocuments/v/G/TBTN24/BDI492A1.docx", "https://docs.wto.org/imrd/directdoc.asp?DDFDocuments/v/G/TBTN24/BDI492A1.docx")</f>
        <v>https://docs.wto.org/imrd/directdoc.asp?DDFDocuments/v/G/TBTN24/BDI492A1.docx</v>
      </c>
      <c r="U449" s="3" t="s">
        <v>421</v>
      </c>
      <c r="V449" s="3" t="s">
        <v>422</v>
      </c>
      <c r="W449" s="3" t="s">
        <v>422</v>
      </c>
      <c r="X449" s="3" t="s">
        <v>422</v>
      </c>
      <c r="Y449" s="3" t="s">
        <v>422</v>
      </c>
      <c r="Z449" s="3" t="s">
        <v>422</v>
      </c>
      <c r="AA449" s="3" t="s">
        <v>422</v>
      </c>
      <c r="AB449" s="1" t="s">
        <v>23</v>
      </c>
    </row>
    <row r="450" spans="1:28" ht="300" x14ac:dyDescent="0.25">
      <c r="A450" s="3" t="s">
        <v>47</v>
      </c>
      <c r="B450" s="9">
        <v>46000</v>
      </c>
      <c r="C450" s="13" t="str">
        <f>HYPERLINK("https://eping.wto.org/en/Search?viewData= G/TBT/N/BDI/491/Add.1, G/TBT/N/KEN/1651/Add.1, G/TBT/N/RWA/1040/Add.1, G/TBT/N/TZA/1154/Add.1, G/TBT/N/UGA/1991/Add.1"," G/TBT/N/BDI/491/Add.1, G/TBT/N/KEN/1651/Add.1, G/TBT/N/RWA/1040/Add.1, G/TBT/N/TZA/1154/Add.1, G/TBT/N/UGA/1991/Add.1")</f>
        <v xml:space="preserve"> G/TBT/N/BDI/491/Add.1, G/TBT/N/KEN/1651/Add.1, G/TBT/N/RWA/1040/Add.1, G/TBT/N/TZA/1154/Add.1, G/TBT/N/UGA/1991/Add.1</v>
      </c>
      <c r="D450" s="1" t="s">
        <v>1155</v>
      </c>
      <c r="E450" s="1" t="s">
        <v>1156</v>
      </c>
      <c r="F450" s="1" t="s">
        <v>1157</v>
      </c>
      <c r="G450" s="1" t="s">
        <v>1158</v>
      </c>
      <c r="H450" s="1" t="s">
        <v>97</v>
      </c>
      <c r="I450" s="1" t="s">
        <v>649</v>
      </c>
      <c r="J450" s="1" t="s">
        <v>23</v>
      </c>
      <c r="K450" s="1" t="s">
        <v>29</v>
      </c>
      <c r="L450" s="3"/>
      <c r="M450" s="9" t="s">
        <v>23</v>
      </c>
      <c r="N450" s="9" t="s">
        <v>23</v>
      </c>
      <c r="O450" s="9" t="s">
        <v>23</v>
      </c>
      <c r="P450" s="3" t="s">
        <v>71</v>
      </c>
      <c r="Q450" s="3"/>
      <c r="R450" s="3" t="str">
        <f>HYPERLINK("https://docs.wto.org/imrd/directdoc.asp?DDFDocuments/t/G/TBTN24/BDI491A1.docx", "https://docs.wto.org/imrd/directdoc.asp?DDFDocuments/t/G/TBTN24/BDI491A1.docx")</f>
        <v>https://docs.wto.org/imrd/directdoc.asp?DDFDocuments/t/G/TBTN24/BDI491A1.docx</v>
      </c>
      <c r="S450" s="3" t="str">
        <f>HYPERLINK("https://docs.wto.org/imrd/directdoc.asp?DDFDocuments/u/G/TBTN24/BDI491A1.docx", "https://docs.wto.org/imrd/directdoc.asp?DDFDocuments/u/G/TBTN24/BDI491A1.docx")</f>
        <v>https://docs.wto.org/imrd/directdoc.asp?DDFDocuments/u/G/TBTN24/BDI491A1.docx</v>
      </c>
      <c r="T450" s="3" t="str">
        <f>HYPERLINK("https://docs.wto.org/imrd/directdoc.asp?DDFDocuments/v/G/TBTN24/BDI491A1.docx", "https://docs.wto.org/imrd/directdoc.asp?DDFDocuments/v/G/TBTN24/BDI491A1.docx")</f>
        <v>https://docs.wto.org/imrd/directdoc.asp?DDFDocuments/v/G/TBTN24/BDI491A1.docx</v>
      </c>
      <c r="U450" s="3" t="s">
        <v>421</v>
      </c>
      <c r="V450" s="3" t="s">
        <v>422</v>
      </c>
      <c r="W450" s="3" t="s">
        <v>422</v>
      </c>
      <c r="X450" s="3" t="s">
        <v>422</v>
      </c>
      <c r="Y450" s="3" t="s">
        <v>422</v>
      </c>
      <c r="Z450" s="3" t="s">
        <v>422</v>
      </c>
      <c r="AA450" s="3" t="s">
        <v>422</v>
      </c>
      <c r="AB450" s="1" t="s">
        <v>23</v>
      </c>
    </row>
    <row r="451" spans="1:28" ht="300" x14ac:dyDescent="0.25">
      <c r="A451" s="3" t="s">
        <v>126</v>
      </c>
      <c r="B451" s="9">
        <v>46000</v>
      </c>
      <c r="C451" s="13" t="str">
        <f>HYPERLINK("https://eping.wto.org/en/Search?viewData= G/TBT/N/BDI/493/Add.1, G/TBT/N/KEN/1653/Add.1, G/TBT/N/RWA/1042/Add.1, G/TBT/N/TZA/1156/Add.1, G/TBT/N/UGA/1993/Add.1"," G/TBT/N/BDI/493/Add.1, G/TBT/N/KEN/1653/Add.1, G/TBT/N/RWA/1042/Add.1, G/TBT/N/TZA/1156/Add.1, G/TBT/N/UGA/1993/Add.1")</f>
        <v xml:space="preserve"> G/TBT/N/BDI/493/Add.1, G/TBT/N/KEN/1653/Add.1, G/TBT/N/RWA/1042/Add.1, G/TBT/N/TZA/1156/Add.1, G/TBT/N/UGA/1993/Add.1</v>
      </c>
      <c r="D451" s="1" t="s">
        <v>1194</v>
      </c>
      <c r="E451" s="1" t="s">
        <v>1195</v>
      </c>
      <c r="F451" s="1" t="s">
        <v>1196</v>
      </c>
      <c r="G451" s="1" t="s">
        <v>1197</v>
      </c>
      <c r="H451" s="1" t="s">
        <v>97</v>
      </c>
      <c r="I451" s="1" t="s">
        <v>649</v>
      </c>
      <c r="J451" s="1" t="s">
        <v>23</v>
      </c>
      <c r="K451" s="1" t="s">
        <v>29</v>
      </c>
      <c r="L451" s="3"/>
      <c r="M451" s="9" t="s">
        <v>23</v>
      </c>
      <c r="N451" s="9" t="s">
        <v>23</v>
      </c>
      <c r="O451" s="9" t="s">
        <v>23</v>
      </c>
      <c r="P451" s="3" t="s">
        <v>71</v>
      </c>
      <c r="Q451" s="3"/>
      <c r="R451" s="3" t="str">
        <f>HYPERLINK("https://docs.wto.org/imrd/directdoc.asp?DDFDocuments/t/G/TBTN24/BDI493A1.docx", "https://docs.wto.org/imrd/directdoc.asp?DDFDocuments/t/G/TBTN24/BDI493A1.docx")</f>
        <v>https://docs.wto.org/imrd/directdoc.asp?DDFDocuments/t/G/TBTN24/BDI493A1.docx</v>
      </c>
      <c r="S451" s="3" t="str">
        <f>HYPERLINK("https://docs.wto.org/imrd/directdoc.asp?DDFDocuments/u/G/TBTN24/BDI493A1.docx", "https://docs.wto.org/imrd/directdoc.asp?DDFDocuments/u/G/TBTN24/BDI493A1.docx")</f>
        <v>https://docs.wto.org/imrd/directdoc.asp?DDFDocuments/u/G/TBTN24/BDI493A1.docx</v>
      </c>
      <c r="T451" s="3" t="str">
        <f>HYPERLINK("https://docs.wto.org/imrd/directdoc.asp?DDFDocuments/v/G/TBTN24/BDI493A1.docx", "https://docs.wto.org/imrd/directdoc.asp?DDFDocuments/v/G/TBTN24/BDI493A1.docx")</f>
        <v>https://docs.wto.org/imrd/directdoc.asp?DDFDocuments/v/G/TBTN24/BDI493A1.docx</v>
      </c>
      <c r="U451" s="3" t="s">
        <v>421</v>
      </c>
      <c r="V451" s="3" t="s">
        <v>422</v>
      </c>
      <c r="W451" s="3" t="s">
        <v>422</v>
      </c>
      <c r="X451" s="3" t="s">
        <v>422</v>
      </c>
      <c r="Y451" s="3" t="s">
        <v>422</v>
      </c>
      <c r="Z451" s="3" t="s">
        <v>422</v>
      </c>
      <c r="AA451" s="3" t="s">
        <v>422</v>
      </c>
      <c r="AB451" s="1" t="s">
        <v>23</v>
      </c>
    </row>
    <row r="452" spans="1:28" ht="225" x14ac:dyDescent="0.25">
      <c r="A452" s="3" t="s">
        <v>47</v>
      </c>
      <c r="B452" s="9">
        <v>46000</v>
      </c>
      <c r="C452" s="13" t="str">
        <f>HYPERLINK("https://eping.wto.org/en/Search?viewData= G/TBT/N/BDI/350/Add.2, G/TBT/N/KEN/1419/Add.2, G/TBT/N/RWA/857/Add.2, G/TBT/N/TZA/942/Add.2, G/TBT/N/UGA/1766/Add.2"," G/TBT/N/BDI/350/Add.2, G/TBT/N/KEN/1419/Add.2, G/TBT/N/RWA/857/Add.2, G/TBT/N/TZA/942/Add.2, G/TBT/N/UGA/1766/Add.2")</f>
        <v xml:space="preserve"> G/TBT/N/BDI/350/Add.2, G/TBT/N/KEN/1419/Add.2, G/TBT/N/RWA/857/Add.2, G/TBT/N/TZA/942/Add.2, G/TBT/N/UGA/1766/Add.2</v>
      </c>
      <c r="D452" s="1" t="s">
        <v>1198</v>
      </c>
      <c r="E452" s="1" t="s">
        <v>1199</v>
      </c>
      <c r="F452" s="1" t="s">
        <v>1200</v>
      </c>
      <c r="G452" s="1" t="s">
        <v>1201</v>
      </c>
      <c r="H452" s="1" t="s">
        <v>1202</v>
      </c>
      <c r="I452" s="1" t="s">
        <v>1203</v>
      </c>
      <c r="J452" s="1" t="s">
        <v>23</v>
      </c>
      <c r="K452" s="1" t="s">
        <v>23</v>
      </c>
      <c r="L452" s="3"/>
      <c r="M452" s="9" t="s">
        <v>23</v>
      </c>
      <c r="N452" s="9" t="s">
        <v>23</v>
      </c>
      <c r="O452" s="9" t="s">
        <v>23</v>
      </c>
      <c r="P452" s="3" t="s">
        <v>71</v>
      </c>
      <c r="Q452" s="3"/>
      <c r="R452" s="3" t="str">
        <f>HYPERLINK("https://docs.wto.org/imrd/directdoc.asp?DDFDocuments/t/G/TBTN23/BDI350A2.docx", "https://docs.wto.org/imrd/directdoc.asp?DDFDocuments/t/G/TBTN23/BDI350A2.docx")</f>
        <v>https://docs.wto.org/imrd/directdoc.asp?DDFDocuments/t/G/TBTN23/BDI350A2.docx</v>
      </c>
      <c r="S452" s="3" t="str">
        <f>HYPERLINK("https://docs.wto.org/imrd/directdoc.asp?DDFDocuments/u/G/TBTN23/BDI350A2.docx", "https://docs.wto.org/imrd/directdoc.asp?DDFDocuments/u/G/TBTN23/BDI350A2.docx")</f>
        <v>https://docs.wto.org/imrd/directdoc.asp?DDFDocuments/u/G/TBTN23/BDI350A2.docx</v>
      </c>
      <c r="T452" s="3" t="str">
        <f>HYPERLINK("https://docs.wto.org/imrd/directdoc.asp?DDFDocuments/v/G/TBTN23/BDI350A2.docx", "https://docs.wto.org/imrd/directdoc.asp?DDFDocuments/v/G/TBTN23/BDI350A2.docx")</f>
        <v>https://docs.wto.org/imrd/directdoc.asp?DDFDocuments/v/G/TBTN23/BDI350A2.docx</v>
      </c>
      <c r="U452" s="3" t="s">
        <v>422</v>
      </c>
      <c r="V452" s="3" t="s">
        <v>422</v>
      </c>
      <c r="W452" s="3" t="s">
        <v>421</v>
      </c>
      <c r="X452" s="3" t="s">
        <v>422</v>
      </c>
      <c r="Y452" s="3" t="s">
        <v>422</v>
      </c>
      <c r="Z452" s="3" t="s">
        <v>422</v>
      </c>
      <c r="AA452" s="3" t="s">
        <v>422</v>
      </c>
      <c r="AB452" s="1" t="s">
        <v>23</v>
      </c>
    </row>
    <row r="453" spans="1:28" ht="409.5" x14ac:dyDescent="0.25">
      <c r="A453" s="3" t="s">
        <v>43</v>
      </c>
      <c r="B453" s="9">
        <v>46000</v>
      </c>
      <c r="C453" s="13" t="str">
        <f>HYPERLINK("https://eping.wto.org/en/Search?viewData= G/TBT/N/BDI/449/Add.1, G/TBT/N/KEN/1554/Add.2, G/TBT/N/RWA/984/Add.1, G/TBT/N/TZA/1085/Add.1, G/TBT/N/UGA/1899/Add.1"," G/TBT/N/BDI/449/Add.1, G/TBT/N/KEN/1554/Add.2, G/TBT/N/RWA/984/Add.1, G/TBT/N/TZA/1085/Add.1, G/TBT/N/UGA/1899/Add.1")</f>
        <v xml:space="preserve"> G/TBT/N/BDI/449/Add.1, G/TBT/N/KEN/1554/Add.2, G/TBT/N/RWA/984/Add.1, G/TBT/N/TZA/1085/Add.1, G/TBT/N/UGA/1899/Add.1</v>
      </c>
      <c r="D453" s="1" t="s">
        <v>1204</v>
      </c>
      <c r="E453" s="1" t="s">
        <v>1205</v>
      </c>
      <c r="F453" s="1" t="s">
        <v>1206</v>
      </c>
      <c r="G453" s="1" t="s">
        <v>1207</v>
      </c>
      <c r="H453" s="1" t="s">
        <v>1208</v>
      </c>
      <c r="I453" s="1" t="s">
        <v>649</v>
      </c>
      <c r="J453" s="1" t="s">
        <v>23</v>
      </c>
      <c r="K453" s="1" t="s">
        <v>29</v>
      </c>
      <c r="L453" s="3"/>
      <c r="M453" s="9" t="s">
        <v>23</v>
      </c>
      <c r="N453" s="9" t="s">
        <v>23</v>
      </c>
      <c r="O453" s="9" t="s">
        <v>23</v>
      </c>
      <c r="P453" s="3" t="s">
        <v>71</v>
      </c>
      <c r="Q453" s="3"/>
      <c r="R453" s="3" t="str">
        <f>HYPERLINK("https://docs.wto.org/imrd/directdoc.asp?DDFDocuments/t/G/TBTN24/BDI449A1.docx", "https://docs.wto.org/imrd/directdoc.asp?DDFDocuments/t/G/TBTN24/BDI449A1.docx")</f>
        <v>https://docs.wto.org/imrd/directdoc.asp?DDFDocuments/t/G/TBTN24/BDI449A1.docx</v>
      </c>
      <c r="S453" s="3" t="str">
        <f>HYPERLINK("https://docs.wto.org/imrd/directdoc.asp?DDFDocuments/u/G/TBTN24/BDI449A1.docx", "https://docs.wto.org/imrd/directdoc.asp?DDFDocuments/u/G/TBTN24/BDI449A1.docx")</f>
        <v>https://docs.wto.org/imrd/directdoc.asp?DDFDocuments/u/G/TBTN24/BDI449A1.docx</v>
      </c>
      <c r="T453" s="3" t="str">
        <f>HYPERLINK("https://docs.wto.org/imrd/directdoc.asp?DDFDocuments/v/G/TBTN24/BDI449A1.docx", "https://docs.wto.org/imrd/directdoc.asp?DDFDocuments/v/G/TBTN24/BDI449A1.docx")</f>
        <v>https://docs.wto.org/imrd/directdoc.asp?DDFDocuments/v/G/TBTN24/BDI449A1.docx</v>
      </c>
      <c r="U453" s="3" t="s">
        <v>421</v>
      </c>
      <c r="V453" s="3" t="s">
        <v>422</v>
      </c>
      <c r="W453" s="3" t="s">
        <v>421</v>
      </c>
      <c r="X453" s="3" t="s">
        <v>422</v>
      </c>
      <c r="Y453" s="3" t="s">
        <v>422</v>
      </c>
      <c r="Z453" s="3" t="s">
        <v>422</v>
      </c>
      <c r="AA453" s="3" t="s">
        <v>422</v>
      </c>
      <c r="AB453" s="1" t="s">
        <v>23</v>
      </c>
    </row>
    <row r="454" spans="1:28" ht="210" x14ac:dyDescent="0.25">
      <c r="A454" s="3" t="s">
        <v>126</v>
      </c>
      <c r="B454" s="9">
        <v>46000</v>
      </c>
      <c r="C454" s="13" t="str">
        <f>HYPERLINK("https://eping.wto.org/en/Search?viewData= G/TBT/N/BDI/448/Add.1, G/TBT/N/KEN/1553/Add.2, G/TBT/N/RWA/983/Add.1, G/TBT/N/TZA/1084/Add.1, G/TBT/N/UGA/1898/Add.1"," G/TBT/N/BDI/448/Add.1, G/TBT/N/KEN/1553/Add.2, G/TBT/N/RWA/983/Add.1, G/TBT/N/TZA/1084/Add.1, G/TBT/N/UGA/1898/Add.1")</f>
        <v xml:space="preserve"> G/TBT/N/BDI/448/Add.1, G/TBT/N/KEN/1553/Add.2, G/TBT/N/RWA/983/Add.1, G/TBT/N/TZA/1084/Add.1, G/TBT/N/UGA/1898/Add.1</v>
      </c>
      <c r="D454" s="1" t="s">
        <v>1209</v>
      </c>
      <c r="E454" s="1" t="s">
        <v>1210</v>
      </c>
      <c r="F454" s="1" t="s">
        <v>468</v>
      </c>
      <c r="G454" s="1" t="s">
        <v>23</v>
      </c>
      <c r="H454" s="1" t="s">
        <v>1208</v>
      </c>
      <c r="I454" s="1" t="s">
        <v>1211</v>
      </c>
      <c r="J454" s="1" t="s">
        <v>23</v>
      </c>
      <c r="K454" s="1" t="s">
        <v>29</v>
      </c>
      <c r="L454" s="3"/>
      <c r="M454" s="9" t="s">
        <v>23</v>
      </c>
      <c r="N454" s="9" t="s">
        <v>23</v>
      </c>
      <c r="O454" s="9" t="s">
        <v>23</v>
      </c>
      <c r="P454" s="3" t="s">
        <v>71</v>
      </c>
      <c r="Q454" s="3"/>
      <c r="R454" s="3" t="str">
        <f>HYPERLINK("https://docs.wto.org/imrd/directdoc.asp?DDFDocuments/t/G/TBTN24/BDI448A1.docx", "https://docs.wto.org/imrd/directdoc.asp?DDFDocuments/t/G/TBTN24/BDI448A1.docx")</f>
        <v>https://docs.wto.org/imrd/directdoc.asp?DDFDocuments/t/G/TBTN24/BDI448A1.docx</v>
      </c>
      <c r="S454" s="3" t="str">
        <f>HYPERLINK("https://docs.wto.org/imrd/directdoc.asp?DDFDocuments/u/G/TBTN24/BDI448A1.docx", "https://docs.wto.org/imrd/directdoc.asp?DDFDocuments/u/G/TBTN24/BDI448A1.docx")</f>
        <v>https://docs.wto.org/imrd/directdoc.asp?DDFDocuments/u/G/TBTN24/BDI448A1.docx</v>
      </c>
      <c r="T454" s="3" t="str">
        <f>HYPERLINK("https://docs.wto.org/imrd/directdoc.asp?DDFDocuments/v/G/TBTN24/BDI448A1.docx", "https://docs.wto.org/imrd/directdoc.asp?DDFDocuments/v/G/TBTN24/BDI448A1.docx")</f>
        <v>https://docs.wto.org/imrd/directdoc.asp?DDFDocuments/v/G/TBTN24/BDI448A1.docx</v>
      </c>
      <c r="U454" s="3" t="s">
        <v>422</v>
      </c>
      <c r="V454" s="3" t="s">
        <v>422</v>
      </c>
      <c r="W454" s="3" t="s">
        <v>421</v>
      </c>
      <c r="X454" s="3" t="s">
        <v>422</v>
      </c>
      <c r="Y454" s="3" t="s">
        <v>422</v>
      </c>
      <c r="Z454" s="3" t="s">
        <v>422</v>
      </c>
      <c r="AA454" s="3" t="s">
        <v>422</v>
      </c>
      <c r="AB454" s="1" t="s">
        <v>23</v>
      </c>
    </row>
    <row r="455" spans="1:28" ht="210" x14ac:dyDescent="0.25">
      <c r="A455" s="3" t="s">
        <v>22</v>
      </c>
      <c r="B455" s="9">
        <v>46000</v>
      </c>
      <c r="C455" s="13" t="str">
        <f>HYPERLINK("https://eping.wto.org/en/Search?viewData= G/TBT/N/BDI/448/Add.1, G/TBT/N/KEN/1553/Add.2, G/TBT/N/RWA/983/Add.1, G/TBT/N/TZA/1084/Add.1, G/TBT/N/UGA/1898/Add.1"," G/TBT/N/BDI/448/Add.1, G/TBT/N/KEN/1553/Add.2, G/TBT/N/RWA/983/Add.1, G/TBT/N/TZA/1084/Add.1, G/TBT/N/UGA/1898/Add.1")</f>
        <v xml:space="preserve"> G/TBT/N/BDI/448/Add.1, G/TBT/N/KEN/1553/Add.2, G/TBT/N/RWA/983/Add.1, G/TBT/N/TZA/1084/Add.1, G/TBT/N/UGA/1898/Add.1</v>
      </c>
      <c r="D455" s="1" t="s">
        <v>1209</v>
      </c>
      <c r="E455" s="1" t="s">
        <v>1210</v>
      </c>
      <c r="F455" s="1" t="s">
        <v>468</v>
      </c>
      <c r="G455" s="1" t="s">
        <v>23</v>
      </c>
      <c r="H455" s="1" t="s">
        <v>1208</v>
      </c>
      <c r="I455" s="1" t="s">
        <v>1211</v>
      </c>
      <c r="J455" s="1" t="s">
        <v>23</v>
      </c>
      <c r="K455" s="1" t="s">
        <v>29</v>
      </c>
      <c r="L455" s="3"/>
      <c r="M455" s="9" t="s">
        <v>23</v>
      </c>
      <c r="N455" s="9" t="s">
        <v>23</v>
      </c>
      <c r="O455" s="9" t="s">
        <v>23</v>
      </c>
      <c r="P455" s="3" t="s">
        <v>71</v>
      </c>
      <c r="Q455" s="3"/>
      <c r="R455" s="3" t="str">
        <f>HYPERLINK("https://docs.wto.org/imrd/directdoc.asp?DDFDocuments/t/G/TBTN24/BDI448A1.docx", "https://docs.wto.org/imrd/directdoc.asp?DDFDocuments/t/G/TBTN24/BDI448A1.docx")</f>
        <v>https://docs.wto.org/imrd/directdoc.asp?DDFDocuments/t/G/TBTN24/BDI448A1.docx</v>
      </c>
      <c r="S455" s="3" t="str">
        <f>HYPERLINK("https://docs.wto.org/imrd/directdoc.asp?DDFDocuments/u/G/TBTN24/BDI448A1.docx", "https://docs.wto.org/imrd/directdoc.asp?DDFDocuments/u/G/TBTN24/BDI448A1.docx")</f>
        <v>https://docs.wto.org/imrd/directdoc.asp?DDFDocuments/u/G/TBTN24/BDI448A1.docx</v>
      </c>
      <c r="T455" s="3" t="str">
        <f>HYPERLINK("https://docs.wto.org/imrd/directdoc.asp?DDFDocuments/v/G/TBTN24/BDI448A1.docx", "https://docs.wto.org/imrd/directdoc.asp?DDFDocuments/v/G/TBTN24/BDI448A1.docx")</f>
        <v>https://docs.wto.org/imrd/directdoc.asp?DDFDocuments/v/G/TBTN24/BDI448A1.docx</v>
      </c>
      <c r="U455" s="3" t="s">
        <v>422</v>
      </c>
      <c r="V455" s="3" t="s">
        <v>422</v>
      </c>
      <c r="W455" s="3" t="s">
        <v>421</v>
      </c>
      <c r="X455" s="3" t="s">
        <v>422</v>
      </c>
      <c r="Y455" s="3" t="s">
        <v>422</v>
      </c>
      <c r="Z455" s="3" t="s">
        <v>422</v>
      </c>
      <c r="AA455" s="3" t="s">
        <v>422</v>
      </c>
      <c r="AB455" s="1" t="s">
        <v>23</v>
      </c>
    </row>
    <row r="456" spans="1:28" ht="210" x14ac:dyDescent="0.25">
      <c r="A456" s="3" t="s">
        <v>47</v>
      </c>
      <c r="B456" s="9">
        <v>46000</v>
      </c>
      <c r="C456" s="13" t="str">
        <f>HYPERLINK("https://eping.wto.org/en/Search?viewData= G/TBT/N/BDI/448/Add.1, G/TBT/N/KEN/1553/Add.2, G/TBT/N/RWA/983/Add.1, G/TBT/N/TZA/1084/Add.1, G/TBT/N/UGA/1898/Add.1"," G/TBT/N/BDI/448/Add.1, G/TBT/N/KEN/1553/Add.2, G/TBT/N/RWA/983/Add.1, G/TBT/N/TZA/1084/Add.1, G/TBT/N/UGA/1898/Add.1")</f>
        <v xml:space="preserve"> G/TBT/N/BDI/448/Add.1, G/TBT/N/KEN/1553/Add.2, G/TBT/N/RWA/983/Add.1, G/TBT/N/TZA/1084/Add.1, G/TBT/N/UGA/1898/Add.1</v>
      </c>
      <c r="D456" s="1" t="s">
        <v>1209</v>
      </c>
      <c r="E456" s="1" t="s">
        <v>1210</v>
      </c>
      <c r="F456" s="1" t="s">
        <v>468</v>
      </c>
      <c r="G456" s="1" t="s">
        <v>23</v>
      </c>
      <c r="H456" s="1" t="s">
        <v>1208</v>
      </c>
      <c r="I456" s="1" t="s">
        <v>1211</v>
      </c>
      <c r="J456" s="1" t="s">
        <v>23</v>
      </c>
      <c r="K456" s="1" t="s">
        <v>29</v>
      </c>
      <c r="L456" s="3"/>
      <c r="M456" s="9" t="s">
        <v>23</v>
      </c>
      <c r="N456" s="9" t="s">
        <v>23</v>
      </c>
      <c r="O456" s="9" t="s">
        <v>23</v>
      </c>
      <c r="P456" s="3" t="s">
        <v>71</v>
      </c>
      <c r="Q456" s="3"/>
      <c r="R456" s="3" t="str">
        <f>HYPERLINK("https://docs.wto.org/imrd/directdoc.asp?DDFDocuments/t/G/TBTN24/BDI448A1.docx", "https://docs.wto.org/imrd/directdoc.asp?DDFDocuments/t/G/TBTN24/BDI448A1.docx")</f>
        <v>https://docs.wto.org/imrd/directdoc.asp?DDFDocuments/t/G/TBTN24/BDI448A1.docx</v>
      </c>
      <c r="S456" s="3" t="str">
        <f>HYPERLINK("https://docs.wto.org/imrd/directdoc.asp?DDFDocuments/u/G/TBTN24/BDI448A1.docx", "https://docs.wto.org/imrd/directdoc.asp?DDFDocuments/u/G/TBTN24/BDI448A1.docx")</f>
        <v>https://docs.wto.org/imrd/directdoc.asp?DDFDocuments/u/G/TBTN24/BDI448A1.docx</v>
      </c>
      <c r="T456" s="3" t="str">
        <f>HYPERLINK("https://docs.wto.org/imrd/directdoc.asp?DDFDocuments/v/G/TBTN24/BDI448A1.docx", "https://docs.wto.org/imrd/directdoc.asp?DDFDocuments/v/G/TBTN24/BDI448A1.docx")</f>
        <v>https://docs.wto.org/imrd/directdoc.asp?DDFDocuments/v/G/TBTN24/BDI448A1.docx</v>
      </c>
      <c r="U456" s="3" t="s">
        <v>422</v>
      </c>
      <c r="V456" s="3" t="s">
        <v>422</v>
      </c>
      <c r="W456" s="3" t="s">
        <v>421</v>
      </c>
      <c r="X456" s="3" t="s">
        <v>422</v>
      </c>
      <c r="Y456" s="3" t="s">
        <v>422</v>
      </c>
      <c r="Z456" s="3" t="s">
        <v>422</v>
      </c>
      <c r="AA456" s="3" t="s">
        <v>422</v>
      </c>
      <c r="AB456" s="1" t="s">
        <v>23</v>
      </c>
    </row>
    <row r="457" spans="1:28" ht="409.5" x14ac:dyDescent="0.25">
      <c r="A457" s="3" t="s">
        <v>28</v>
      </c>
      <c r="B457" s="9">
        <v>46000</v>
      </c>
      <c r="C457" s="13" t="str">
        <f>HYPERLINK("https://eping.wto.org/en/Search?viewData= G/TBT/N/BDI/449/Add.1, G/TBT/N/KEN/1554/Add.2, G/TBT/N/RWA/984/Add.1, G/TBT/N/TZA/1085/Add.1, G/TBT/N/UGA/1899/Add.1"," G/TBT/N/BDI/449/Add.1, G/TBT/N/KEN/1554/Add.2, G/TBT/N/RWA/984/Add.1, G/TBT/N/TZA/1085/Add.1, G/TBT/N/UGA/1899/Add.1")</f>
        <v xml:space="preserve"> G/TBT/N/BDI/449/Add.1, G/TBT/N/KEN/1554/Add.2, G/TBT/N/RWA/984/Add.1, G/TBT/N/TZA/1085/Add.1, G/TBT/N/UGA/1899/Add.1</v>
      </c>
      <c r="D457" s="1" t="s">
        <v>1204</v>
      </c>
      <c r="E457" s="1" t="s">
        <v>1205</v>
      </c>
      <c r="F457" s="1" t="s">
        <v>1206</v>
      </c>
      <c r="G457" s="1" t="s">
        <v>1212</v>
      </c>
      <c r="H457" s="1" t="s">
        <v>1208</v>
      </c>
      <c r="I457" s="1" t="s">
        <v>128</v>
      </c>
      <c r="J457" s="1" t="s">
        <v>23</v>
      </c>
      <c r="K457" s="1" t="s">
        <v>29</v>
      </c>
      <c r="L457" s="3"/>
      <c r="M457" s="9" t="s">
        <v>23</v>
      </c>
      <c r="N457" s="9" t="s">
        <v>23</v>
      </c>
      <c r="O457" s="9" t="s">
        <v>23</v>
      </c>
      <c r="P457" s="3" t="s">
        <v>71</v>
      </c>
      <c r="Q457" s="3"/>
      <c r="R457" s="3" t="str">
        <f>HYPERLINK("https://docs.wto.org/imrd/directdoc.asp?DDFDocuments/t/G/TBTN24/BDI449A1.docx", "https://docs.wto.org/imrd/directdoc.asp?DDFDocuments/t/G/TBTN24/BDI449A1.docx")</f>
        <v>https://docs.wto.org/imrd/directdoc.asp?DDFDocuments/t/G/TBTN24/BDI449A1.docx</v>
      </c>
      <c r="S457" s="3" t="str">
        <f>HYPERLINK("https://docs.wto.org/imrd/directdoc.asp?DDFDocuments/u/G/TBTN24/BDI449A1.docx", "https://docs.wto.org/imrd/directdoc.asp?DDFDocuments/u/G/TBTN24/BDI449A1.docx")</f>
        <v>https://docs.wto.org/imrd/directdoc.asp?DDFDocuments/u/G/TBTN24/BDI449A1.docx</v>
      </c>
      <c r="T457" s="3" t="str">
        <f>HYPERLINK("https://docs.wto.org/imrd/directdoc.asp?DDFDocuments/v/G/TBTN24/BDI449A1.docx", "https://docs.wto.org/imrd/directdoc.asp?DDFDocuments/v/G/TBTN24/BDI449A1.docx")</f>
        <v>https://docs.wto.org/imrd/directdoc.asp?DDFDocuments/v/G/TBTN24/BDI449A1.docx</v>
      </c>
      <c r="U457" s="3" t="s">
        <v>421</v>
      </c>
      <c r="V457" s="3" t="s">
        <v>422</v>
      </c>
      <c r="W457" s="3" t="s">
        <v>421</v>
      </c>
      <c r="X457" s="3" t="s">
        <v>422</v>
      </c>
      <c r="Y457" s="3" t="s">
        <v>422</v>
      </c>
      <c r="Z457" s="3" t="s">
        <v>422</v>
      </c>
      <c r="AA457" s="3" t="s">
        <v>422</v>
      </c>
      <c r="AB457" s="1" t="s">
        <v>23</v>
      </c>
    </row>
    <row r="458" spans="1:28" ht="75" x14ac:dyDescent="0.25">
      <c r="A458" s="3" t="s">
        <v>28</v>
      </c>
      <c r="B458" s="9">
        <v>46000</v>
      </c>
      <c r="C458" s="13" t="str">
        <f>HYPERLINK("https://eping.wto.org/en/Search?viewData= G/TBT/N/BDI/372/Add.1, G/TBT/N/KEN/1452/Add.1, G/TBT/N/RWA/884/Add.1, G/TBT/N/TZA/986/Add.1, G/TBT/N/UGA/1789/Add.1"," G/TBT/N/BDI/372/Add.1, G/TBT/N/KEN/1452/Add.1, G/TBT/N/RWA/884/Add.1, G/TBT/N/TZA/986/Add.1, G/TBT/N/UGA/1789/Add.1")</f>
        <v xml:space="preserve"> G/TBT/N/BDI/372/Add.1, G/TBT/N/KEN/1452/Add.1, G/TBT/N/RWA/884/Add.1, G/TBT/N/TZA/986/Add.1, G/TBT/N/UGA/1789/Add.1</v>
      </c>
      <c r="D458" s="1" t="s">
        <v>1213</v>
      </c>
      <c r="E458" s="1" t="s">
        <v>1214</v>
      </c>
      <c r="F458" s="1" t="s">
        <v>1215</v>
      </c>
      <c r="G458" s="1" t="s">
        <v>1128</v>
      </c>
      <c r="H458" s="1" t="s">
        <v>201</v>
      </c>
      <c r="I458" s="1" t="s">
        <v>81</v>
      </c>
      <c r="J458" s="1" t="s">
        <v>23</v>
      </c>
      <c r="K458" s="1" t="s">
        <v>29</v>
      </c>
      <c r="L458" s="3"/>
      <c r="M458" s="9" t="s">
        <v>23</v>
      </c>
      <c r="N458" s="9" t="s">
        <v>23</v>
      </c>
      <c r="O458" s="9" t="s">
        <v>23</v>
      </c>
      <c r="P458" s="3" t="s">
        <v>71</v>
      </c>
      <c r="Q458" s="3"/>
      <c r="R458" s="3" t="str">
        <f>HYPERLINK("https://docs.wto.org/imrd/directdoc.asp?DDFDocuments/t/G/TBTN23/BDI372A1.docx", "https://docs.wto.org/imrd/directdoc.asp?DDFDocuments/t/G/TBTN23/BDI372A1.docx")</f>
        <v>https://docs.wto.org/imrd/directdoc.asp?DDFDocuments/t/G/TBTN23/BDI372A1.docx</v>
      </c>
      <c r="S458" s="3" t="str">
        <f>HYPERLINK("https://docs.wto.org/imrd/directdoc.asp?DDFDocuments/u/G/TBTN23/BDI372A1.docx", "https://docs.wto.org/imrd/directdoc.asp?DDFDocuments/u/G/TBTN23/BDI372A1.docx")</f>
        <v>https://docs.wto.org/imrd/directdoc.asp?DDFDocuments/u/G/TBTN23/BDI372A1.docx</v>
      </c>
      <c r="T458" s="3" t="str">
        <f>HYPERLINK("https://docs.wto.org/imrd/directdoc.asp?DDFDocuments/v/G/TBTN23/BDI372A1.docx", "https://docs.wto.org/imrd/directdoc.asp?DDFDocuments/v/G/TBTN23/BDI372A1.docx")</f>
        <v>https://docs.wto.org/imrd/directdoc.asp?DDFDocuments/v/G/TBTN23/BDI372A1.docx</v>
      </c>
      <c r="U458" s="3" t="s">
        <v>421</v>
      </c>
      <c r="V458" s="3" t="s">
        <v>422</v>
      </c>
      <c r="W458" s="3" t="s">
        <v>421</v>
      </c>
      <c r="X458" s="3" t="s">
        <v>422</v>
      </c>
      <c r="Y458" s="3" t="s">
        <v>422</v>
      </c>
      <c r="Z458" s="3" t="s">
        <v>422</v>
      </c>
      <c r="AA458" s="3" t="s">
        <v>422</v>
      </c>
      <c r="AB458" s="1" t="s">
        <v>23</v>
      </c>
    </row>
    <row r="459" spans="1:28" ht="90" x14ac:dyDescent="0.25">
      <c r="A459" s="3" t="s">
        <v>124</v>
      </c>
      <c r="B459" s="9">
        <v>46000</v>
      </c>
      <c r="C459" s="13" t="str">
        <f>HYPERLINK("https://eping.wto.org/en/Search?viewData= G/TBT/N/THA/730/Add.1"," G/TBT/N/THA/730/Add.1")</f>
        <v xml:space="preserve"> G/TBT/N/THA/730/Add.1</v>
      </c>
      <c r="D459" s="1" t="s">
        <v>1216</v>
      </c>
      <c r="E459" s="1" t="s">
        <v>1217</v>
      </c>
      <c r="F459" s="1" t="s">
        <v>1218</v>
      </c>
      <c r="G459" s="1" t="s">
        <v>23</v>
      </c>
      <c r="H459" s="1" t="s">
        <v>1219</v>
      </c>
      <c r="I459" s="1" t="s">
        <v>149</v>
      </c>
      <c r="J459" s="1" t="s">
        <v>23</v>
      </c>
      <c r="K459" s="1" t="s">
        <v>29</v>
      </c>
      <c r="L459" s="3"/>
      <c r="M459" s="9" t="s">
        <v>23</v>
      </c>
      <c r="N459" s="9" t="s">
        <v>23</v>
      </c>
      <c r="O459" s="9" t="s">
        <v>23</v>
      </c>
      <c r="P459" s="3" t="s">
        <v>71</v>
      </c>
      <c r="Q459" s="1" t="s">
        <v>1220</v>
      </c>
      <c r="R459" s="3" t="str">
        <f>HYPERLINK("https://docs.wto.org/imrd/directdoc.asp?DDFDocuments/t/G/TBTN24/THA730A1.docx", "https://docs.wto.org/imrd/directdoc.asp?DDFDocuments/t/G/TBTN24/THA730A1.docx")</f>
        <v>https://docs.wto.org/imrd/directdoc.asp?DDFDocuments/t/G/TBTN24/THA730A1.docx</v>
      </c>
      <c r="S459" s="3" t="str">
        <f>HYPERLINK("https://docs.wto.org/imrd/directdoc.asp?DDFDocuments/u/G/TBTN24/THA730A1.docx", "https://docs.wto.org/imrd/directdoc.asp?DDFDocuments/u/G/TBTN24/THA730A1.docx")</f>
        <v>https://docs.wto.org/imrd/directdoc.asp?DDFDocuments/u/G/TBTN24/THA730A1.docx</v>
      </c>
      <c r="T459" s="3" t="str">
        <f>HYPERLINK("https://docs.wto.org/imrd/directdoc.asp?DDFDocuments/v/G/TBTN24/THA730A1.docx", "https://docs.wto.org/imrd/directdoc.asp?DDFDocuments/v/G/TBTN24/THA730A1.docx")</f>
        <v>https://docs.wto.org/imrd/directdoc.asp?DDFDocuments/v/G/TBTN24/THA730A1.docx</v>
      </c>
      <c r="U459" s="3" t="s">
        <v>421</v>
      </c>
      <c r="V459" s="3" t="s">
        <v>422</v>
      </c>
      <c r="W459" s="3" t="s">
        <v>422</v>
      </c>
      <c r="X459" s="3" t="s">
        <v>422</v>
      </c>
      <c r="Y459" s="3" t="s">
        <v>422</v>
      </c>
      <c r="Z459" s="3" t="s">
        <v>422</v>
      </c>
      <c r="AA459" s="3" t="s">
        <v>422</v>
      </c>
      <c r="AB459" s="1" t="s">
        <v>23</v>
      </c>
    </row>
    <row r="460" spans="1:28" ht="120" x14ac:dyDescent="0.25">
      <c r="A460" s="3" t="s">
        <v>1221</v>
      </c>
      <c r="B460" s="9">
        <v>46000</v>
      </c>
      <c r="C460" s="13" t="str">
        <f>HYPERLINK("https://eping.wto.org/en/Search?viewData= G/TBT/N/JOR/83"," G/TBT/N/JOR/83")</f>
        <v xml:space="preserve"> G/TBT/N/JOR/83</v>
      </c>
      <c r="D460" s="1" t="s">
        <v>1222</v>
      </c>
      <c r="E460" s="1" t="s">
        <v>1223</v>
      </c>
      <c r="F460" s="1" t="s">
        <v>1224</v>
      </c>
      <c r="G460" s="1" t="s">
        <v>23</v>
      </c>
      <c r="H460" s="1" t="s">
        <v>1225</v>
      </c>
      <c r="I460" s="1" t="s">
        <v>1226</v>
      </c>
      <c r="J460" s="1" t="s">
        <v>23</v>
      </c>
      <c r="K460" s="1" t="s">
        <v>23</v>
      </c>
      <c r="L460" s="3"/>
      <c r="M460" s="9">
        <v>46060</v>
      </c>
      <c r="N460" s="9">
        <v>46144</v>
      </c>
      <c r="O460" s="9">
        <v>46236</v>
      </c>
      <c r="P460" s="3" t="s">
        <v>24</v>
      </c>
      <c r="Q460" s="1" t="s">
        <v>1227</v>
      </c>
      <c r="R460" s="3" t="str">
        <f>HYPERLINK("https://docs.wto.org/imrd/directdoc.asp?DDFDocuments/t/G/TBTN25/JOR83.docx", "https://docs.wto.org/imrd/directdoc.asp?DDFDocuments/t/G/TBTN25/JOR83.docx")</f>
        <v>https://docs.wto.org/imrd/directdoc.asp?DDFDocuments/t/G/TBTN25/JOR83.docx</v>
      </c>
      <c r="S460" s="3" t="str">
        <f>HYPERLINK("https://docs.wto.org/imrd/directdoc.asp?DDFDocuments/u/G/TBTN25/JOR83.docx", "https://docs.wto.org/imrd/directdoc.asp?DDFDocuments/u/G/TBTN25/JOR83.docx")</f>
        <v>https://docs.wto.org/imrd/directdoc.asp?DDFDocuments/u/G/TBTN25/JOR83.docx</v>
      </c>
      <c r="T460" s="3" t="str">
        <f>HYPERLINK("https://docs.wto.org/imrd/directdoc.asp?DDFDocuments/v/G/TBTN25/JOR83.docx", "https://docs.wto.org/imrd/directdoc.asp?DDFDocuments/v/G/TBTN25/JOR83.docx")</f>
        <v>https://docs.wto.org/imrd/directdoc.asp?DDFDocuments/v/G/TBTN25/JOR83.docx</v>
      </c>
      <c r="U460" s="3" t="s">
        <v>421</v>
      </c>
      <c r="V460" s="3" t="s">
        <v>422</v>
      </c>
      <c r="W460" s="3" t="s">
        <v>422</v>
      </c>
      <c r="X460" s="3" t="s">
        <v>422</v>
      </c>
      <c r="Y460" s="3" t="s">
        <v>422</v>
      </c>
      <c r="Z460" s="3" t="s">
        <v>422</v>
      </c>
      <c r="AA460" s="3" t="s">
        <v>422</v>
      </c>
      <c r="AB460" s="1" t="s">
        <v>1228</v>
      </c>
    </row>
    <row r="461" spans="1:28" ht="150" x14ac:dyDescent="0.25">
      <c r="A461" s="3" t="s">
        <v>47</v>
      </c>
      <c r="B461" s="9">
        <v>46000</v>
      </c>
      <c r="C461" s="13" t="str">
        <f>HYPERLINK("https://eping.wto.org/en/Search?viewData= G/TBT/N/BDI/372/Add.1, G/TBT/N/KEN/1452/Add.1, G/TBT/N/RWA/884/Add.1, G/TBT/N/TZA/986/Add.1, G/TBT/N/UGA/1789/Add.1"," G/TBT/N/BDI/372/Add.1, G/TBT/N/KEN/1452/Add.1, G/TBT/N/RWA/884/Add.1, G/TBT/N/TZA/986/Add.1, G/TBT/N/UGA/1789/Add.1")</f>
        <v xml:space="preserve"> G/TBT/N/BDI/372/Add.1, G/TBT/N/KEN/1452/Add.1, G/TBT/N/RWA/884/Add.1, G/TBT/N/TZA/986/Add.1, G/TBT/N/UGA/1789/Add.1</v>
      </c>
      <c r="D461" s="1" t="s">
        <v>1213</v>
      </c>
      <c r="E461" s="1" t="s">
        <v>1214</v>
      </c>
      <c r="F461" s="1" t="s">
        <v>1215</v>
      </c>
      <c r="G461" s="1" t="s">
        <v>1128</v>
      </c>
      <c r="H461" s="1" t="s">
        <v>1175</v>
      </c>
      <c r="I461" s="1" t="s">
        <v>592</v>
      </c>
      <c r="J461" s="1" t="s">
        <v>23</v>
      </c>
      <c r="K461" s="1" t="s">
        <v>29</v>
      </c>
      <c r="L461" s="3"/>
      <c r="M461" s="9" t="s">
        <v>23</v>
      </c>
      <c r="N461" s="9" t="s">
        <v>23</v>
      </c>
      <c r="O461" s="9" t="s">
        <v>23</v>
      </c>
      <c r="P461" s="3" t="s">
        <v>71</v>
      </c>
      <c r="Q461" s="3"/>
      <c r="R461" s="3" t="str">
        <f>HYPERLINK("https://docs.wto.org/imrd/directdoc.asp?DDFDocuments/t/G/TBTN23/BDI372A1.docx", "https://docs.wto.org/imrd/directdoc.asp?DDFDocuments/t/G/TBTN23/BDI372A1.docx")</f>
        <v>https://docs.wto.org/imrd/directdoc.asp?DDFDocuments/t/G/TBTN23/BDI372A1.docx</v>
      </c>
      <c r="S461" s="3" t="str">
        <f>HYPERLINK("https://docs.wto.org/imrd/directdoc.asp?DDFDocuments/u/G/TBTN23/BDI372A1.docx", "https://docs.wto.org/imrd/directdoc.asp?DDFDocuments/u/G/TBTN23/BDI372A1.docx")</f>
        <v>https://docs.wto.org/imrd/directdoc.asp?DDFDocuments/u/G/TBTN23/BDI372A1.docx</v>
      </c>
      <c r="T461" s="3" t="str">
        <f>HYPERLINK("https://docs.wto.org/imrd/directdoc.asp?DDFDocuments/v/G/TBTN23/BDI372A1.docx", "https://docs.wto.org/imrd/directdoc.asp?DDFDocuments/v/G/TBTN23/BDI372A1.docx")</f>
        <v>https://docs.wto.org/imrd/directdoc.asp?DDFDocuments/v/G/TBTN23/BDI372A1.docx</v>
      </c>
      <c r="U461" s="3" t="s">
        <v>421</v>
      </c>
      <c r="V461" s="3" t="s">
        <v>422</v>
      </c>
      <c r="W461" s="3" t="s">
        <v>421</v>
      </c>
      <c r="X461" s="3" t="s">
        <v>422</v>
      </c>
      <c r="Y461" s="3" t="s">
        <v>422</v>
      </c>
      <c r="Z461" s="3" t="s">
        <v>422</v>
      </c>
      <c r="AA461" s="3" t="s">
        <v>422</v>
      </c>
      <c r="AB461" s="1" t="s">
        <v>23</v>
      </c>
    </row>
    <row r="462" spans="1:28" ht="210" x14ac:dyDescent="0.25">
      <c r="A462" s="3" t="s">
        <v>43</v>
      </c>
      <c r="B462" s="9">
        <v>46000</v>
      </c>
      <c r="C462" s="13" t="str">
        <f>HYPERLINK("https://eping.wto.org/en/Search?viewData= G/TBT/N/BDI/390/Add.2, G/TBT/N/KEN/1470/Add.2, G/TBT/N/RWA/902/Add.2, G/TBT/N/TZA/1004/Add.2, G/TBT/N/UGA/1809/Add.2"," G/TBT/N/BDI/390/Add.2, G/TBT/N/KEN/1470/Add.2, G/TBT/N/RWA/902/Add.2, G/TBT/N/TZA/1004/Add.2, G/TBT/N/UGA/1809/Add.2")</f>
        <v xml:space="preserve"> G/TBT/N/BDI/390/Add.2, G/TBT/N/KEN/1470/Add.2, G/TBT/N/RWA/902/Add.2, G/TBT/N/TZA/1004/Add.2, G/TBT/N/UGA/1809/Add.2</v>
      </c>
      <c r="D462" s="1" t="s">
        <v>1229</v>
      </c>
      <c r="E462" s="1" t="s">
        <v>1230</v>
      </c>
      <c r="F462" s="1" t="s">
        <v>1121</v>
      </c>
      <c r="G462" s="1" t="s">
        <v>1122</v>
      </c>
      <c r="H462" s="1" t="s">
        <v>1123</v>
      </c>
      <c r="I462" s="1" t="s">
        <v>1179</v>
      </c>
      <c r="J462" s="1" t="s">
        <v>23</v>
      </c>
      <c r="K462" s="1" t="s">
        <v>29</v>
      </c>
      <c r="L462" s="3"/>
      <c r="M462" s="9" t="s">
        <v>23</v>
      </c>
      <c r="N462" s="9" t="s">
        <v>23</v>
      </c>
      <c r="O462" s="9" t="s">
        <v>23</v>
      </c>
      <c r="P462" s="3" t="s">
        <v>71</v>
      </c>
      <c r="Q462" s="3"/>
      <c r="R462" s="3" t="str">
        <f>HYPERLINK("https://docs.wto.org/imrd/directdoc.asp?DDFDocuments/t/G/TBTN23/BDI390A2.docx", "https://docs.wto.org/imrd/directdoc.asp?DDFDocuments/t/G/TBTN23/BDI390A2.docx")</f>
        <v>https://docs.wto.org/imrd/directdoc.asp?DDFDocuments/t/G/TBTN23/BDI390A2.docx</v>
      </c>
      <c r="S462" s="3" t="str">
        <f>HYPERLINK("https://docs.wto.org/imrd/directdoc.asp?DDFDocuments/u/G/TBTN23/BDI390A2.docx", "https://docs.wto.org/imrd/directdoc.asp?DDFDocuments/u/G/TBTN23/BDI390A2.docx")</f>
        <v>https://docs.wto.org/imrd/directdoc.asp?DDFDocuments/u/G/TBTN23/BDI390A2.docx</v>
      </c>
      <c r="T462" s="3" t="str">
        <f>HYPERLINK("https://docs.wto.org/imrd/directdoc.asp?DDFDocuments/v/G/TBTN23/BDI390A2.docx", "https://docs.wto.org/imrd/directdoc.asp?DDFDocuments/v/G/TBTN23/BDI390A2.docx")</f>
        <v>https://docs.wto.org/imrd/directdoc.asp?DDFDocuments/v/G/TBTN23/BDI390A2.docx</v>
      </c>
      <c r="U462" s="3" t="s">
        <v>421</v>
      </c>
      <c r="V462" s="3" t="s">
        <v>422</v>
      </c>
      <c r="W462" s="3" t="s">
        <v>422</v>
      </c>
      <c r="X462" s="3" t="s">
        <v>422</v>
      </c>
      <c r="Y462" s="3" t="s">
        <v>422</v>
      </c>
      <c r="Z462" s="3" t="s">
        <v>422</v>
      </c>
      <c r="AA462" s="3" t="s">
        <v>422</v>
      </c>
      <c r="AB462" s="1" t="s">
        <v>23</v>
      </c>
    </row>
    <row r="463" spans="1:28" ht="135" x14ac:dyDescent="0.25">
      <c r="A463" s="3" t="s">
        <v>43</v>
      </c>
      <c r="B463" s="9">
        <v>46000</v>
      </c>
      <c r="C463" s="13" t="str">
        <f>HYPERLINK("https://eping.wto.org/en/Search?viewData= G/TBT/N/BDI/292/Add.2, G/TBT/N/KEN/1327/Add.2, G/TBT/N/RWA/729/Add.2, G/TBT/N/TZA/850/Add.2, G/TBT/N/UGA/1701/Add.2"," G/TBT/N/BDI/292/Add.2, G/TBT/N/KEN/1327/Add.2, G/TBT/N/RWA/729/Add.2, G/TBT/N/TZA/850/Add.2, G/TBT/N/UGA/1701/Add.2")</f>
        <v xml:space="preserve"> G/TBT/N/BDI/292/Add.2, G/TBT/N/KEN/1327/Add.2, G/TBT/N/RWA/729/Add.2, G/TBT/N/TZA/850/Add.2, G/TBT/N/UGA/1701/Add.2</v>
      </c>
      <c r="D463" s="1" t="s">
        <v>1231</v>
      </c>
      <c r="E463" s="1" t="s">
        <v>1232</v>
      </c>
      <c r="F463" s="1" t="s">
        <v>1233</v>
      </c>
      <c r="G463" s="1" t="s">
        <v>1234</v>
      </c>
      <c r="H463" s="1" t="s">
        <v>1235</v>
      </c>
      <c r="I463" s="1" t="s">
        <v>1179</v>
      </c>
      <c r="J463" s="1" t="s">
        <v>23</v>
      </c>
      <c r="K463" s="1" t="s">
        <v>29</v>
      </c>
      <c r="L463" s="3"/>
      <c r="M463" s="9" t="s">
        <v>23</v>
      </c>
      <c r="N463" s="9" t="s">
        <v>23</v>
      </c>
      <c r="O463" s="9" t="s">
        <v>23</v>
      </c>
      <c r="P463" s="3" t="s">
        <v>71</v>
      </c>
      <c r="Q463" s="3"/>
      <c r="R463" s="3" t="str">
        <f>HYPERLINK("https://docs.wto.org/imrd/directdoc.asp?DDFDocuments/t/G/TBTN22/BDI292A2.docx", "https://docs.wto.org/imrd/directdoc.asp?DDFDocuments/t/G/TBTN22/BDI292A2.docx")</f>
        <v>https://docs.wto.org/imrd/directdoc.asp?DDFDocuments/t/G/TBTN22/BDI292A2.docx</v>
      </c>
      <c r="S463" s="3" t="str">
        <f>HYPERLINK("https://docs.wto.org/imrd/directdoc.asp?DDFDocuments/u/G/TBTN22/BDI292A2.docx", "https://docs.wto.org/imrd/directdoc.asp?DDFDocuments/u/G/TBTN22/BDI292A2.docx")</f>
        <v>https://docs.wto.org/imrd/directdoc.asp?DDFDocuments/u/G/TBTN22/BDI292A2.docx</v>
      </c>
      <c r="T463" s="3" t="str">
        <f>HYPERLINK("https://docs.wto.org/imrd/directdoc.asp?DDFDocuments/v/G/TBTN22/BDI292A2.docx", "https://docs.wto.org/imrd/directdoc.asp?DDFDocuments/v/G/TBTN22/BDI292A2.docx")</f>
        <v>https://docs.wto.org/imrd/directdoc.asp?DDFDocuments/v/G/TBTN22/BDI292A2.docx</v>
      </c>
      <c r="U463" s="3" t="s">
        <v>421</v>
      </c>
      <c r="V463" s="3" t="s">
        <v>422</v>
      </c>
      <c r="W463" s="3" t="s">
        <v>422</v>
      </c>
      <c r="X463" s="3" t="s">
        <v>422</v>
      </c>
      <c r="Y463" s="3" t="s">
        <v>422</v>
      </c>
      <c r="Z463" s="3" t="s">
        <v>422</v>
      </c>
      <c r="AA463" s="3" t="s">
        <v>422</v>
      </c>
      <c r="AB463" s="1" t="s">
        <v>23</v>
      </c>
    </row>
    <row r="464" spans="1:28" ht="135" x14ac:dyDescent="0.25">
      <c r="A464" s="3" t="s">
        <v>47</v>
      </c>
      <c r="B464" s="9">
        <v>46000</v>
      </c>
      <c r="C464" s="13" t="str">
        <f>HYPERLINK("https://eping.wto.org/en/Search?viewData= G/TBT/N/BDI/292/Add.2, G/TBT/N/KEN/1327/Add.2, G/TBT/N/RWA/729/Add.2, G/TBT/N/TZA/850/Add.2, G/TBT/N/UGA/1701/Add.2"," G/TBT/N/BDI/292/Add.2, G/TBT/N/KEN/1327/Add.2, G/TBT/N/RWA/729/Add.2, G/TBT/N/TZA/850/Add.2, G/TBT/N/UGA/1701/Add.2")</f>
        <v xml:space="preserve"> G/TBT/N/BDI/292/Add.2, G/TBT/N/KEN/1327/Add.2, G/TBT/N/RWA/729/Add.2, G/TBT/N/TZA/850/Add.2, G/TBT/N/UGA/1701/Add.2</v>
      </c>
      <c r="D464" s="1" t="s">
        <v>1231</v>
      </c>
      <c r="E464" s="1" t="s">
        <v>1232</v>
      </c>
      <c r="F464" s="1" t="s">
        <v>1233</v>
      </c>
      <c r="G464" s="1" t="s">
        <v>1234</v>
      </c>
      <c r="H464" s="1" t="s">
        <v>1235</v>
      </c>
      <c r="I464" s="1" t="s">
        <v>1179</v>
      </c>
      <c r="J464" s="1" t="s">
        <v>23</v>
      </c>
      <c r="K464" s="1" t="s">
        <v>29</v>
      </c>
      <c r="L464" s="3"/>
      <c r="M464" s="9" t="s">
        <v>23</v>
      </c>
      <c r="N464" s="9" t="s">
        <v>23</v>
      </c>
      <c r="O464" s="9" t="s">
        <v>23</v>
      </c>
      <c r="P464" s="3" t="s">
        <v>71</v>
      </c>
      <c r="Q464" s="3"/>
      <c r="R464" s="3" t="str">
        <f>HYPERLINK("https://docs.wto.org/imrd/directdoc.asp?DDFDocuments/t/G/TBTN22/BDI292A2.docx", "https://docs.wto.org/imrd/directdoc.asp?DDFDocuments/t/G/TBTN22/BDI292A2.docx")</f>
        <v>https://docs.wto.org/imrd/directdoc.asp?DDFDocuments/t/G/TBTN22/BDI292A2.docx</v>
      </c>
      <c r="S464" s="3" t="str">
        <f>HYPERLINK("https://docs.wto.org/imrd/directdoc.asp?DDFDocuments/u/G/TBTN22/BDI292A2.docx", "https://docs.wto.org/imrd/directdoc.asp?DDFDocuments/u/G/TBTN22/BDI292A2.docx")</f>
        <v>https://docs.wto.org/imrd/directdoc.asp?DDFDocuments/u/G/TBTN22/BDI292A2.docx</v>
      </c>
      <c r="T464" s="3" t="str">
        <f>HYPERLINK("https://docs.wto.org/imrd/directdoc.asp?DDFDocuments/v/G/TBTN22/BDI292A2.docx", "https://docs.wto.org/imrd/directdoc.asp?DDFDocuments/v/G/TBTN22/BDI292A2.docx")</f>
        <v>https://docs.wto.org/imrd/directdoc.asp?DDFDocuments/v/G/TBTN22/BDI292A2.docx</v>
      </c>
      <c r="U464" s="3" t="s">
        <v>421</v>
      </c>
      <c r="V464" s="3" t="s">
        <v>422</v>
      </c>
      <c r="W464" s="3" t="s">
        <v>422</v>
      </c>
      <c r="X464" s="3" t="s">
        <v>422</v>
      </c>
      <c r="Y464" s="3" t="s">
        <v>422</v>
      </c>
      <c r="Z464" s="3" t="s">
        <v>422</v>
      </c>
      <c r="AA464" s="3" t="s">
        <v>422</v>
      </c>
      <c r="AB464" s="1" t="s">
        <v>23</v>
      </c>
    </row>
    <row r="465" spans="1:28" ht="195" x14ac:dyDescent="0.25">
      <c r="A465" s="3" t="s">
        <v>22</v>
      </c>
      <c r="B465" s="9">
        <v>46000</v>
      </c>
      <c r="C465" s="13" t="str">
        <f>HYPERLINK("https://eping.wto.org/en/Search?viewData= G/TBT/N/BDI/290/Add.1, G/TBT/N/KEN/1325/Add.1, G/TBT/N/RWA/727/Add.1, G/TBT/N/TZA/848/Add.1, G/TBT/N/UGA/1699/Add.1"," G/TBT/N/BDI/290/Add.1, G/TBT/N/KEN/1325/Add.1, G/TBT/N/RWA/727/Add.1, G/TBT/N/TZA/848/Add.1, G/TBT/N/UGA/1699/Add.1")</f>
        <v xml:space="preserve"> G/TBT/N/BDI/290/Add.1, G/TBT/N/KEN/1325/Add.1, G/TBT/N/RWA/727/Add.1, G/TBT/N/TZA/848/Add.1, G/TBT/N/UGA/1699/Add.1</v>
      </c>
      <c r="D465" s="1" t="s">
        <v>1236</v>
      </c>
      <c r="E465" s="1" t="s">
        <v>1237</v>
      </c>
      <c r="F465" s="1" t="s">
        <v>1238</v>
      </c>
      <c r="G465" s="1" t="s">
        <v>1239</v>
      </c>
      <c r="H465" s="1" t="s">
        <v>1235</v>
      </c>
      <c r="I465" s="1" t="s">
        <v>1240</v>
      </c>
      <c r="J465" s="1" t="s">
        <v>23</v>
      </c>
      <c r="K465" s="1" t="s">
        <v>29</v>
      </c>
      <c r="L465" s="3"/>
      <c r="M465" s="9" t="s">
        <v>23</v>
      </c>
      <c r="N465" s="9" t="s">
        <v>23</v>
      </c>
      <c r="O465" s="9" t="s">
        <v>23</v>
      </c>
      <c r="P465" s="3" t="s">
        <v>71</v>
      </c>
      <c r="Q465" s="3"/>
      <c r="R465" s="3" t="str">
        <f>HYPERLINK("https://docs.wto.org/imrd/directdoc.asp?DDFDocuments/t/G/TBTN22/BDI290A1.docx", "https://docs.wto.org/imrd/directdoc.asp?DDFDocuments/t/G/TBTN22/BDI290A1.docx")</f>
        <v>https://docs.wto.org/imrd/directdoc.asp?DDFDocuments/t/G/TBTN22/BDI290A1.docx</v>
      </c>
      <c r="S465" s="3" t="str">
        <f>HYPERLINK("https://docs.wto.org/imrd/directdoc.asp?DDFDocuments/u/G/TBTN22/BDI290A1.docx", "https://docs.wto.org/imrd/directdoc.asp?DDFDocuments/u/G/TBTN22/BDI290A1.docx")</f>
        <v>https://docs.wto.org/imrd/directdoc.asp?DDFDocuments/u/G/TBTN22/BDI290A1.docx</v>
      </c>
      <c r="T465" s="3" t="str">
        <f>HYPERLINK("https://docs.wto.org/imrd/directdoc.asp?DDFDocuments/v/G/TBTN22/BDI290A1.docx", "https://docs.wto.org/imrd/directdoc.asp?DDFDocuments/v/G/TBTN22/BDI290A1.docx")</f>
        <v>https://docs.wto.org/imrd/directdoc.asp?DDFDocuments/v/G/TBTN22/BDI290A1.docx</v>
      </c>
      <c r="U465" s="3" t="s">
        <v>421</v>
      </c>
      <c r="V465" s="3" t="s">
        <v>422</v>
      </c>
      <c r="W465" s="3" t="s">
        <v>421</v>
      </c>
      <c r="X465" s="3" t="s">
        <v>422</v>
      </c>
      <c r="Y465" s="3" t="s">
        <v>422</v>
      </c>
      <c r="Z465" s="3" t="s">
        <v>422</v>
      </c>
      <c r="AA465" s="3" t="s">
        <v>422</v>
      </c>
      <c r="AB465" s="1" t="s">
        <v>23</v>
      </c>
    </row>
    <row r="466" spans="1:28" ht="240" x14ac:dyDescent="0.25">
      <c r="A466" s="3" t="s">
        <v>22</v>
      </c>
      <c r="B466" s="9">
        <v>46000</v>
      </c>
      <c r="C466" s="13" t="str">
        <f>HYPERLINK("https://eping.wto.org/en/Search?viewData= G/TBT/N/BDI/318/Add.1, G/TBT/N/KEN/1380/Add.1, G/TBT/N/RWA/817/Add.1, G/TBT/N/TZA/892/Add.1, G/TBT/N/UGA/1732/Add.1"," G/TBT/N/BDI/318/Add.1, G/TBT/N/KEN/1380/Add.1, G/TBT/N/RWA/817/Add.1, G/TBT/N/TZA/892/Add.1, G/TBT/N/UGA/1732/Add.1")</f>
        <v xml:space="preserve"> G/TBT/N/BDI/318/Add.1, G/TBT/N/KEN/1380/Add.1, G/TBT/N/RWA/817/Add.1, G/TBT/N/TZA/892/Add.1, G/TBT/N/UGA/1732/Add.1</v>
      </c>
      <c r="D466" s="1" t="s">
        <v>1125</v>
      </c>
      <c r="E466" s="1" t="s">
        <v>1126</v>
      </c>
      <c r="F466" s="1" t="s">
        <v>1127</v>
      </c>
      <c r="G466" s="1" t="s">
        <v>1128</v>
      </c>
      <c r="H466" s="1" t="s">
        <v>140</v>
      </c>
      <c r="I466" s="1" t="s">
        <v>1176</v>
      </c>
      <c r="J466" s="1" t="s">
        <v>23</v>
      </c>
      <c r="K466" s="1" t="s">
        <v>29</v>
      </c>
      <c r="L466" s="3"/>
      <c r="M466" s="9" t="s">
        <v>23</v>
      </c>
      <c r="N466" s="9" t="s">
        <v>23</v>
      </c>
      <c r="O466" s="9" t="s">
        <v>23</v>
      </c>
      <c r="P466" s="3" t="s">
        <v>71</v>
      </c>
      <c r="Q466" s="3"/>
      <c r="R466" s="3" t="str">
        <f>HYPERLINK("https://docs.wto.org/imrd/directdoc.asp?DDFDocuments/t/G/TBTN23/BDI318A1.docx", "https://docs.wto.org/imrd/directdoc.asp?DDFDocuments/t/G/TBTN23/BDI318A1.docx")</f>
        <v>https://docs.wto.org/imrd/directdoc.asp?DDFDocuments/t/G/TBTN23/BDI318A1.docx</v>
      </c>
      <c r="S466" s="3" t="str">
        <f>HYPERLINK("https://docs.wto.org/imrd/directdoc.asp?DDFDocuments/u/G/TBTN23/BDI318A1.docx", "https://docs.wto.org/imrd/directdoc.asp?DDFDocuments/u/G/TBTN23/BDI318A1.docx")</f>
        <v>https://docs.wto.org/imrd/directdoc.asp?DDFDocuments/u/G/TBTN23/BDI318A1.docx</v>
      </c>
      <c r="T466" s="3" t="str">
        <f>HYPERLINK("https://docs.wto.org/imrd/directdoc.asp?DDFDocuments/v/G/TBTN23/BDI318A1.docx", "https://docs.wto.org/imrd/directdoc.asp?DDFDocuments/v/G/TBTN23/BDI318A1.docx")</f>
        <v>https://docs.wto.org/imrd/directdoc.asp?DDFDocuments/v/G/TBTN23/BDI318A1.docx</v>
      </c>
      <c r="U466" s="3" t="s">
        <v>421</v>
      </c>
      <c r="V466" s="3" t="s">
        <v>422</v>
      </c>
      <c r="W466" s="3" t="s">
        <v>422</v>
      </c>
      <c r="X466" s="3" t="s">
        <v>422</v>
      </c>
      <c r="Y466" s="3" t="s">
        <v>422</v>
      </c>
      <c r="Z466" s="3" t="s">
        <v>422</v>
      </c>
      <c r="AA466" s="3" t="s">
        <v>422</v>
      </c>
      <c r="AB466" s="1" t="s">
        <v>23</v>
      </c>
    </row>
    <row r="467" spans="1:28" ht="255" x14ac:dyDescent="0.25">
      <c r="A467" s="3" t="s">
        <v>126</v>
      </c>
      <c r="B467" s="9">
        <v>46000</v>
      </c>
      <c r="C467" s="13" t="str">
        <f>HYPERLINK("https://eping.wto.org/en/Search?viewData= G/TBT/N/BDI/322/Add.1, G/TBT/N/KEN/1384/Add.1, G/TBT/N/RWA/825/Add.1, G/TBT/N/TZA/896/Add.1, G/TBT/N/UGA/1736/Add.1"," G/TBT/N/BDI/322/Add.1, G/TBT/N/KEN/1384/Add.1, G/TBT/N/RWA/825/Add.1, G/TBT/N/TZA/896/Add.1, G/TBT/N/UGA/1736/Add.1")</f>
        <v xml:space="preserve"> G/TBT/N/BDI/322/Add.1, G/TBT/N/KEN/1384/Add.1, G/TBT/N/RWA/825/Add.1, G/TBT/N/TZA/896/Add.1, G/TBT/N/UGA/1736/Add.1</v>
      </c>
      <c r="D467" s="1" t="s">
        <v>1180</v>
      </c>
      <c r="E467" s="1" t="s">
        <v>1181</v>
      </c>
      <c r="F467" s="1" t="s">
        <v>1127</v>
      </c>
      <c r="G467" s="1" t="s">
        <v>1128</v>
      </c>
      <c r="H467" s="1" t="s">
        <v>1182</v>
      </c>
      <c r="I467" s="1" t="s">
        <v>1183</v>
      </c>
      <c r="J467" s="1" t="s">
        <v>23</v>
      </c>
      <c r="K467" s="1" t="s">
        <v>29</v>
      </c>
      <c r="L467" s="3"/>
      <c r="M467" s="9" t="s">
        <v>23</v>
      </c>
      <c r="N467" s="9" t="s">
        <v>23</v>
      </c>
      <c r="O467" s="9" t="s">
        <v>23</v>
      </c>
      <c r="P467" s="3" t="s">
        <v>71</v>
      </c>
      <c r="Q467" s="3"/>
      <c r="R467" s="3" t="str">
        <f>HYPERLINK("https://docs.wto.org/imrd/directdoc.asp?DDFDocuments/t/G/TBTN23/BDI322A1.docx", "https://docs.wto.org/imrd/directdoc.asp?DDFDocuments/t/G/TBTN23/BDI322A1.docx")</f>
        <v>https://docs.wto.org/imrd/directdoc.asp?DDFDocuments/t/G/TBTN23/BDI322A1.docx</v>
      </c>
      <c r="S467" s="3" t="str">
        <f>HYPERLINK("https://docs.wto.org/imrd/directdoc.asp?DDFDocuments/u/G/TBTN23/BDI322A1.docx", "https://docs.wto.org/imrd/directdoc.asp?DDFDocuments/u/G/TBTN23/BDI322A1.docx")</f>
        <v>https://docs.wto.org/imrd/directdoc.asp?DDFDocuments/u/G/TBTN23/BDI322A1.docx</v>
      </c>
      <c r="T467" s="3" t="str">
        <f>HYPERLINK("https://docs.wto.org/imrd/directdoc.asp?DDFDocuments/v/G/TBTN23/BDI322A1.docx", "https://docs.wto.org/imrd/directdoc.asp?DDFDocuments/v/G/TBTN23/BDI322A1.docx")</f>
        <v>https://docs.wto.org/imrd/directdoc.asp?DDFDocuments/v/G/TBTN23/BDI322A1.docx</v>
      </c>
      <c r="U467" s="3" t="s">
        <v>421</v>
      </c>
      <c r="V467" s="3" t="s">
        <v>422</v>
      </c>
      <c r="W467" s="3" t="s">
        <v>422</v>
      </c>
      <c r="X467" s="3" t="s">
        <v>422</v>
      </c>
      <c r="Y467" s="3" t="s">
        <v>422</v>
      </c>
      <c r="Z467" s="3" t="s">
        <v>422</v>
      </c>
      <c r="AA467" s="3" t="s">
        <v>422</v>
      </c>
      <c r="AB467" s="1" t="s">
        <v>23</v>
      </c>
    </row>
    <row r="468" spans="1:28" ht="409.5" x14ac:dyDescent="0.25">
      <c r="A468" s="3" t="s">
        <v>22</v>
      </c>
      <c r="B468" s="9">
        <v>46000</v>
      </c>
      <c r="C468" s="13" t="str">
        <f>HYPERLINK("https://eping.wto.org/en/Search?viewData= G/TBT/N/BDI/333/Add.2, G/TBT/N/KEN/1395/Add.2, G/TBT/N/RWA/840/Add.2, G/TBT/N/TZA/919/Add.2, G/TBT/N/UGA/1748/Add.2"," G/TBT/N/BDI/333/Add.2, G/TBT/N/KEN/1395/Add.2, G/TBT/N/RWA/840/Add.2, G/TBT/N/TZA/919/Add.2, G/TBT/N/UGA/1748/Add.2")</f>
        <v xml:space="preserve"> G/TBT/N/BDI/333/Add.2, G/TBT/N/KEN/1395/Add.2, G/TBT/N/RWA/840/Add.2, G/TBT/N/TZA/919/Add.2, G/TBT/N/UGA/1748/Add.2</v>
      </c>
      <c r="D468" s="1" t="s">
        <v>1241</v>
      </c>
      <c r="E468" s="1" t="s">
        <v>1242</v>
      </c>
      <c r="F468" s="1" t="s">
        <v>1243</v>
      </c>
      <c r="G468" s="1" t="s">
        <v>1244</v>
      </c>
      <c r="H468" s="1" t="s">
        <v>92</v>
      </c>
      <c r="I468" s="1" t="s">
        <v>636</v>
      </c>
      <c r="J468" s="1" t="s">
        <v>23</v>
      </c>
      <c r="K468" s="1" t="s">
        <v>29</v>
      </c>
      <c r="L468" s="3"/>
      <c r="M468" s="9" t="s">
        <v>23</v>
      </c>
      <c r="N468" s="9" t="s">
        <v>23</v>
      </c>
      <c r="O468" s="9" t="s">
        <v>23</v>
      </c>
      <c r="P468" s="3" t="s">
        <v>71</v>
      </c>
      <c r="Q468" s="3"/>
      <c r="R468" s="3" t="str">
        <f>HYPERLINK("https://docs.wto.org/imrd/directdoc.asp?DDFDocuments/t/G/TBTN23/BDI333A2.docx", "https://docs.wto.org/imrd/directdoc.asp?DDFDocuments/t/G/TBTN23/BDI333A2.docx")</f>
        <v>https://docs.wto.org/imrd/directdoc.asp?DDFDocuments/t/G/TBTN23/BDI333A2.docx</v>
      </c>
      <c r="S468" s="3" t="str">
        <f>HYPERLINK("https://docs.wto.org/imrd/directdoc.asp?DDFDocuments/u/G/TBTN23/BDI333A2.docx", "https://docs.wto.org/imrd/directdoc.asp?DDFDocuments/u/G/TBTN23/BDI333A2.docx")</f>
        <v>https://docs.wto.org/imrd/directdoc.asp?DDFDocuments/u/G/TBTN23/BDI333A2.docx</v>
      </c>
      <c r="T468" s="3" t="str">
        <f>HYPERLINK("https://docs.wto.org/imrd/directdoc.asp?DDFDocuments/v/G/TBTN23/BDI333A2.docx", "https://docs.wto.org/imrd/directdoc.asp?DDFDocuments/v/G/TBTN23/BDI333A2.docx")</f>
        <v>https://docs.wto.org/imrd/directdoc.asp?DDFDocuments/v/G/TBTN23/BDI333A2.docx</v>
      </c>
      <c r="U468" s="3" t="s">
        <v>421</v>
      </c>
      <c r="V468" s="3" t="s">
        <v>422</v>
      </c>
      <c r="W468" s="3" t="s">
        <v>421</v>
      </c>
      <c r="X468" s="3" t="s">
        <v>422</v>
      </c>
      <c r="Y468" s="3" t="s">
        <v>422</v>
      </c>
      <c r="Z468" s="3" t="s">
        <v>422</v>
      </c>
      <c r="AA468" s="3" t="s">
        <v>422</v>
      </c>
      <c r="AB468" s="1" t="s">
        <v>23</v>
      </c>
    </row>
    <row r="469" spans="1:28" ht="409.5" x14ac:dyDescent="0.25">
      <c r="A469" s="3" t="s">
        <v>47</v>
      </c>
      <c r="B469" s="9">
        <v>46000</v>
      </c>
      <c r="C469" s="13" t="str">
        <f>HYPERLINK("https://eping.wto.org/en/Search?viewData= G/TBT/N/BDI/333/Add.2, G/TBT/N/KEN/1395/Add.2, G/TBT/N/RWA/840/Add.2, G/TBT/N/TZA/919/Add.2, G/TBT/N/UGA/1748/Add.2"," G/TBT/N/BDI/333/Add.2, G/TBT/N/KEN/1395/Add.2, G/TBT/N/RWA/840/Add.2, G/TBT/N/TZA/919/Add.2, G/TBT/N/UGA/1748/Add.2")</f>
        <v xml:space="preserve"> G/TBT/N/BDI/333/Add.2, G/TBT/N/KEN/1395/Add.2, G/TBT/N/RWA/840/Add.2, G/TBT/N/TZA/919/Add.2, G/TBT/N/UGA/1748/Add.2</v>
      </c>
      <c r="D469" s="1" t="s">
        <v>1241</v>
      </c>
      <c r="E469" s="1" t="s">
        <v>1242</v>
      </c>
      <c r="F469" s="1" t="s">
        <v>1243</v>
      </c>
      <c r="G469" s="1" t="s">
        <v>1244</v>
      </c>
      <c r="H469" s="1" t="s">
        <v>92</v>
      </c>
      <c r="I469" s="1" t="s">
        <v>636</v>
      </c>
      <c r="J469" s="1" t="s">
        <v>23</v>
      </c>
      <c r="K469" s="1" t="s">
        <v>29</v>
      </c>
      <c r="L469" s="3"/>
      <c r="M469" s="9" t="s">
        <v>23</v>
      </c>
      <c r="N469" s="9" t="s">
        <v>23</v>
      </c>
      <c r="O469" s="9" t="s">
        <v>23</v>
      </c>
      <c r="P469" s="3" t="s">
        <v>71</v>
      </c>
      <c r="Q469" s="3"/>
      <c r="R469" s="3" t="str">
        <f>HYPERLINK("https://docs.wto.org/imrd/directdoc.asp?DDFDocuments/t/G/TBTN23/BDI333A2.docx", "https://docs.wto.org/imrd/directdoc.asp?DDFDocuments/t/G/TBTN23/BDI333A2.docx")</f>
        <v>https://docs.wto.org/imrd/directdoc.asp?DDFDocuments/t/G/TBTN23/BDI333A2.docx</v>
      </c>
      <c r="S469" s="3" t="str">
        <f>HYPERLINK("https://docs.wto.org/imrd/directdoc.asp?DDFDocuments/u/G/TBTN23/BDI333A2.docx", "https://docs.wto.org/imrd/directdoc.asp?DDFDocuments/u/G/TBTN23/BDI333A2.docx")</f>
        <v>https://docs.wto.org/imrd/directdoc.asp?DDFDocuments/u/G/TBTN23/BDI333A2.docx</v>
      </c>
      <c r="T469" s="3" t="str">
        <f>HYPERLINK("https://docs.wto.org/imrd/directdoc.asp?DDFDocuments/v/G/TBTN23/BDI333A2.docx", "https://docs.wto.org/imrd/directdoc.asp?DDFDocuments/v/G/TBTN23/BDI333A2.docx")</f>
        <v>https://docs.wto.org/imrd/directdoc.asp?DDFDocuments/v/G/TBTN23/BDI333A2.docx</v>
      </c>
      <c r="U469" s="3" t="s">
        <v>421</v>
      </c>
      <c r="V469" s="3" t="s">
        <v>422</v>
      </c>
      <c r="W469" s="3" t="s">
        <v>421</v>
      </c>
      <c r="X469" s="3" t="s">
        <v>422</v>
      </c>
      <c r="Y469" s="3" t="s">
        <v>422</v>
      </c>
      <c r="Z469" s="3" t="s">
        <v>422</v>
      </c>
      <c r="AA469" s="3" t="s">
        <v>422</v>
      </c>
      <c r="AB469" s="1" t="s">
        <v>23</v>
      </c>
    </row>
    <row r="470" spans="1:28" ht="225" x14ac:dyDescent="0.25">
      <c r="A470" s="3" t="s">
        <v>126</v>
      </c>
      <c r="B470" s="9">
        <v>46000</v>
      </c>
      <c r="C470" s="13" t="str">
        <f>HYPERLINK("https://eping.wto.org/en/Search?viewData= G/TBT/N/BDI/332/Add.2, G/TBT/N/KEN/1394/Add.2, G/TBT/N/RWA/839/Add.2, G/TBT/N/TZA/918/Add.2, G/TBT/N/UGA/1747/Add.2"," G/TBT/N/BDI/332/Add.2, G/TBT/N/KEN/1394/Add.2, G/TBT/N/RWA/839/Add.2, G/TBT/N/TZA/918/Add.2, G/TBT/N/UGA/1747/Add.2")</f>
        <v xml:space="preserve"> G/TBT/N/BDI/332/Add.2, G/TBT/N/KEN/1394/Add.2, G/TBT/N/RWA/839/Add.2, G/TBT/N/TZA/918/Add.2, G/TBT/N/UGA/1747/Add.2</v>
      </c>
      <c r="D470" s="1" t="s">
        <v>1245</v>
      </c>
      <c r="E470" s="1" t="s">
        <v>1246</v>
      </c>
      <c r="F470" s="1" t="s">
        <v>1247</v>
      </c>
      <c r="G470" s="1" t="s">
        <v>1248</v>
      </c>
      <c r="H470" s="1" t="s">
        <v>92</v>
      </c>
      <c r="I470" s="1" t="s">
        <v>1188</v>
      </c>
      <c r="J470" s="1" t="s">
        <v>23</v>
      </c>
      <c r="K470" s="1" t="s">
        <v>29</v>
      </c>
      <c r="L470" s="3"/>
      <c r="M470" s="9" t="s">
        <v>23</v>
      </c>
      <c r="N470" s="9" t="s">
        <v>23</v>
      </c>
      <c r="O470" s="9" t="s">
        <v>23</v>
      </c>
      <c r="P470" s="3" t="s">
        <v>71</v>
      </c>
      <c r="Q470" s="3"/>
      <c r="R470" s="3" t="str">
        <f>HYPERLINK("https://docs.wto.org/imrd/directdoc.asp?DDFDocuments/t/G/TBTN23/BDI332A2.docx", "https://docs.wto.org/imrd/directdoc.asp?DDFDocuments/t/G/TBTN23/BDI332A2.docx")</f>
        <v>https://docs.wto.org/imrd/directdoc.asp?DDFDocuments/t/G/TBTN23/BDI332A2.docx</v>
      </c>
      <c r="S470" s="3" t="str">
        <f>HYPERLINK("https://docs.wto.org/imrd/directdoc.asp?DDFDocuments/u/G/TBTN23/BDI332A2.docx", "https://docs.wto.org/imrd/directdoc.asp?DDFDocuments/u/G/TBTN23/BDI332A2.docx")</f>
        <v>https://docs.wto.org/imrd/directdoc.asp?DDFDocuments/u/G/TBTN23/BDI332A2.docx</v>
      </c>
      <c r="T470" s="3" t="str">
        <f>HYPERLINK("https://docs.wto.org/imrd/directdoc.asp?DDFDocuments/v/G/TBTN23/BDI332A2.docx", "https://docs.wto.org/imrd/directdoc.asp?DDFDocuments/v/G/TBTN23/BDI332A2.docx")</f>
        <v>https://docs.wto.org/imrd/directdoc.asp?DDFDocuments/v/G/TBTN23/BDI332A2.docx</v>
      </c>
      <c r="U470" s="3" t="s">
        <v>421</v>
      </c>
      <c r="V470" s="3" t="s">
        <v>422</v>
      </c>
      <c r="W470" s="3" t="s">
        <v>421</v>
      </c>
      <c r="X470" s="3" t="s">
        <v>422</v>
      </c>
      <c r="Y470" s="3" t="s">
        <v>422</v>
      </c>
      <c r="Z470" s="3" t="s">
        <v>422</v>
      </c>
      <c r="AA470" s="3" t="s">
        <v>422</v>
      </c>
      <c r="AB470" s="1" t="s">
        <v>23</v>
      </c>
    </row>
    <row r="471" spans="1:28" ht="225" x14ac:dyDescent="0.25">
      <c r="A471" s="3" t="s">
        <v>22</v>
      </c>
      <c r="B471" s="9">
        <v>46000</v>
      </c>
      <c r="C471" s="13" t="str">
        <f>HYPERLINK("https://eping.wto.org/en/Search?viewData= G/TBT/N/BDI/332/Add.2, G/TBT/N/KEN/1394/Add.2, G/TBT/N/RWA/839/Add.2, G/TBT/N/TZA/918/Add.2, G/TBT/N/UGA/1747/Add.2"," G/TBT/N/BDI/332/Add.2, G/TBT/N/KEN/1394/Add.2, G/TBT/N/RWA/839/Add.2, G/TBT/N/TZA/918/Add.2, G/TBT/N/UGA/1747/Add.2")</f>
        <v xml:space="preserve"> G/TBT/N/BDI/332/Add.2, G/TBT/N/KEN/1394/Add.2, G/TBT/N/RWA/839/Add.2, G/TBT/N/TZA/918/Add.2, G/TBT/N/UGA/1747/Add.2</v>
      </c>
      <c r="D471" s="1" t="s">
        <v>1245</v>
      </c>
      <c r="E471" s="1" t="s">
        <v>1246</v>
      </c>
      <c r="F471" s="1" t="s">
        <v>1247</v>
      </c>
      <c r="G471" s="1" t="s">
        <v>1248</v>
      </c>
      <c r="H471" s="1" t="s">
        <v>92</v>
      </c>
      <c r="I471" s="1" t="s">
        <v>1188</v>
      </c>
      <c r="J471" s="1" t="s">
        <v>23</v>
      </c>
      <c r="K471" s="1" t="s">
        <v>29</v>
      </c>
      <c r="L471" s="3"/>
      <c r="M471" s="9" t="s">
        <v>23</v>
      </c>
      <c r="N471" s="9" t="s">
        <v>23</v>
      </c>
      <c r="O471" s="9" t="s">
        <v>23</v>
      </c>
      <c r="P471" s="3" t="s">
        <v>71</v>
      </c>
      <c r="Q471" s="3"/>
      <c r="R471" s="3" t="str">
        <f>HYPERLINK("https://docs.wto.org/imrd/directdoc.asp?DDFDocuments/t/G/TBTN23/BDI332A2.docx", "https://docs.wto.org/imrd/directdoc.asp?DDFDocuments/t/G/TBTN23/BDI332A2.docx")</f>
        <v>https://docs.wto.org/imrd/directdoc.asp?DDFDocuments/t/G/TBTN23/BDI332A2.docx</v>
      </c>
      <c r="S471" s="3" t="str">
        <f>HYPERLINK("https://docs.wto.org/imrd/directdoc.asp?DDFDocuments/u/G/TBTN23/BDI332A2.docx", "https://docs.wto.org/imrd/directdoc.asp?DDFDocuments/u/G/TBTN23/BDI332A2.docx")</f>
        <v>https://docs.wto.org/imrd/directdoc.asp?DDFDocuments/u/G/TBTN23/BDI332A2.docx</v>
      </c>
      <c r="T471" s="3" t="str">
        <f>HYPERLINK("https://docs.wto.org/imrd/directdoc.asp?DDFDocuments/v/G/TBTN23/BDI332A2.docx", "https://docs.wto.org/imrd/directdoc.asp?DDFDocuments/v/G/TBTN23/BDI332A2.docx")</f>
        <v>https://docs.wto.org/imrd/directdoc.asp?DDFDocuments/v/G/TBTN23/BDI332A2.docx</v>
      </c>
      <c r="U471" s="3" t="s">
        <v>421</v>
      </c>
      <c r="V471" s="3" t="s">
        <v>422</v>
      </c>
      <c r="W471" s="3" t="s">
        <v>421</v>
      </c>
      <c r="X471" s="3" t="s">
        <v>422</v>
      </c>
      <c r="Y471" s="3" t="s">
        <v>422</v>
      </c>
      <c r="Z471" s="3" t="s">
        <v>422</v>
      </c>
      <c r="AA471" s="3" t="s">
        <v>422</v>
      </c>
      <c r="AB471" s="1" t="s">
        <v>23</v>
      </c>
    </row>
    <row r="472" spans="1:28" ht="225" x14ac:dyDescent="0.25">
      <c r="A472" s="3" t="s">
        <v>47</v>
      </c>
      <c r="B472" s="9">
        <v>46000</v>
      </c>
      <c r="C472" s="13" t="str">
        <f>HYPERLINK("https://eping.wto.org/en/Search?viewData= G/TBT/N/BDI/331/Add.1, G/TBT/N/KEN/1393/Add.1, G/TBT/N/RWA/838/Add.1, G/TBT/N/TZA/917/Add.1, G/TBT/N/UGA/1746/Add.1"," G/TBT/N/BDI/331/Add.1, G/TBT/N/KEN/1393/Add.1, G/TBT/N/RWA/838/Add.1, G/TBT/N/TZA/917/Add.1, G/TBT/N/UGA/1746/Add.1")</f>
        <v xml:space="preserve"> G/TBT/N/BDI/331/Add.1, G/TBT/N/KEN/1393/Add.1, G/TBT/N/RWA/838/Add.1, G/TBT/N/TZA/917/Add.1, G/TBT/N/UGA/1746/Add.1</v>
      </c>
      <c r="D472" s="1" t="s">
        <v>1184</v>
      </c>
      <c r="E472" s="1" t="s">
        <v>1185</v>
      </c>
      <c r="F472" s="1" t="s">
        <v>1186</v>
      </c>
      <c r="G472" s="1" t="s">
        <v>1187</v>
      </c>
      <c r="H472" s="1" t="s">
        <v>92</v>
      </c>
      <c r="I472" s="1" t="s">
        <v>1188</v>
      </c>
      <c r="J472" s="1" t="s">
        <v>23</v>
      </c>
      <c r="K472" s="1" t="s">
        <v>29</v>
      </c>
      <c r="L472" s="3"/>
      <c r="M472" s="9" t="s">
        <v>23</v>
      </c>
      <c r="N472" s="9" t="s">
        <v>23</v>
      </c>
      <c r="O472" s="9" t="s">
        <v>23</v>
      </c>
      <c r="P472" s="3" t="s">
        <v>71</v>
      </c>
      <c r="Q472" s="3"/>
      <c r="R472" s="3" t="str">
        <f>HYPERLINK("https://docs.wto.org/imrd/directdoc.asp?DDFDocuments/t/G/TBTN23/BDI331A1.docx", "https://docs.wto.org/imrd/directdoc.asp?DDFDocuments/t/G/TBTN23/BDI331A1.docx")</f>
        <v>https://docs.wto.org/imrd/directdoc.asp?DDFDocuments/t/G/TBTN23/BDI331A1.docx</v>
      </c>
      <c r="S472" s="3" t="str">
        <f>HYPERLINK("https://docs.wto.org/imrd/directdoc.asp?DDFDocuments/u/G/TBTN23/BDI331A1.docx", "https://docs.wto.org/imrd/directdoc.asp?DDFDocuments/u/G/TBTN23/BDI331A1.docx")</f>
        <v>https://docs.wto.org/imrd/directdoc.asp?DDFDocuments/u/G/TBTN23/BDI331A1.docx</v>
      </c>
      <c r="T472" s="3" t="str">
        <f>HYPERLINK("https://docs.wto.org/imrd/directdoc.asp?DDFDocuments/v/G/TBTN23/BDI331A1.docx", "https://docs.wto.org/imrd/directdoc.asp?DDFDocuments/v/G/TBTN23/BDI331A1.docx")</f>
        <v>https://docs.wto.org/imrd/directdoc.asp?DDFDocuments/v/G/TBTN23/BDI331A1.docx</v>
      </c>
      <c r="U472" s="3" t="s">
        <v>421</v>
      </c>
      <c r="V472" s="3" t="s">
        <v>422</v>
      </c>
      <c r="W472" s="3" t="s">
        <v>421</v>
      </c>
      <c r="X472" s="3" t="s">
        <v>422</v>
      </c>
      <c r="Y472" s="3" t="s">
        <v>422</v>
      </c>
      <c r="Z472" s="3" t="s">
        <v>422</v>
      </c>
      <c r="AA472" s="3" t="s">
        <v>422</v>
      </c>
      <c r="AB472" s="1" t="s">
        <v>23</v>
      </c>
    </row>
    <row r="473" spans="1:28" ht="225" x14ac:dyDescent="0.25">
      <c r="A473" s="3" t="s">
        <v>47</v>
      </c>
      <c r="B473" s="9">
        <v>46000</v>
      </c>
      <c r="C473" s="13" t="str">
        <f>HYPERLINK("https://eping.wto.org/en/Search?viewData= G/TBT/N/BDI/329/Add.2, G/TBT/N/KEN/1391/Add.2, G/TBT/N/RWA/836/Add.2, G/TBT/N/TZA/915/Add.2, G/TBT/N/UGA/1744/Add.2"," G/TBT/N/BDI/329/Add.2, G/TBT/N/KEN/1391/Add.2, G/TBT/N/RWA/836/Add.2, G/TBT/N/TZA/915/Add.2, G/TBT/N/UGA/1744/Add.2")</f>
        <v xml:space="preserve"> G/TBT/N/BDI/329/Add.2, G/TBT/N/KEN/1391/Add.2, G/TBT/N/RWA/836/Add.2, G/TBT/N/TZA/915/Add.2, G/TBT/N/UGA/1744/Add.2</v>
      </c>
      <c r="D473" s="1" t="s">
        <v>1249</v>
      </c>
      <c r="E473" s="1" t="s">
        <v>1250</v>
      </c>
      <c r="F473" s="1" t="s">
        <v>1251</v>
      </c>
      <c r="G473" s="1" t="s">
        <v>1252</v>
      </c>
      <c r="H473" s="1" t="s">
        <v>92</v>
      </c>
      <c r="I473" s="1" t="s">
        <v>1188</v>
      </c>
      <c r="J473" s="1" t="s">
        <v>23</v>
      </c>
      <c r="K473" s="1" t="s">
        <v>29</v>
      </c>
      <c r="L473" s="3"/>
      <c r="M473" s="9" t="s">
        <v>23</v>
      </c>
      <c r="N473" s="9" t="s">
        <v>23</v>
      </c>
      <c r="O473" s="9" t="s">
        <v>23</v>
      </c>
      <c r="P473" s="3" t="s">
        <v>71</v>
      </c>
      <c r="Q473" s="3"/>
      <c r="R473" s="3" t="str">
        <f>HYPERLINK("https://docs.wto.org/imrd/directdoc.asp?DDFDocuments/t/G/TBTN23/BDI329A2.docx", "https://docs.wto.org/imrd/directdoc.asp?DDFDocuments/t/G/TBTN23/BDI329A2.docx")</f>
        <v>https://docs.wto.org/imrd/directdoc.asp?DDFDocuments/t/G/TBTN23/BDI329A2.docx</v>
      </c>
      <c r="S473" s="3" t="str">
        <f>HYPERLINK("https://docs.wto.org/imrd/directdoc.asp?DDFDocuments/u/G/TBTN23/BDI329A2.docx", "https://docs.wto.org/imrd/directdoc.asp?DDFDocuments/u/G/TBTN23/BDI329A2.docx")</f>
        <v>https://docs.wto.org/imrd/directdoc.asp?DDFDocuments/u/G/TBTN23/BDI329A2.docx</v>
      </c>
      <c r="T473" s="3" t="str">
        <f>HYPERLINK("https://docs.wto.org/imrd/directdoc.asp?DDFDocuments/v/G/TBTN23/BDI329A2.docx", "https://docs.wto.org/imrd/directdoc.asp?DDFDocuments/v/G/TBTN23/BDI329A2.docx")</f>
        <v>https://docs.wto.org/imrd/directdoc.asp?DDFDocuments/v/G/TBTN23/BDI329A2.docx</v>
      </c>
      <c r="U473" s="3" t="s">
        <v>421</v>
      </c>
      <c r="V473" s="3" t="s">
        <v>422</v>
      </c>
      <c r="W473" s="3" t="s">
        <v>422</v>
      </c>
      <c r="X473" s="3" t="s">
        <v>422</v>
      </c>
      <c r="Y473" s="3" t="s">
        <v>422</v>
      </c>
      <c r="Z473" s="3" t="s">
        <v>422</v>
      </c>
      <c r="AA473" s="3" t="s">
        <v>422</v>
      </c>
      <c r="AB473" s="1" t="s">
        <v>23</v>
      </c>
    </row>
    <row r="474" spans="1:28" ht="300" x14ac:dyDescent="0.25">
      <c r="A474" s="3" t="s">
        <v>126</v>
      </c>
      <c r="B474" s="9">
        <v>46000</v>
      </c>
      <c r="C474" s="13" t="str">
        <f>HYPERLINK("https://eping.wto.org/en/Search?viewData= G/TBT/N/BDI/491/Add.1, G/TBT/N/KEN/1651/Add.1, G/TBT/N/RWA/1040/Add.1, G/TBT/N/TZA/1154/Add.1, G/TBT/N/UGA/1991/Add.1"," G/TBT/N/BDI/491/Add.1, G/TBT/N/KEN/1651/Add.1, G/TBT/N/RWA/1040/Add.1, G/TBT/N/TZA/1154/Add.1, G/TBT/N/UGA/1991/Add.1")</f>
        <v xml:space="preserve"> G/TBT/N/BDI/491/Add.1, G/TBT/N/KEN/1651/Add.1, G/TBT/N/RWA/1040/Add.1, G/TBT/N/TZA/1154/Add.1, G/TBT/N/UGA/1991/Add.1</v>
      </c>
      <c r="D474" s="1" t="s">
        <v>1155</v>
      </c>
      <c r="E474" s="1" t="s">
        <v>1156</v>
      </c>
      <c r="F474" s="1" t="s">
        <v>1157</v>
      </c>
      <c r="G474" s="1" t="s">
        <v>1158</v>
      </c>
      <c r="H474" s="1" t="s">
        <v>97</v>
      </c>
      <c r="I474" s="1" t="s">
        <v>649</v>
      </c>
      <c r="J474" s="1" t="s">
        <v>23</v>
      </c>
      <c r="K474" s="1" t="s">
        <v>29</v>
      </c>
      <c r="L474" s="3"/>
      <c r="M474" s="9" t="s">
        <v>23</v>
      </c>
      <c r="N474" s="9" t="s">
        <v>23</v>
      </c>
      <c r="O474" s="9" t="s">
        <v>23</v>
      </c>
      <c r="P474" s="3" t="s">
        <v>71</v>
      </c>
      <c r="Q474" s="3"/>
      <c r="R474" s="3" t="str">
        <f>HYPERLINK("https://docs.wto.org/imrd/directdoc.asp?DDFDocuments/t/G/TBTN24/BDI491A1.docx", "https://docs.wto.org/imrd/directdoc.asp?DDFDocuments/t/G/TBTN24/BDI491A1.docx")</f>
        <v>https://docs.wto.org/imrd/directdoc.asp?DDFDocuments/t/G/TBTN24/BDI491A1.docx</v>
      </c>
      <c r="S474" s="3" t="str">
        <f>HYPERLINK("https://docs.wto.org/imrd/directdoc.asp?DDFDocuments/u/G/TBTN24/BDI491A1.docx", "https://docs.wto.org/imrd/directdoc.asp?DDFDocuments/u/G/TBTN24/BDI491A1.docx")</f>
        <v>https://docs.wto.org/imrd/directdoc.asp?DDFDocuments/u/G/TBTN24/BDI491A1.docx</v>
      </c>
      <c r="T474" s="3" t="str">
        <f>HYPERLINK("https://docs.wto.org/imrd/directdoc.asp?DDFDocuments/v/G/TBTN24/BDI491A1.docx", "https://docs.wto.org/imrd/directdoc.asp?DDFDocuments/v/G/TBTN24/BDI491A1.docx")</f>
        <v>https://docs.wto.org/imrd/directdoc.asp?DDFDocuments/v/G/TBTN24/BDI491A1.docx</v>
      </c>
      <c r="U474" s="3" t="s">
        <v>421</v>
      </c>
      <c r="V474" s="3" t="s">
        <v>422</v>
      </c>
      <c r="W474" s="3" t="s">
        <v>422</v>
      </c>
      <c r="X474" s="3" t="s">
        <v>422</v>
      </c>
      <c r="Y474" s="3" t="s">
        <v>422</v>
      </c>
      <c r="Z474" s="3" t="s">
        <v>422</v>
      </c>
      <c r="AA474" s="3" t="s">
        <v>422</v>
      </c>
      <c r="AB474" s="1" t="s">
        <v>23</v>
      </c>
    </row>
    <row r="475" spans="1:28" ht="300" x14ac:dyDescent="0.25">
      <c r="A475" s="3" t="s">
        <v>43</v>
      </c>
      <c r="B475" s="9">
        <v>46000</v>
      </c>
      <c r="C475" s="13" t="str">
        <f>HYPERLINK("https://eping.wto.org/en/Search?viewData= G/TBT/N/BDI/491/Add.1, G/TBT/N/KEN/1651/Add.1, G/TBT/N/RWA/1040/Add.1, G/TBT/N/TZA/1154/Add.1, G/TBT/N/UGA/1991/Add.1"," G/TBT/N/BDI/491/Add.1, G/TBT/N/KEN/1651/Add.1, G/TBT/N/RWA/1040/Add.1, G/TBT/N/TZA/1154/Add.1, G/TBT/N/UGA/1991/Add.1")</f>
        <v xml:space="preserve"> G/TBT/N/BDI/491/Add.1, G/TBT/N/KEN/1651/Add.1, G/TBT/N/RWA/1040/Add.1, G/TBT/N/TZA/1154/Add.1, G/TBT/N/UGA/1991/Add.1</v>
      </c>
      <c r="D475" s="1" t="s">
        <v>1155</v>
      </c>
      <c r="E475" s="1" t="s">
        <v>1156</v>
      </c>
      <c r="F475" s="1" t="s">
        <v>1157</v>
      </c>
      <c r="G475" s="1" t="s">
        <v>1158</v>
      </c>
      <c r="H475" s="1" t="s">
        <v>97</v>
      </c>
      <c r="I475" s="1" t="s">
        <v>649</v>
      </c>
      <c r="J475" s="1" t="s">
        <v>23</v>
      </c>
      <c r="K475" s="1" t="s">
        <v>29</v>
      </c>
      <c r="L475" s="3"/>
      <c r="M475" s="9" t="s">
        <v>23</v>
      </c>
      <c r="N475" s="9" t="s">
        <v>23</v>
      </c>
      <c r="O475" s="9" t="s">
        <v>23</v>
      </c>
      <c r="P475" s="3" t="s">
        <v>71</v>
      </c>
      <c r="Q475" s="3"/>
      <c r="R475" s="3" t="str">
        <f>HYPERLINK("https://docs.wto.org/imrd/directdoc.asp?DDFDocuments/t/G/TBTN24/BDI491A1.docx", "https://docs.wto.org/imrd/directdoc.asp?DDFDocuments/t/G/TBTN24/BDI491A1.docx")</f>
        <v>https://docs.wto.org/imrd/directdoc.asp?DDFDocuments/t/G/TBTN24/BDI491A1.docx</v>
      </c>
      <c r="S475" s="3" t="str">
        <f>HYPERLINK("https://docs.wto.org/imrd/directdoc.asp?DDFDocuments/u/G/TBTN24/BDI491A1.docx", "https://docs.wto.org/imrd/directdoc.asp?DDFDocuments/u/G/TBTN24/BDI491A1.docx")</f>
        <v>https://docs.wto.org/imrd/directdoc.asp?DDFDocuments/u/G/TBTN24/BDI491A1.docx</v>
      </c>
      <c r="T475" s="3" t="str">
        <f>HYPERLINK("https://docs.wto.org/imrd/directdoc.asp?DDFDocuments/v/G/TBTN24/BDI491A1.docx", "https://docs.wto.org/imrd/directdoc.asp?DDFDocuments/v/G/TBTN24/BDI491A1.docx")</f>
        <v>https://docs.wto.org/imrd/directdoc.asp?DDFDocuments/v/G/TBTN24/BDI491A1.docx</v>
      </c>
      <c r="U475" s="3" t="s">
        <v>421</v>
      </c>
      <c r="V475" s="3" t="s">
        <v>422</v>
      </c>
      <c r="W475" s="3" t="s">
        <v>422</v>
      </c>
      <c r="X475" s="3" t="s">
        <v>422</v>
      </c>
      <c r="Y475" s="3" t="s">
        <v>422</v>
      </c>
      <c r="Z475" s="3" t="s">
        <v>422</v>
      </c>
      <c r="AA475" s="3" t="s">
        <v>422</v>
      </c>
      <c r="AB475" s="1" t="s">
        <v>23</v>
      </c>
    </row>
    <row r="476" spans="1:28" ht="225" x14ac:dyDescent="0.25">
      <c r="A476" s="3" t="s">
        <v>43</v>
      </c>
      <c r="B476" s="9">
        <v>46000</v>
      </c>
      <c r="C476" s="13" t="str">
        <f>HYPERLINK("https://eping.wto.org/en/Search?viewData= G/TBT/N/BDI/350/Add.2, G/TBT/N/KEN/1419/Add.2, G/TBT/N/RWA/857/Add.2, G/TBT/N/TZA/942/Add.2, G/TBT/N/UGA/1766/Add.2"," G/TBT/N/BDI/350/Add.2, G/TBT/N/KEN/1419/Add.2, G/TBT/N/RWA/857/Add.2, G/TBT/N/TZA/942/Add.2, G/TBT/N/UGA/1766/Add.2")</f>
        <v xml:space="preserve"> G/TBT/N/BDI/350/Add.2, G/TBT/N/KEN/1419/Add.2, G/TBT/N/RWA/857/Add.2, G/TBT/N/TZA/942/Add.2, G/TBT/N/UGA/1766/Add.2</v>
      </c>
      <c r="D476" s="1" t="s">
        <v>1198</v>
      </c>
      <c r="E476" s="1" t="s">
        <v>1199</v>
      </c>
      <c r="F476" s="1" t="s">
        <v>1200</v>
      </c>
      <c r="G476" s="1" t="s">
        <v>1201</v>
      </c>
      <c r="H476" s="1" t="s">
        <v>1202</v>
      </c>
      <c r="I476" s="1" t="s">
        <v>1203</v>
      </c>
      <c r="J476" s="1" t="s">
        <v>23</v>
      </c>
      <c r="K476" s="1" t="s">
        <v>23</v>
      </c>
      <c r="L476" s="3"/>
      <c r="M476" s="9" t="s">
        <v>23</v>
      </c>
      <c r="N476" s="9" t="s">
        <v>23</v>
      </c>
      <c r="O476" s="9" t="s">
        <v>23</v>
      </c>
      <c r="P476" s="3" t="s">
        <v>71</v>
      </c>
      <c r="Q476" s="3"/>
      <c r="R476" s="3" t="str">
        <f>HYPERLINK("https://docs.wto.org/imrd/directdoc.asp?DDFDocuments/t/G/TBTN23/BDI350A2.docx", "https://docs.wto.org/imrd/directdoc.asp?DDFDocuments/t/G/TBTN23/BDI350A2.docx")</f>
        <v>https://docs.wto.org/imrd/directdoc.asp?DDFDocuments/t/G/TBTN23/BDI350A2.docx</v>
      </c>
      <c r="S476" s="3" t="str">
        <f>HYPERLINK("https://docs.wto.org/imrd/directdoc.asp?DDFDocuments/u/G/TBTN23/BDI350A2.docx", "https://docs.wto.org/imrd/directdoc.asp?DDFDocuments/u/G/TBTN23/BDI350A2.docx")</f>
        <v>https://docs.wto.org/imrd/directdoc.asp?DDFDocuments/u/G/TBTN23/BDI350A2.docx</v>
      </c>
      <c r="T476" s="3" t="str">
        <f>HYPERLINK("https://docs.wto.org/imrd/directdoc.asp?DDFDocuments/v/G/TBTN23/BDI350A2.docx", "https://docs.wto.org/imrd/directdoc.asp?DDFDocuments/v/G/TBTN23/BDI350A2.docx")</f>
        <v>https://docs.wto.org/imrd/directdoc.asp?DDFDocuments/v/G/TBTN23/BDI350A2.docx</v>
      </c>
      <c r="U476" s="3" t="s">
        <v>422</v>
      </c>
      <c r="V476" s="3" t="s">
        <v>422</v>
      </c>
      <c r="W476" s="3" t="s">
        <v>421</v>
      </c>
      <c r="X476" s="3" t="s">
        <v>422</v>
      </c>
      <c r="Y476" s="3" t="s">
        <v>422</v>
      </c>
      <c r="Z476" s="3" t="s">
        <v>422</v>
      </c>
      <c r="AA476" s="3" t="s">
        <v>422</v>
      </c>
      <c r="AB476" s="1" t="s">
        <v>23</v>
      </c>
    </row>
    <row r="477" spans="1:28" ht="180" x14ac:dyDescent="0.25">
      <c r="A477" s="3" t="s">
        <v>47</v>
      </c>
      <c r="B477" s="9">
        <v>46000</v>
      </c>
      <c r="C477" s="13" t="str">
        <f>HYPERLINK("https://eping.wto.org/en/Search?viewData= G/TBT/N/BDI/352/Add.1, G/TBT/N/KEN/1421/Add.1, G/TBT/N/RWA/859/Add.1, G/TBT/N/TZA/944/Add.1, G/TBT/N/UGA/1768/Add.1"," G/TBT/N/BDI/352/Add.1, G/TBT/N/KEN/1421/Add.1, G/TBT/N/RWA/859/Add.1, G/TBT/N/TZA/944/Add.1, G/TBT/N/UGA/1768/Add.1")</f>
        <v xml:space="preserve"> G/TBT/N/BDI/352/Add.1, G/TBT/N/KEN/1421/Add.1, G/TBT/N/RWA/859/Add.1, G/TBT/N/TZA/944/Add.1, G/TBT/N/UGA/1768/Add.1</v>
      </c>
      <c r="D477" s="1" t="s">
        <v>1253</v>
      </c>
      <c r="E477" s="1" t="s">
        <v>1254</v>
      </c>
      <c r="F477" s="1" t="s">
        <v>1255</v>
      </c>
      <c r="G477" s="1" t="s">
        <v>1256</v>
      </c>
      <c r="H477" s="1" t="s">
        <v>103</v>
      </c>
      <c r="I477" s="1" t="s">
        <v>1257</v>
      </c>
      <c r="J477" s="1" t="s">
        <v>23</v>
      </c>
      <c r="K477" s="1" t="s">
        <v>23</v>
      </c>
      <c r="L477" s="3"/>
      <c r="M477" s="9" t="s">
        <v>23</v>
      </c>
      <c r="N477" s="9" t="s">
        <v>23</v>
      </c>
      <c r="O477" s="9" t="s">
        <v>23</v>
      </c>
      <c r="P477" s="3" t="s">
        <v>71</v>
      </c>
      <c r="Q477" s="3"/>
      <c r="R477" s="3" t="str">
        <f>HYPERLINK("https://docs.wto.org/imrd/directdoc.asp?DDFDocuments/t/G/TBTN23/BDI352A1.docx", "https://docs.wto.org/imrd/directdoc.asp?DDFDocuments/t/G/TBTN23/BDI352A1.docx")</f>
        <v>https://docs.wto.org/imrd/directdoc.asp?DDFDocuments/t/G/TBTN23/BDI352A1.docx</v>
      </c>
      <c r="S477" s="3" t="str">
        <f>HYPERLINK("https://docs.wto.org/imrd/directdoc.asp?DDFDocuments/u/G/TBTN23/BDI352A1.docx", "https://docs.wto.org/imrd/directdoc.asp?DDFDocuments/u/G/TBTN23/BDI352A1.docx")</f>
        <v>https://docs.wto.org/imrd/directdoc.asp?DDFDocuments/u/G/TBTN23/BDI352A1.docx</v>
      </c>
      <c r="T477" s="3" t="str">
        <f>HYPERLINK("https://docs.wto.org/imrd/directdoc.asp?DDFDocuments/v/G/TBTN23/BDI352A1.docx", "https://docs.wto.org/imrd/directdoc.asp?DDFDocuments/v/G/TBTN23/BDI352A1.docx")</f>
        <v>https://docs.wto.org/imrd/directdoc.asp?DDFDocuments/v/G/TBTN23/BDI352A1.docx</v>
      </c>
      <c r="U477" s="3" t="s">
        <v>422</v>
      </c>
      <c r="V477" s="3" t="s">
        <v>422</v>
      </c>
      <c r="W477" s="3" t="s">
        <v>421</v>
      </c>
      <c r="X477" s="3" t="s">
        <v>422</v>
      </c>
      <c r="Y477" s="3" t="s">
        <v>422</v>
      </c>
      <c r="Z477" s="3" t="s">
        <v>422</v>
      </c>
      <c r="AA477" s="3" t="s">
        <v>422</v>
      </c>
      <c r="AB477" s="1" t="s">
        <v>23</v>
      </c>
    </row>
    <row r="478" spans="1:28" ht="300" x14ac:dyDescent="0.25">
      <c r="A478" s="3" t="s">
        <v>43</v>
      </c>
      <c r="B478" s="9">
        <v>46000</v>
      </c>
      <c r="C478" s="13" t="str">
        <f>HYPERLINK("https://eping.wto.org/en/Search?viewData= G/TBT/N/BDI/444/Add.1, G/TBT/N/KEN/1549/Add.2, G/TBT/N/RWA/979/Add.1, G/TBT/N/TZA/1080/Add.1, G/TBT/N/UGA/1894/Add.1"," G/TBT/N/BDI/444/Add.1, G/TBT/N/KEN/1549/Add.2, G/TBT/N/RWA/979/Add.1, G/TBT/N/TZA/1080/Add.1, G/TBT/N/UGA/1894/Add.1")</f>
        <v xml:space="preserve"> G/TBT/N/BDI/444/Add.1, G/TBT/N/KEN/1549/Add.2, G/TBT/N/RWA/979/Add.1, G/TBT/N/TZA/1080/Add.1, G/TBT/N/UGA/1894/Add.1</v>
      </c>
      <c r="D478" s="1" t="s">
        <v>1258</v>
      </c>
      <c r="E478" s="1" t="s">
        <v>1259</v>
      </c>
      <c r="F478" s="1" t="s">
        <v>1260</v>
      </c>
      <c r="G478" s="1" t="s">
        <v>1261</v>
      </c>
      <c r="H478" s="1" t="s">
        <v>1202</v>
      </c>
      <c r="I478" s="1" t="s">
        <v>649</v>
      </c>
      <c r="J478" s="1" t="s">
        <v>23</v>
      </c>
      <c r="K478" s="1" t="s">
        <v>29</v>
      </c>
      <c r="L478" s="3"/>
      <c r="M478" s="9" t="s">
        <v>23</v>
      </c>
      <c r="N478" s="9" t="s">
        <v>23</v>
      </c>
      <c r="O478" s="9" t="s">
        <v>23</v>
      </c>
      <c r="P478" s="3" t="s">
        <v>71</v>
      </c>
      <c r="Q478" s="3"/>
      <c r="R478" s="3" t="str">
        <f>HYPERLINK("https://docs.wto.org/imrd/directdoc.asp?DDFDocuments/t/G/TBTN24/BDI444A1.docx", "https://docs.wto.org/imrd/directdoc.asp?DDFDocuments/t/G/TBTN24/BDI444A1.docx")</f>
        <v>https://docs.wto.org/imrd/directdoc.asp?DDFDocuments/t/G/TBTN24/BDI444A1.docx</v>
      </c>
      <c r="S478" s="3" t="str">
        <f>HYPERLINK("https://docs.wto.org/imrd/directdoc.asp?DDFDocuments/u/G/TBTN24/BDI444A1.docx", "https://docs.wto.org/imrd/directdoc.asp?DDFDocuments/u/G/TBTN24/BDI444A1.docx")</f>
        <v>https://docs.wto.org/imrd/directdoc.asp?DDFDocuments/u/G/TBTN24/BDI444A1.docx</v>
      </c>
      <c r="T478" s="3" t="str">
        <f>HYPERLINK("https://docs.wto.org/imrd/directdoc.asp?DDFDocuments/v/G/TBTN24/BDI444A1.docx", "https://docs.wto.org/imrd/directdoc.asp?DDFDocuments/v/G/TBTN24/BDI444A1.docx")</f>
        <v>https://docs.wto.org/imrd/directdoc.asp?DDFDocuments/v/G/TBTN24/BDI444A1.docx</v>
      </c>
      <c r="U478" s="3" t="s">
        <v>421</v>
      </c>
      <c r="V478" s="3" t="s">
        <v>422</v>
      </c>
      <c r="W478" s="3" t="s">
        <v>421</v>
      </c>
      <c r="X478" s="3" t="s">
        <v>422</v>
      </c>
      <c r="Y478" s="3" t="s">
        <v>422</v>
      </c>
      <c r="Z478" s="3" t="s">
        <v>422</v>
      </c>
      <c r="AA478" s="3" t="s">
        <v>422</v>
      </c>
      <c r="AB478" s="1" t="s">
        <v>23</v>
      </c>
    </row>
    <row r="479" spans="1:28" ht="135" x14ac:dyDescent="0.25">
      <c r="A479" s="3" t="s">
        <v>126</v>
      </c>
      <c r="B479" s="9">
        <v>46000</v>
      </c>
      <c r="C479" s="13" t="str">
        <f>HYPERLINK("https://eping.wto.org/en/Search?viewData= G/TBT/N/BDI/375/Add.1, G/TBT/N/KEN/1455/Add.2, G/TBT/N/RWA/887/Add.1, G/TBT/N/TZA/989/Add.1, G/TBT/N/UGA/1792/Add.1"," G/TBT/N/BDI/375/Add.1, G/TBT/N/KEN/1455/Add.2, G/TBT/N/RWA/887/Add.1, G/TBT/N/TZA/989/Add.1, G/TBT/N/UGA/1792/Add.1")</f>
        <v xml:space="preserve"> G/TBT/N/BDI/375/Add.1, G/TBT/N/KEN/1455/Add.2, G/TBT/N/RWA/887/Add.1, G/TBT/N/TZA/989/Add.1, G/TBT/N/UGA/1792/Add.1</v>
      </c>
      <c r="D479" s="1" t="s">
        <v>1262</v>
      </c>
      <c r="E479" s="1" t="s">
        <v>1263</v>
      </c>
      <c r="F479" s="1" t="s">
        <v>1264</v>
      </c>
      <c r="G479" s="1" t="s">
        <v>1265</v>
      </c>
      <c r="H479" s="1" t="s">
        <v>1266</v>
      </c>
      <c r="I479" s="1" t="s">
        <v>1179</v>
      </c>
      <c r="J479" s="1" t="s">
        <v>23</v>
      </c>
      <c r="K479" s="1" t="s">
        <v>29</v>
      </c>
      <c r="L479" s="3"/>
      <c r="M479" s="9" t="s">
        <v>23</v>
      </c>
      <c r="N479" s="9" t="s">
        <v>23</v>
      </c>
      <c r="O479" s="9" t="s">
        <v>23</v>
      </c>
      <c r="P479" s="3" t="s">
        <v>71</v>
      </c>
      <c r="Q479" s="3"/>
      <c r="R479" s="3" t="str">
        <f>HYPERLINK("https://docs.wto.org/imrd/directdoc.asp?DDFDocuments/t/G/TBTN23/BDI375A1.docx", "https://docs.wto.org/imrd/directdoc.asp?DDFDocuments/t/G/TBTN23/BDI375A1.docx")</f>
        <v>https://docs.wto.org/imrd/directdoc.asp?DDFDocuments/t/G/TBTN23/BDI375A1.docx</v>
      </c>
      <c r="S479" s="3" t="str">
        <f>HYPERLINK("https://docs.wto.org/imrd/directdoc.asp?DDFDocuments/u/G/TBTN23/BDI375A1.docx", "https://docs.wto.org/imrd/directdoc.asp?DDFDocuments/u/G/TBTN23/BDI375A1.docx")</f>
        <v>https://docs.wto.org/imrd/directdoc.asp?DDFDocuments/u/G/TBTN23/BDI375A1.docx</v>
      </c>
      <c r="T479" s="3" t="str">
        <f>HYPERLINK("https://docs.wto.org/imrd/directdoc.asp?DDFDocuments/v/G/TBTN23/BDI375A1.docx", "https://docs.wto.org/imrd/directdoc.asp?DDFDocuments/v/G/TBTN23/BDI375A1.docx")</f>
        <v>https://docs.wto.org/imrd/directdoc.asp?DDFDocuments/v/G/TBTN23/BDI375A1.docx</v>
      </c>
      <c r="U479" s="3" t="s">
        <v>421</v>
      </c>
      <c r="V479" s="3" t="s">
        <v>422</v>
      </c>
      <c r="W479" s="3" t="s">
        <v>422</v>
      </c>
      <c r="X479" s="3" t="s">
        <v>422</v>
      </c>
      <c r="Y479" s="3" t="s">
        <v>422</v>
      </c>
      <c r="Z479" s="3" t="s">
        <v>422</v>
      </c>
      <c r="AA479" s="3" t="s">
        <v>422</v>
      </c>
      <c r="AB479" s="1" t="s">
        <v>23</v>
      </c>
    </row>
    <row r="480" spans="1:28" ht="135" x14ac:dyDescent="0.25">
      <c r="A480" s="3" t="s">
        <v>43</v>
      </c>
      <c r="B480" s="9">
        <v>46000</v>
      </c>
      <c r="C480" s="13" t="str">
        <f>HYPERLINK("https://eping.wto.org/en/Search?viewData= G/TBT/N/BDI/376/Add.1, G/TBT/N/KEN/1456/Add.2, G/TBT/N/RWA/888/Add.1, G/TBT/N/TZA/990/Add.1, G/TBT/N/UGA/1793/Add.1"," G/TBT/N/BDI/376/Add.1, G/TBT/N/KEN/1456/Add.2, G/TBT/N/RWA/888/Add.1, G/TBT/N/TZA/990/Add.1, G/TBT/N/UGA/1793/Add.1")</f>
        <v xml:space="preserve"> G/TBT/N/BDI/376/Add.1, G/TBT/N/KEN/1456/Add.2, G/TBT/N/RWA/888/Add.1, G/TBT/N/TZA/990/Add.1, G/TBT/N/UGA/1793/Add.1</v>
      </c>
      <c r="D480" s="1" t="s">
        <v>1267</v>
      </c>
      <c r="E480" s="1" t="s">
        <v>1268</v>
      </c>
      <c r="F480" s="1" t="s">
        <v>1264</v>
      </c>
      <c r="G480" s="1" t="s">
        <v>1265</v>
      </c>
      <c r="H480" s="1" t="s">
        <v>1266</v>
      </c>
      <c r="I480" s="1" t="s">
        <v>1179</v>
      </c>
      <c r="J480" s="1" t="s">
        <v>23</v>
      </c>
      <c r="K480" s="1" t="s">
        <v>29</v>
      </c>
      <c r="L480" s="3"/>
      <c r="M480" s="9" t="s">
        <v>23</v>
      </c>
      <c r="N480" s="9" t="s">
        <v>23</v>
      </c>
      <c r="O480" s="9" t="s">
        <v>23</v>
      </c>
      <c r="P480" s="3" t="s">
        <v>71</v>
      </c>
      <c r="Q480" s="3"/>
      <c r="R480" s="3" t="str">
        <f>HYPERLINK("https://docs.wto.org/imrd/directdoc.asp?DDFDocuments/t/G/TBTN23/BDI376A1.docx", "https://docs.wto.org/imrd/directdoc.asp?DDFDocuments/t/G/TBTN23/BDI376A1.docx")</f>
        <v>https://docs.wto.org/imrd/directdoc.asp?DDFDocuments/t/G/TBTN23/BDI376A1.docx</v>
      </c>
      <c r="S480" s="3" t="str">
        <f>HYPERLINK("https://docs.wto.org/imrd/directdoc.asp?DDFDocuments/u/G/TBTN23/BDI376A1.docx", "https://docs.wto.org/imrd/directdoc.asp?DDFDocuments/u/G/TBTN23/BDI376A1.docx")</f>
        <v>https://docs.wto.org/imrd/directdoc.asp?DDFDocuments/u/G/TBTN23/BDI376A1.docx</v>
      </c>
      <c r="T480" s="3" t="str">
        <f>HYPERLINK("https://docs.wto.org/imrd/directdoc.asp?DDFDocuments/v/G/TBTN23/BDI376A1.docx", "https://docs.wto.org/imrd/directdoc.asp?DDFDocuments/v/G/TBTN23/BDI376A1.docx")</f>
        <v>https://docs.wto.org/imrd/directdoc.asp?DDFDocuments/v/G/TBTN23/BDI376A1.docx</v>
      </c>
      <c r="U480" s="3" t="s">
        <v>421</v>
      </c>
      <c r="V480" s="3" t="s">
        <v>422</v>
      </c>
      <c r="W480" s="3" t="s">
        <v>422</v>
      </c>
      <c r="X480" s="3" t="s">
        <v>422</v>
      </c>
      <c r="Y480" s="3" t="s">
        <v>422</v>
      </c>
      <c r="Z480" s="3" t="s">
        <v>422</v>
      </c>
      <c r="AA480" s="3" t="s">
        <v>422</v>
      </c>
      <c r="AB480" s="1" t="s">
        <v>23</v>
      </c>
    </row>
    <row r="481" spans="1:28" ht="135" x14ac:dyDescent="0.25">
      <c r="A481" s="3" t="s">
        <v>22</v>
      </c>
      <c r="B481" s="9">
        <v>46000</v>
      </c>
      <c r="C481" s="13" t="str">
        <f>HYPERLINK("https://eping.wto.org/en/Search?viewData= G/TBT/N/BDI/376/Add.1, G/TBT/N/KEN/1456/Add.2, G/TBT/N/RWA/888/Add.1, G/TBT/N/TZA/990/Add.1, G/TBT/N/UGA/1793/Add.1"," G/TBT/N/BDI/376/Add.1, G/TBT/N/KEN/1456/Add.2, G/TBT/N/RWA/888/Add.1, G/TBT/N/TZA/990/Add.1, G/TBT/N/UGA/1793/Add.1")</f>
        <v xml:space="preserve"> G/TBT/N/BDI/376/Add.1, G/TBT/N/KEN/1456/Add.2, G/TBT/N/RWA/888/Add.1, G/TBT/N/TZA/990/Add.1, G/TBT/N/UGA/1793/Add.1</v>
      </c>
      <c r="D481" s="1" t="s">
        <v>1267</v>
      </c>
      <c r="E481" s="1" t="s">
        <v>1268</v>
      </c>
      <c r="F481" s="1" t="s">
        <v>1264</v>
      </c>
      <c r="G481" s="1" t="s">
        <v>1265</v>
      </c>
      <c r="H481" s="1" t="s">
        <v>1266</v>
      </c>
      <c r="I481" s="1" t="s">
        <v>1179</v>
      </c>
      <c r="J481" s="1" t="s">
        <v>23</v>
      </c>
      <c r="K481" s="1" t="s">
        <v>29</v>
      </c>
      <c r="L481" s="3"/>
      <c r="M481" s="9" t="s">
        <v>23</v>
      </c>
      <c r="N481" s="9" t="s">
        <v>23</v>
      </c>
      <c r="O481" s="9" t="s">
        <v>23</v>
      </c>
      <c r="P481" s="3" t="s">
        <v>71</v>
      </c>
      <c r="Q481" s="3"/>
      <c r="R481" s="3" t="str">
        <f>HYPERLINK("https://docs.wto.org/imrd/directdoc.asp?DDFDocuments/t/G/TBTN23/BDI376A1.docx", "https://docs.wto.org/imrd/directdoc.asp?DDFDocuments/t/G/TBTN23/BDI376A1.docx")</f>
        <v>https://docs.wto.org/imrd/directdoc.asp?DDFDocuments/t/G/TBTN23/BDI376A1.docx</v>
      </c>
      <c r="S481" s="3" t="str">
        <f>HYPERLINK("https://docs.wto.org/imrd/directdoc.asp?DDFDocuments/u/G/TBTN23/BDI376A1.docx", "https://docs.wto.org/imrd/directdoc.asp?DDFDocuments/u/G/TBTN23/BDI376A1.docx")</f>
        <v>https://docs.wto.org/imrd/directdoc.asp?DDFDocuments/u/G/TBTN23/BDI376A1.docx</v>
      </c>
      <c r="T481" s="3" t="str">
        <f>HYPERLINK("https://docs.wto.org/imrd/directdoc.asp?DDFDocuments/v/G/TBTN23/BDI376A1.docx", "https://docs.wto.org/imrd/directdoc.asp?DDFDocuments/v/G/TBTN23/BDI376A1.docx")</f>
        <v>https://docs.wto.org/imrd/directdoc.asp?DDFDocuments/v/G/TBTN23/BDI376A1.docx</v>
      </c>
      <c r="U481" s="3" t="s">
        <v>421</v>
      </c>
      <c r="V481" s="3" t="s">
        <v>422</v>
      </c>
      <c r="W481" s="3" t="s">
        <v>422</v>
      </c>
      <c r="X481" s="3" t="s">
        <v>422</v>
      </c>
      <c r="Y481" s="3" t="s">
        <v>422</v>
      </c>
      <c r="Z481" s="3" t="s">
        <v>422</v>
      </c>
      <c r="AA481" s="3" t="s">
        <v>422</v>
      </c>
      <c r="AB481" s="1" t="s">
        <v>23</v>
      </c>
    </row>
    <row r="482" spans="1:28" ht="105" x14ac:dyDescent="0.25">
      <c r="A482" s="3" t="s">
        <v>28</v>
      </c>
      <c r="B482" s="9">
        <v>46000</v>
      </c>
      <c r="C482" s="13" t="str">
        <f>HYPERLINK("https://eping.wto.org/en/Search?viewData= G/TBT/N/BDI/402/Add.2, G/TBT/N/KEN/1497/Add.3, G/TBT/N/RWA/926/Add.2, G/TBT/N/TZA/1030/Add.2, G/TBT/N/UGA/1837/Add.2"," G/TBT/N/BDI/402/Add.2, G/TBT/N/KEN/1497/Add.3, G/TBT/N/RWA/926/Add.2, G/TBT/N/TZA/1030/Add.2, G/TBT/N/UGA/1837/Add.2")</f>
        <v xml:space="preserve"> G/TBT/N/BDI/402/Add.2, G/TBT/N/KEN/1497/Add.3, G/TBT/N/RWA/926/Add.2, G/TBT/N/TZA/1030/Add.2, G/TBT/N/UGA/1837/Add.2</v>
      </c>
      <c r="D482" s="1" t="s">
        <v>1159</v>
      </c>
      <c r="E482" s="1" t="s">
        <v>1160</v>
      </c>
      <c r="F482" s="1" t="s">
        <v>1161</v>
      </c>
      <c r="G482" s="1" t="s">
        <v>1162</v>
      </c>
      <c r="H482" s="1" t="s">
        <v>911</v>
      </c>
      <c r="I482" s="1" t="s">
        <v>161</v>
      </c>
      <c r="J482" s="1" t="s">
        <v>23</v>
      </c>
      <c r="K482" s="1" t="s">
        <v>29</v>
      </c>
      <c r="L482" s="3"/>
      <c r="M482" s="9" t="s">
        <v>23</v>
      </c>
      <c r="N482" s="9" t="s">
        <v>23</v>
      </c>
      <c r="O482" s="9" t="s">
        <v>23</v>
      </c>
      <c r="P482" s="3" t="s">
        <v>71</v>
      </c>
      <c r="Q482" s="3"/>
      <c r="R482" s="3" t="str">
        <f>HYPERLINK("https://docs.wto.org/imrd/directdoc.asp?DDFDocuments/t/G/TBTN23/BDI402A2.docx", "https://docs.wto.org/imrd/directdoc.asp?DDFDocuments/t/G/TBTN23/BDI402A2.docx")</f>
        <v>https://docs.wto.org/imrd/directdoc.asp?DDFDocuments/t/G/TBTN23/BDI402A2.docx</v>
      </c>
      <c r="S482" s="3" t="str">
        <f>HYPERLINK("https://docs.wto.org/imrd/directdoc.asp?DDFDocuments/u/G/TBTN23/BDI402A2.docx", "https://docs.wto.org/imrd/directdoc.asp?DDFDocuments/u/G/TBTN23/BDI402A2.docx")</f>
        <v>https://docs.wto.org/imrd/directdoc.asp?DDFDocuments/u/G/TBTN23/BDI402A2.docx</v>
      </c>
      <c r="T482" s="3" t="str">
        <f>HYPERLINK("https://docs.wto.org/imrd/directdoc.asp?DDFDocuments/v/G/TBTN23/BDI402A2.docx", "https://docs.wto.org/imrd/directdoc.asp?DDFDocuments/v/G/TBTN23/BDI402A2.docx")</f>
        <v>https://docs.wto.org/imrd/directdoc.asp?DDFDocuments/v/G/TBTN23/BDI402A2.docx</v>
      </c>
      <c r="U482" s="3" t="s">
        <v>421</v>
      </c>
      <c r="V482" s="3" t="s">
        <v>422</v>
      </c>
      <c r="W482" s="3" t="s">
        <v>421</v>
      </c>
      <c r="X482" s="3" t="s">
        <v>422</v>
      </c>
      <c r="Y482" s="3" t="s">
        <v>422</v>
      </c>
      <c r="Z482" s="3" t="s">
        <v>422</v>
      </c>
      <c r="AA482" s="3" t="s">
        <v>422</v>
      </c>
      <c r="AB482" s="1" t="s">
        <v>23</v>
      </c>
    </row>
    <row r="483" spans="1:28" ht="135" x14ac:dyDescent="0.25">
      <c r="A483" s="3" t="s">
        <v>28</v>
      </c>
      <c r="B483" s="9">
        <v>46000</v>
      </c>
      <c r="C483" s="13" t="str">
        <f>HYPERLINK("https://eping.wto.org/en/Search?viewData= G/TBT/N/BDI/322/Add.1, G/TBT/N/KEN/1384/Add.1, G/TBT/N/RWA/825/Add.1, G/TBT/N/TZA/896/Add.1, G/TBT/N/UGA/1736/Add.1"," G/TBT/N/BDI/322/Add.1, G/TBT/N/KEN/1384/Add.1, G/TBT/N/RWA/825/Add.1, G/TBT/N/TZA/896/Add.1, G/TBT/N/UGA/1736/Add.1")</f>
        <v xml:space="preserve"> G/TBT/N/BDI/322/Add.1, G/TBT/N/KEN/1384/Add.1, G/TBT/N/RWA/825/Add.1, G/TBT/N/TZA/896/Add.1, G/TBT/N/UGA/1736/Add.1</v>
      </c>
      <c r="D483" s="1" t="s">
        <v>1180</v>
      </c>
      <c r="E483" s="1" t="s">
        <v>1181</v>
      </c>
      <c r="F483" s="1" t="s">
        <v>1127</v>
      </c>
      <c r="G483" s="1" t="s">
        <v>1128</v>
      </c>
      <c r="H483" s="1" t="s">
        <v>1182</v>
      </c>
      <c r="I483" s="1" t="s">
        <v>166</v>
      </c>
      <c r="J483" s="1" t="s">
        <v>23</v>
      </c>
      <c r="K483" s="1" t="s">
        <v>29</v>
      </c>
      <c r="L483" s="3"/>
      <c r="M483" s="9" t="s">
        <v>23</v>
      </c>
      <c r="N483" s="9" t="s">
        <v>23</v>
      </c>
      <c r="O483" s="9" t="s">
        <v>23</v>
      </c>
      <c r="P483" s="3" t="s">
        <v>71</v>
      </c>
      <c r="Q483" s="3"/>
      <c r="R483" s="3" t="str">
        <f>HYPERLINK("https://docs.wto.org/imrd/directdoc.asp?DDFDocuments/t/G/TBTN23/BDI322A1.docx", "https://docs.wto.org/imrd/directdoc.asp?DDFDocuments/t/G/TBTN23/BDI322A1.docx")</f>
        <v>https://docs.wto.org/imrd/directdoc.asp?DDFDocuments/t/G/TBTN23/BDI322A1.docx</v>
      </c>
      <c r="S483" s="3" t="str">
        <f>HYPERLINK("https://docs.wto.org/imrd/directdoc.asp?DDFDocuments/u/G/TBTN23/BDI322A1.docx", "https://docs.wto.org/imrd/directdoc.asp?DDFDocuments/u/G/TBTN23/BDI322A1.docx")</f>
        <v>https://docs.wto.org/imrd/directdoc.asp?DDFDocuments/u/G/TBTN23/BDI322A1.docx</v>
      </c>
      <c r="T483" s="3" t="str">
        <f>HYPERLINK("https://docs.wto.org/imrd/directdoc.asp?DDFDocuments/v/G/TBTN23/BDI322A1.docx", "https://docs.wto.org/imrd/directdoc.asp?DDFDocuments/v/G/TBTN23/BDI322A1.docx")</f>
        <v>https://docs.wto.org/imrd/directdoc.asp?DDFDocuments/v/G/TBTN23/BDI322A1.docx</v>
      </c>
      <c r="U483" s="3" t="s">
        <v>421</v>
      </c>
      <c r="V483" s="3" t="s">
        <v>422</v>
      </c>
      <c r="W483" s="3" t="s">
        <v>422</v>
      </c>
      <c r="X483" s="3" t="s">
        <v>422</v>
      </c>
      <c r="Y483" s="3" t="s">
        <v>422</v>
      </c>
      <c r="Z483" s="3" t="s">
        <v>422</v>
      </c>
      <c r="AA483" s="3" t="s">
        <v>422</v>
      </c>
      <c r="AB483" s="1" t="s">
        <v>23</v>
      </c>
    </row>
    <row r="484" spans="1:28" ht="45" x14ac:dyDescent="0.25">
      <c r="A484" s="3" t="s">
        <v>45</v>
      </c>
      <c r="B484" s="9">
        <v>46000</v>
      </c>
      <c r="C484" s="13" t="str">
        <f>HYPERLINK("https://eping.wto.org/en/Search?viewData= G/TBT/N/ISR/1365/Add.1"," G/TBT/N/ISR/1365/Add.1")</f>
        <v xml:space="preserve"> G/TBT/N/ISR/1365/Add.1</v>
      </c>
      <c r="D484" s="1" t="s">
        <v>1269</v>
      </c>
      <c r="E484" s="1" t="s">
        <v>23</v>
      </c>
      <c r="F484" s="1" t="s">
        <v>1270</v>
      </c>
      <c r="G484" s="1" t="s">
        <v>1271</v>
      </c>
      <c r="H484" s="1" t="s">
        <v>1272</v>
      </c>
      <c r="I484" s="1" t="s">
        <v>139</v>
      </c>
      <c r="J484" s="1" t="s">
        <v>23</v>
      </c>
      <c r="K484" s="1" t="s">
        <v>23</v>
      </c>
      <c r="L484" s="3"/>
      <c r="M484" s="9" t="s">
        <v>23</v>
      </c>
      <c r="N484" s="9" t="s">
        <v>23</v>
      </c>
      <c r="O484" s="9" t="s">
        <v>23</v>
      </c>
      <c r="P484" s="3" t="s">
        <v>71</v>
      </c>
      <c r="Q484" s="1" t="s">
        <v>159</v>
      </c>
      <c r="R484" s="3" t="str">
        <f>HYPERLINK("https://docs.wto.org/imrd/directdoc.asp?DDFDocuments/t/G/TBTN25/ISR1365A1.docx", "https://docs.wto.org/imrd/directdoc.asp?DDFDocuments/t/G/TBTN25/ISR1365A1.docx")</f>
        <v>https://docs.wto.org/imrd/directdoc.asp?DDFDocuments/t/G/TBTN25/ISR1365A1.docx</v>
      </c>
      <c r="S484" s="3" t="str">
        <f>HYPERLINK("https://docs.wto.org/imrd/directdoc.asp?DDFDocuments/u/G/TBTN25/ISR1365A1.docx", "https://docs.wto.org/imrd/directdoc.asp?DDFDocuments/u/G/TBTN25/ISR1365A1.docx")</f>
        <v>https://docs.wto.org/imrd/directdoc.asp?DDFDocuments/u/G/TBTN25/ISR1365A1.docx</v>
      </c>
      <c r="T484" s="3" t="str">
        <f>HYPERLINK("https://docs.wto.org/imrd/directdoc.asp?DDFDocuments/v/G/TBTN25/ISR1365A1.docx", "https://docs.wto.org/imrd/directdoc.asp?DDFDocuments/v/G/TBTN25/ISR1365A1.docx")</f>
        <v>https://docs.wto.org/imrd/directdoc.asp?DDFDocuments/v/G/TBTN25/ISR1365A1.docx</v>
      </c>
      <c r="U484" s="3" t="s">
        <v>421</v>
      </c>
      <c r="V484" s="3" t="s">
        <v>422</v>
      </c>
      <c r="W484" s="3" t="s">
        <v>422</v>
      </c>
      <c r="X484" s="3" t="s">
        <v>422</v>
      </c>
      <c r="Y484" s="3" t="s">
        <v>422</v>
      </c>
      <c r="Z484" s="3" t="s">
        <v>422</v>
      </c>
      <c r="AA484" s="3" t="s">
        <v>422</v>
      </c>
      <c r="AB484" s="1" t="s">
        <v>23</v>
      </c>
    </row>
    <row r="485" spans="1:28" ht="105" x14ac:dyDescent="0.25">
      <c r="A485" s="3" t="s">
        <v>28</v>
      </c>
      <c r="B485" s="9">
        <v>46000</v>
      </c>
      <c r="C485" s="13" t="str">
        <f>HYPERLINK("https://eping.wto.org/en/Search?viewData= G/TBT/N/BDI/337/Add.2, G/TBT/N/KEN/1399/Add.3, G/TBT/N/RWA/844/Add.2, G/TBT/N/TZA/923/Add.2, G/TBT/N/UGA/1752/Add.2"," G/TBT/N/BDI/337/Add.2, G/TBT/N/KEN/1399/Add.3, G/TBT/N/RWA/844/Add.2, G/TBT/N/TZA/923/Add.2, G/TBT/N/UGA/1752/Add.2")</f>
        <v xml:space="preserve"> G/TBT/N/BDI/337/Add.2, G/TBT/N/KEN/1399/Add.3, G/TBT/N/RWA/844/Add.2, G/TBT/N/TZA/923/Add.2, G/TBT/N/UGA/1752/Add.2</v>
      </c>
      <c r="D485" s="1" t="s">
        <v>1273</v>
      </c>
      <c r="E485" s="1" t="s">
        <v>1274</v>
      </c>
      <c r="F485" s="1" t="s">
        <v>1132</v>
      </c>
      <c r="G485" s="1" t="s">
        <v>1133</v>
      </c>
      <c r="H485" s="1" t="s">
        <v>131</v>
      </c>
      <c r="I485" s="1" t="s">
        <v>1275</v>
      </c>
      <c r="J485" s="1" t="s">
        <v>23</v>
      </c>
      <c r="K485" s="1" t="s">
        <v>133</v>
      </c>
      <c r="L485" s="3"/>
      <c r="M485" s="9" t="s">
        <v>23</v>
      </c>
      <c r="N485" s="9" t="s">
        <v>23</v>
      </c>
      <c r="O485" s="9" t="s">
        <v>23</v>
      </c>
      <c r="P485" s="3" t="s">
        <v>71</v>
      </c>
      <c r="Q485" s="3"/>
      <c r="R485" s="3" t="str">
        <f>HYPERLINK("https://docs.wto.org/imrd/directdoc.asp?DDFDocuments/t/G/TBTN23/BDI337A2.docx", "https://docs.wto.org/imrd/directdoc.asp?DDFDocuments/t/G/TBTN23/BDI337A2.docx")</f>
        <v>https://docs.wto.org/imrd/directdoc.asp?DDFDocuments/t/G/TBTN23/BDI337A2.docx</v>
      </c>
      <c r="S485" s="3" t="str">
        <f>HYPERLINK("https://docs.wto.org/imrd/directdoc.asp?DDFDocuments/u/G/TBTN23/BDI337A2.docx", "https://docs.wto.org/imrd/directdoc.asp?DDFDocuments/u/G/TBTN23/BDI337A2.docx")</f>
        <v>https://docs.wto.org/imrd/directdoc.asp?DDFDocuments/u/G/TBTN23/BDI337A2.docx</v>
      </c>
      <c r="T485" s="3" t="str">
        <f>HYPERLINK("https://docs.wto.org/imrd/directdoc.asp?DDFDocuments/v/G/TBTN23/BDI337A2.docx", "https://docs.wto.org/imrd/directdoc.asp?DDFDocuments/v/G/TBTN23/BDI337A2.docx")</f>
        <v>https://docs.wto.org/imrd/directdoc.asp?DDFDocuments/v/G/TBTN23/BDI337A2.docx</v>
      </c>
      <c r="U485" s="3" t="s">
        <v>421</v>
      </c>
      <c r="V485" s="3" t="s">
        <v>422</v>
      </c>
      <c r="W485" s="3" t="s">
        <v>422</v>
      </c>
      <c r="X485" s="3" t="s">
        <v>422</v>
      </c>
      <c r="Y485" s="3" t="s">
        <v>422</v>
      </c>
      <c r="Z485" s="3" t="s">
        <v>422</v>
      </c>
      <c r="AA485" s="3" t="s">
        <v>422</v>
      </c>
      <c r="AB485" s="1" t="s">
        <v>23</v>
      </c>
    </row>
    <row r="486" spans="1:28" ht="150" x14ac:dyDescent="0.25">
      <c r="A486" s="3" t="s">
        <v>28</v>
      </c>
      <c r="B486" s="9">
        <v>46000</v>
      </c>
      <c r="C486" s="13" t="str">
        <f>HYPERLINK("https://eping.wto.org/en/Search?viewData= G/TBT/N/BDI/447/Add.1, G/TBT/N/KEN/1552/Add.2, G/TBT/N/RWA/982/Add.1, G/TBT/N/TZA/1083/Add.1, G/TBT/N/UGA/1897/Add.1"," G/TBT/N/BDI/447/Add.1, G/TBT/N/KEN/1552/Add.2, G/TBT/N/RWA/982/Add.1, G/TBT/N/TZA/1083/Add.1, G/TBT/N/UGA/1897/Add.1")</f>
        <v xml:space="preserve"> G/TBT/N/BDI/447/Add.1, G/TBT/N/KEN/1552/Add.2, G/TBT/N/RWA/982/Add.1, G/TBT/N/TZA/1083/Add.1, G/TBT/N/UGA/1897/Add.1</v>
      </c>
      <c r="D486" s="1" t="s">
        <v>1276</v>
      </c>
      <c r="E486" s="1" t="s">
        <v>1277</v>
      </c>
      <c r="F486" s="1" t="s">
        <v>1278</v>
      </c>
      <c r="G486" s="1" t="s">
        <v>1279</v>
      </c>
      <c r="H486" s="1" t="s">
        <v>1208</v>
      </c>
      <c r="I486" s="1" t="s">
        <v>128</v>
      </c>
      <c r="J486" s="1" t="s">
        <v>23</v>
      </c>
      <c r="K486" s="1" t="s">
        <v>29</v>
      </c>
      <c r="L486" s="3"/>
      <c r="M486" s="9" t="s">
        <v>23</v>
      </c>
      <c r="N486" s="9" t="s">
        <v>23</v>
      </c>
      <c r="O486" s="9" t="s">
        <v>23</v>
      </c>
      <c r="P486" s="3" t="s">
        <v>71</v>
      </c>
      <c r="Q486" s="3"/>
      <c r="R486" s="3" t="str">
        <f>HYPERLINK("https://docs.wto.org/imrd/directdoc.asp?DDFDocuments/t/G/TBTN24/BDI447A1.docx", "https://docs.wto.org/imrd/directdoc.asp?DDFDocuments/t/G/TBTN24/BDI447A1.docx")</f>
        <v>https://docs.wto.org/imrd/directdoc.asp?DDFDocuments/t/G/TBTN24/BDI447A1.docx</v>
      </c>
      <c r="S486" s="3" t="str">
        <f>HYPERLINK("https://docs.wto.org/imrd/directdoc.asp?DDFDocuments/u/G/TBTN24/BDI447A1.docx", "https://docs.wto.org/imrd/directdoc.asp?DDFDocuments/u/G/TBTN24/BDI447A1.docx")</f>
        <v>https://docs.wto.org/imrd/directdoc.asp?DDFDocuments/u/G/TBTN24/BDI447A1.docx</v>
      </c>
      <c r="T486" s="3" t="str">
        <f>HYPERLINK("https://docs.wto.org/imrd/directdoc.asp?DDFDocuments/v/G/TBTN24/BDI447A1.docx", "https://docs.wto.org/imrd/directdoc.asp?DDFDocuments/v/G/TBTN24/BDI447A1.docx")</f>
        <v>https://docs.wto.org/imrd/directdoc.asp?DDFDocuments/v/G/TBTN24/BDI447A1.docx</v>
      </c>
      <c r="U486" s="3" t="s">
        <v>421</v>
      </c>
      <c r="V486" s="3" t="s">
        <v>422</v>
      </c>
      <c r="W486" s="3" t="s">
        <v>421</v>
      </c>
      <c r="X486" s="3" t="s">
        <v>422</v>
      </c>
      <c r="Y486" s="3" t="s">
        <v>422</v>
      </c>
      <c r="Z486" s="3" t="s">
        <v>422</v>
      </c>
      <c r="AA486" s="3" t="s">
        <v>422</v>
      </c>
      <c r="AB486" s="1" t="s">
        <v>23</v>
      </c>
    </row>
    <row r="487" spans="1:28" ht="195" x14ac:dyDescent="0.25">
      <c r="A487" s="3" t="s">
        <v>126</v>
      </c>
      <c r="B487" s="9">
        <v>46000</v>
      </c>
      <c r="C487" s="13" t="str">
        <f>HYPERLINK("https://eping.wto.org/en/Search?viewData= G/TBT/N/BDI/404/Add.2, G/TBT/N/KEN/1499/Add.3, G/TBT/N/RWA/928/Add.2, G/TBT/N/TZA/1032/Add.2, G/TBT/N/UGA/1839/Add.2"," G/TBT/N/BDI/404/Add.2, G/TBT/N/KEN/1499/Add.3, G/TBT/N/RWA/928/Add.2, G/TBT/N/TZA/1032/Add.2, G/TBT/N/UGA/1839/Add.2")</f>
        <v xml:space="preserve"> G/TBT/N/BDI/404/Add.2, G/TBT/N/KEN/1499/Add.3, G/TBT/N/RWA/928/Add.2, G/TBT/N/TZA/1032/Add.2, G/TBT/N/UGA/1839/Add.2</v>
      </c>
      <c r="D487" s="1" t="s">
        <v>1167</v>
      </c>
      <c r="E487" s="1" t="s">
        <v>1168</v>
      </c>
      <c r="F487" s="1" t="s">
        <v>1169</v>
      </c>
      <c r="G487" s="1" t="s">
        <v>1170</v>
      </c>
      <c r="H487" s="1" t="s">
        <v>911</v>
      </c>
      <c r="I487" s="1" t="s">
        <v>636</v>
      </c>
      <c r="J487" s="1" t="s">
        <v>23</v>
      </c>
      <c r="K487" s="1" t="s">
        <v>29</v>
      </c>
      <c r="L487" s="3"/>
      <c r="M487" s="9" t="s">
        <v>23</v>
      </c>
      <c r="N487" s="9" t="s">
        <v>23</v>
      </c>
      <c r="O487" s="9" t="s">
        <v>23</v>
      </c>
      <c r="P487" s="3" t="s">
        <v>71</v>
      </c>
      <c r="Q487" s="3"/>
      <c r="R487" s="3" t="str">
        <f>HYPERLINK("https://docs.wto.org/imrd/directdoc.asp?DDFDocuments/t/G/TBTN23/BDI404A2.docx", "https://docs.wto.org/imrd/directdoc.asp?DDFDocuments/t/G/TBTN23/BDI404A2.docx")</f>
        <v>https://docs.wto.org/imrd/directdoc.asp?DDFDocuments/t/G/TBTN23/BDI404A2.docx</v>
      </c>
      <c r="S487" s="3" t="str">
        <f>HYPERLINK("https://docs.wto.org/imrd/directdoc.asp?DDFDocuments/u/G/TBTN23/BDI404A2.docx", "https://docs.wto.org/imrd/directdoc.asp?DDFDocuments/u/G/TBTN23/BDI404A2.docx")</f>
        <v>https://docs.wto.org/imrd/directdoc.asp?DDFDocuments/u/G/TBTN23/BDI404A2.docx</v>
      </c>
      <c r="T487" s="3" t="str">
        <f>HYPERLINK("https://docs.wto.org/imrd/directdoc.asp?DDFDocuments/v/G/TBTN23/BDI404A2.docx", "https://docs.wto.org/imrd/directdoc.asp?DDFDocuments/v/G/TBTN23/BDI404A2.docx")</f>
        <v>https://docs.wto.org/imrd/directdoc.asp?DDFDocuments/v/G/TBTN23/BDI404A2.docx</v>
      </c>
      <c r="U487" s="3" t="s">
        <v>421</v>
      </c>
      <c r="V487" s="3" t="s">
        <v>422</v>
      </c>
      <c r="W487" s="3" t="s">
        <v>421</v>
      </c>
      <c r="X487" s="3" t="s">
        <v>422</v>
      </c>
      <c r="Y487" s="3" t="s">
        <v>422</v>
      </c>
      <c r="Z487" s="3" t="s">
        <v>422</v>
      </c>
      <c r="AA487" s="3" t="s">
        <v>422</v>
      </c>
      <c r="AB487" s="1" t="s">
        <v>23</v>
      </c>
    </row>
    <row r="488" spans="1:28" ht="150" x14ac:dyDescent="0.25">
      <c r="A488" s="3" t="s">
        <v>22</v>
      </c>
      <c r="B488" s="9">
        <v>46000</v>
      </c>
      <c r="C488" s="13" t="str">
        <f>HYPERLINK("https://eping.wto.org/en/Search?viewData= G/TBT/N/BDI/369/Add.1, G/TBT/N/KEN/1449/Add.1, G/TBT/N/RWA/881/Add.1, G/TBT/N/TZA/983/Add.1, G/TBT/N/UGA/1786/Add.1"," G/TBT/N/BDI/369/Add.1, G/TBT/N/KEN/1449/Add.1, G/TBT/N/RWA/881/Add.1, G/TBT/N/TZA/983/Add.1, G/TBT/N/UGA/1786/Add.1")</f>
        <v xml:space="preserve"> G/TBT/N/BDI/369/Add.1, G/TBT/N/KEN/1449/Add.1, G/TBT/N/RWA/881/Add.1, G/TBT/N/TZA/983/Add.1, G/TBT/N/UGA/1786/Add.1</v>
      </c>
      <c r="D488" s="1" t="s">
        <v>1280</v>
      </c>
      <c r="E488" s="1" t="s">
        <v>1281</v>
      </c>
      <c r="F488" s="1" t="s">
        <v>1173</v>
      </c>
      <c r="G488" s="1" t="s">
        <v>1174</v>
      </c>
      <c r="H488" s="1" t="s">
        <v>1175</v>
      </c>
      <c r="I488" s="1" t="s">
        <v>592</v>
      </c>
      <c r="J488" s="1" t="s">
        <v>23</v>
      </c>
      <c r="K488" s="1" t="s">
        <v>29</v>
      </c>
      <c r="L488" s="3"/>
      <c r="M488" s="9" t="s">
        <v>23</v>
      </c>
      <c r="N488" s="9" t="s">
        <v>23</v>
      </c>
      <c r="O488" s="9" t="s">
        <v>23</v>
      </c>
      <c r="P488" s="3" t="s">
        <v>71</v>
      </c>
      <c r="Q488" s="3"/>
      <c r="R488" s="3" t="str">
        <f>HYPERLINK("https://docs.wto.org/imrd/directdoc.asp?DDFDocuments/t/G/TBTN23/BDI369A1.docx", "https://docs.wto.org/imrd/directdoc.asp?DDFDocuments/t/G/TBTN23/BDI369A1.docx")</f>
        <v>https://docs.wto.org/imrd/directdoc.asp?DDFDocuments/t/G/TBTN23/BDI369A1.docx</v>
      </c>
      <c r="S488" s="3" t="str">
        <f>HYPERLINK("https://docs.wto.org/imrd/directdoc.asp?DDFDocuments/u/G/TBTN23/BDI369A1.docx", "https://docs.wto.org/imrd/directdoc.asp?DDFDocuments/u/G/TBTN23/BDI369A1.docx")</f>
        <v>https://docs.wto.org/imrd/directdoc.asp?DDFDocuments/u/G/TBTN23/BDI369A1.docx</v>
      </c>
      <c r="T488" s="3" t="str">
        <f>HYPERLINK("https://docs.wto.org/imrd/directdoc.asp?DDFDocuments/v/G/TBTN23/BDI369A1.docx", "https://docs.wto.org/imrd/directdoc.asp?DDFDocuments/v/G/TBTN23/BDI369A1.docx")</f>
        <v>https://docs.wto.org/imrd/directdoc.asp?DDFDocuments/v/G/TBTN23/BDI369A1.docx</v>
      </c>
      <c r="U488" s="3" t="s">
        <v>421</v>
      </c>
      <c r="V488" s="3" t="s">
        <v>422</v>
      </c>
      <c r="W488" s="3" t="s">
        <v>421</v>
      </c>
      <c r="X488" s="3" t="s">
        <v>422</v>
      </c>
      <c r="Y488" s="3" t="s">
        <v>422</v>
      </c>
      <c r="Z488" s="3" t="s">
        <v>422</v>
      </c>
      <c r="AA488" s="3" t="s">
        <v>422</v>
      </c>
      <c r="AB488" s="1" t="s">
        <v>23</v>
      </c>
    </row>
    <row r="489" spans="1:28" ht="210" x14ac:dyDescent="0.25">
      <c r="A489" s="3" t="s">
        <v>22</v>
      </c>
      <c r="B489" s="9">
        <v>46000</v>
      </c>
      <c r="C489" s="13" t="str">
        <f>HYPERLINK("https://eping.wto.org/en/Search?viewData= G/TBT/N/BDI/389/Add.2, G/TBT/N/KEN/1469/Add.2, G/TBT/N/RWA/901/Add.2, G/TBT/N/TZA/1003/Add.2, G/TBT/N/UGA/1808/Add.2"," G/TBT/N/BDI/389/Add.2, G/TBT/N/KEN/1469/Add.2, G/TBT/N/RWA/901/Add.2, G/TBT/N/TZA/1003/Add.2, G/TBT/N/UGA/1808/Add.2")</f>
        <v xml:space="preserve"> G/TBT/N/BDI/389/Add.2, G/TBT/N/KEN/1469/Add.2, G/TBT/N/RWA/901/Add.2, G/TBT/N/TZA/1003/Add.2, G/TBT/N/UGA/1808/Add.2</v>
      </c>
      <c r="D489" s="1" t="s">
        <v>1119</v>
      </c>
      <c r="E489" s="1" t="s">
        <v>1120</v>
      </c>
      <c r="F489" s="1" t="s">
        <v>1121</v>
      </c>
      <c r="G489" s="1" t="s">
        <v>1122</v>
      </c>
      <c r="H489" s="1" t="s">
        <v>1123</v>
      </c>
      <c r="I489" s="1" t="s">
        <v>1179</v>
      </c>
      <c r="J489" s="1" t="s">
        <v>23</v>
      </c>
      <c r="K489" s="1" t="s">
        <v>29</v>
      </c>
      <c r="L489" s="3"/>
      <c r="M489" s="9" t="s">
        <v>23</v>
      </c>
      <c r="N489" s="9" t="s">
        <v>23</v>
      </c>
      <c r="O489" s="9" t="s">
        <v>23</v>
      </c>
      <c r="P489" s="3" t="s">
        <v>71</v>
      </c>
      <c r="Q489" s="3"/>
      <c r="R489" s="3" t="str">
        <f>HYPERLINK("https://docs.wto.org/imrd/directdoc.asp?DDFDocuments/t/G/TBTN23/BDI389A2.docx", "https://docs.wto.org/imrd/directdoc.asp?DDFDocuments/t/G/TBTN23/BDI389A2.docx")</f>
        <v>https://docs.wto.org/imrd/directdoc.asp?DDFDocuments/t/G/TBTN23/BDI389A2.docx</v>
      </c>
      <c r="S489" s="3" t="str">
        <f>HYPERLINK("https://docs.wto.org/imrd/directdoc.asp?DDFDocuments/u/G/TBTN23/BDI389A2.docx", "https://docs.wto.org/imrd/directdoc.asp?DDFDocuments/u/G/TBTN23/BDI389A2.docx")</f>
        <v>https://docs.wto.org/imrd/directdoc.asp?DDFDocuments/u/G/TBTN23/BDI389A2.docx</v>
      </c>
      <c r="T489" s="3" t="str">
        <f>HYPERLINK("https://docs.wto.org/imrd/directdoc.asp?DDFDocuments/v/G/TBTN23/BDI389A2.docx", "https://docs.wto.org/imrd/directdoc.asp?DDFDocuments/v/G/TBTN23/BDI389A2.docx")</f>
        <v>https://docs.wto.org/imrd/directdoc.asp?DDFDocuments/v/G/TBTN23/BDI389A2.docx</v>
      </c>
      <c r="U489" s="3" t="s">
        <v>421</v>
      </c>
      <c r="V489" s="3" t="s">
        <v>422</v>
      </c>
      <c r="W489" s="3" t="s">
        <v>422</v>
      </c>
      <c r="X489" s="3" t="s">
        <v>422</v>
      </c>
      <c r="Y489" s="3" t="s">
        <v>422</v>
      </c>
      <c r="Z489" s="3" t="s">
        <v>422</v>
      </c>
      <c r="AA489" s="3" t="s">
        <v>422</v>
      </c>
      <c r="AB489" s="1" t="s">
        <v>23</v>
      </c>
    </row>
    <row r="490" spans="1:28" ht="135" x14ac:dyDescent="0.25">
      <c r="A490" s="3" t="s">
        <v>22</v>
      </c>
      <c r="B490" s="9">
        <v>46000</v>
      </c>
      <c r="C490" s="13" t="str">
        <f>HYPERLINK("https://eping.wto.org/en/Search?viewData= G/TBT/N/BDI/293/Add.2, G/TBT/N/KEN/1328/Add.2, G/TBT/N/RWA/730/Add.2, G/TBT/N/TZA/851/Add.2, G/TBT/N/UGA/1702/Add.2"," G/TBT/N/BDI/293/Add.2, G/TBT/N/KEN/1328/Add.2, G/TBT/N/RWA/730/Add.2, G/TBT/N/TZA/851/Add.2, G/TBT/N/UGA/1702/Add.2")</f>
        <v xml:space="preserve"> G/TBT/N/BDI/293/Add.2, G/TBT/N/KEN/1328/Add.2, G/TBT/N/RWA/730/Add.2, G/TBT/N/TZA/851/Add.2, G/TBT/N/UGA/1702/Add.2</v>
      </c>
      <c r="D490" s="1" t="s">
        <v>1282</v>
      </c>
      <c r="E490" s="1" t="s">
        <v>1283</v>
      </c>
      <c r="F490" s="1" t="s">
        <v>1284</v>
      </c>
      <c r="G490" s="1" t="s">
        <v>1285</v>
      </c>
      <c r="H490" s="1" t="s">
        <v>1235</v>
      </c>
      <c r="I490" s="1" t="s">
        <v>1179</v>
      </c>
      <c r="J490" s="1" t="s">
        <v>23</v>
      </c>
      <c r="K490" s="1" t="s">
        <v>29</v>
      </c>
      <c r="L490" s="3"/>
      <c r="M490" s="9" t="s">
        <v>23</v>
      </c>
      <c r="N490" s="9" t="s">
        <v>23</v>
      </c>
      <c r="O490" s="9" t="s">
        <v>23</v>
      </c>
      <c r="P490" s="3" t="s">
        <v>71</v>
      </c>
      <c r="Q490" s="3"/>
      <c r="R490" s="3" t="str">
        <f>HYPERLINK("https://docs.wto.org/imrd/directdoc.asp?DDFDocuments/t/G/TBTN22/BDI293A2.docx", "https://docs.wto.org/imrd/directdoc.asp?DDFDocuments/t/G/TBTN22/BDI293A2.docx")</f>
        <v>https://docs.wto.org/imrd/directdoc.asp?DDFDocuments/t/G/TBTN22/BDI293A2.docx</v>
      </c>
      <c r="S490" s="3" t="str">
        <f>HYPERLINK("https://docs.wto.org/imrd/directdoc.asp?DDFDocuments/u/G/TBTN22/BDI293A2.docx", "https://docs.wto.org/imrd/directdoc.asp?DDFDocuments/u/G/TBTN22/BDI293A2.docx")</f>
        <v>https://docs.wto.org/imrd/directdoc.asp?DDFDocuments/u/G/TBTN22/BDI293A2.docx</v>
      </c>
      <c r="T490" s="3" t="str">
        <f>HYPERLINK("https://docs.wto.org/imrd/directdoc.asp?DDFDocuments/v/G/TBTN22/BDI293A2.docx", "https://docs.wto.org/imrd/directdoc.asp?DDFDocuments/v/G/TBTN22/BDI293A2.docx")</f>
        <v>https://docs.wto.org/imrd/directdoc.asp?DDFDocuments/v/G/TBTN22/BDI293A2.docx</v>
      </c>
      <c r="U490" s="3" t="s">
        <v>421</v>
      </c>
      <c r="V490" s="3" t="s">
        <v>422</v>
      </c>
      <c r="W490" s="3" t="s">
        <v>422</v>
      </c>
      <c r="X490" s="3" t="s">
        <v>422</v>
      </c>
      <c r="Y490" s="3" t="s">
        <v>422</v>
      </c>
      <c r="Z490" s="3" t="s">
        <v>422</v>
      </c>
      <c r="AA490" s="3" t="s">
        <v>422</v>
      </c>
      <c r="AB490" s="1" t="s">
        <v>23</v>
      </c>
    </row>
    <row r="491" spans="1:28" ht="225" x14ac:dyDescent="0.25">
      <c r="A491" s="3" t="s">
        <v>47</v>
      </c>
      <c r="B491" s="9">
        <v>46000</v>
      </c>
      <c r="C491" s="13" t="str">
        <f>HYPERLINK("https://eping.wto.org/en/Search?viewData= G/TBT/N/BDI/332/Add.2, G/TBT/N/KEN/1394/Add.2, G/TBT/N/RWA/839/Add.2, G/TBT/N/TZA/918/Add.2, G/TBT/N/UGA/1747/Add.2"," G/TBT/N/BDI/332/Add.2, G/TBT/N/KEN/1394/Add.2, G/TBT/N/RWA/839/Add.2, G/TBT/N/TZA/918/Add.2, G/TBT/N/UGA/1747/Add.2")</f>
        <v xml:space="preserve"> G/TBT/N/BDI/332/Add.2, G/TBT/N/KEN/1394/Add.2, G/TBT/N/RWA/839/Add.2, G/TBT/N/TZA/918/Add.2, G/TBT/N/UGA/1747/Add.2</v>
      </c>
      <c r="D491" s="1" t="s">
        <v>1245</v>
      </c>
      <c r="E491" s="1" t="s">
        <v>1246</v>
      </c>
      <c r="F491" s="1" t="s">
        <v>1247</v>
      </c>
      <c r="G491" s="1" t="s">
        <v>1248</v>
      </c>
      <c r="H491" s="1" t="s">
        <v>92</v>
      </c>
      <c r="I491" s="1" t="s">
        <v>1188</v>
      </c>
      <c r="J491" s="1" t="s">
        <v>23</v>
      </c>
      <c r="K491" s="1" t="s">
        <v>29</v>
      </c>
      <c r="L491" s="3"/>
      <c r="M491" s="9" t="s">
        <v>23</v>
      </c>
      <c r="N491" s="9" t="s">
        <v>23</v>
      </c>
      <c r="O491" s="9" t="s">
        <v>23</v>
      </c>
      <c r="P491" s="3" t="s">
        <v>71</v>
      </c>
      <c r="Q491" s="3"/>
      <c r="R491" s="3" t="str">
        <f>HYPERLINK("https://docs.wto.org/imrd/directdoc.asp?DDFDocuments/t/G/TBTN23/BDI332A2.docx", "https://docs.wto.org/imrd/directdoc.asp?DDFDocuments/t/G/TBTN23/BDI332A2.docx")</f>
        <v>https://docs.wto.org/imrd/directdoc.asp?DDFDocuments/t/G/TBTN23/BDI332A2.docx</v>
      </c>
      <c r="S491" s="3" t="str">
        <f>HYPERLINK("https://docs.wto.org/imrd/directdoc.asp?DDFDocuments/u/G/TBTN23/BDI332A2.docx", "https://docs.wto.org/imrd/directdoc.asp?DDFDocuments/u/G/TBTN23/BDI332A2.docx")</f>
        <v>https://docs.wto.org/imrd/directdoc.asp?DDFDocuments/u/G/TBTN23/BDI332A2.docx</v>
      </c>
      <c r="T491" s="3" t="str">
        <f>HYPERLINK("https://docs.wto.org/imrd/directdoc.asp?DDFDocuments/v/G/TBTN23/BDI332A2.docx", "https://docs.wto.org/imrd/directdoc.asp?DDFDocuments/v/G/TBTN23/BDI332A2.docx")</f>
        <v>https://docs.wto.org/imrd/directdoc.asp?DDFDocuments/v/G/TBTN23/BDI332A2.docx</v>
      </c>
      <c r="U491" s="3" t="s">
        <v>421</v>
      </c>
      <c r="V491" s="3" t="s">
        <v>422</v>
      </c>
      <c r="W491" s="3" t="s">
        <v>421</v>
      </c>
      <c r="X491" s="3" t="s">
        <v>422</v>
      </c>
      <c r="Y491" s="3" t="s">
        <v>422</v>
      </c>
      <c r="Z491" s="3" t="s">
        <v>422</v>
      </c>
      <c r="AA491" s="3" t="s">
        <v>422</v>
      </c>
      <c r="AB491" s="1" t="s">
        <v>23</v>
      </c>
    </row>
    <row r="492" spans="1:28" ht="225" x14ac:dyDescent="0.25">
      <c r="A492" s="3" t="s">
        <v>43</v>
      </c>
      <c r="B492" s="9">
        <v>46000</v>
      </c>
      <c r="C492" s="13" t="str">
        <f>HYPERLINK("https://eping.wto.org/en/Search?viewData= G/TBT/N/BDI/329/Add.2, G/TBT/N/KEN/1391/Add.2, G/TBT/N/RWA/836/Add.2, G/TBT/N/TZA/915/Add.2, G/TBT/N/UGA/1744/Add.2"," G/TBT/N/BDI/329/Add.2, G/TBT/N/KEN/1391/Add.2, G/TBT/N/RWA/836/Add.2, G/TBT/N/TZA/915/Add.2, G/TBT/N/UGA/1744/Add.2")</f>
        <v xml:space="preserve"> G/TBT/N/BDI/329/Add.2, G/TBT/N/KEN/1391/Add.2, G/TBT/N/RWA/836/Add.2, G/TBT/N/TZA/915/Add.2, G/TBT/N/UGA/1744/Add.2</v>
      </c>
      <c r="D492" s="1" t="s">
        <v>1249</v>
      </c>
      <c r="E492" s="1" t="s">
        <v>1250</v>
      </c>
      <c r="F492" s="1" t="s">
        <v>1251</v>
      </c>
      <c r="G492" s="1" t="s">
        <v>1252</v>
      </c>
      <c r="H492" s="1" t="s">
        <v>92</v>
      </c>
      <c r="I492" s="1" t="s">
        <v>1188</v>
      </c>
      <c r="J492" s="1" t="s">
        <v>23</v>
      </c>
      <c r="K492" s="1" t="s">
        <v>29</v>
      </c>
      <c r="L492" s="3"/>
      <c r="M492" s="9" t="s">
        <v>23</v>
      </c>
      <c r="N492" s="9" t="s">
        <v>23</v>
      </c>
      <c r="O492" s="9" t="s">
        <v>23</v>
      </c>
      <c r="P492" s="3" t="s">
        <v>71</v>
      </c>
      <c r="Q492" s="3"/>
      <c r="R492" s="3" t="str">
        <f>HYPERLINK("https://docs.wto.org/imrd/directdoc.asp?DDFDocuments/t/G/TBTN23/BDI329A2.docx", "https://docs.wto.org/imrd/directdoc.asp?DDFDocuments/t/G/TBTN23/BDI329A2.docx")</f>
        <v>https://docs.wto.org/imrd/directdoc.asp?DDFDocuments/t/G/TBTN23/BDI329A2.docx</v>
      </c>
      <c r="S492" s="3" t="str">
        <f>HYPERLINK("https://docs.wto.org/imrd/directdoc.asp?DDFDocuments/u/G/TBTN23/BDI329A2.docx", "https://docs.wto.org/imrd/directdoc.asp?DDFDocuments/u/G/TBTN23/BDI329A2.docx")</f>
        <v>https://docs.wto.org/imrd/directdoc.asp?DDFDocuments/u/G/TBTN23/BDI329A2.docx</v>
      </c>
      <c r="T492" s="3" t="str">
        <f>HYPERLINK("https://docs.wto.org/imrd/directdoc.asp?DDFDocuments/v/G/TBTN23/BDI329A2.docx", "https://docs.wto.org/imrd/directdoc.asp?DDFDocuments/v/G/TBTN23/BDI329A2.docx")</f>
        <v>https://docs.wto.org/imrd/directdoc.asp?DDFDocuments/v/G/TBTN23/BDI329A2.docx</v>
      </c>
      <c r="U492" s="3" t="s">
        <v>421</v>
      </c>
      <c r="V492" s="3" t="s">
        <v>422</v>
      </c>
      <c r="W492" s="3" t="s">
        <v>422</v>
      </c>
      <c r="X492" s="3" t="s">
        <v>422</v>
      </c>
      <c r="Y492" s="3" t="s">
        <v>422</v>
      </c>
      <c r="Z492" s="3" t="s">
        <v>422</v>
      </c>
      <c r="AA492" s="3" t="s">
        <v>422</v>
      </c>
      <c r="AB492" s="1" t="s">
        <v>23</v>
      </c>
    </row>
    <row r="493" spans="1:28" ht="195" x14ac:dyDescent="0.25">
      <c r="A493" s="3" t="s">
        <v>43</v>
      </c>
      <c r="B493" s="9">
        <v>46000</v>
      </c>
      <c r="C493" s="13" t="str">
        <f>HYPERLINK("https://eping.wto.org/en/Search?viewData= G/TBT/N/BDI/337/Add.2, G/TBT/N/KEN/1399/Add.3, G/TBT/N/RWA/844/Add.2, G/TBT/N/TZA/923/Add.2, G/TBT/N/UGA/1752/Add.2"," G/TBT/N/BDI/337/Add.2, G/TBT/N/KEN/1399/Add.3, G/TBT/N/RWA/844/Add.2, G/TBT/N/TZA/923/Add.2, G/TBT/N/UGA/1752/Add.2")</f>
        <v xml:space="preserve"> G/TBT/N/BDI/337/Add.2, G/TBT/N/KEN/1399/Add.3, G/TBT/N/RWA/844/Add.2, G/TBT/N/TZA/923/Add.2, G/TBT/N/UGA/1752/Add.2</v>
      </c>
      <c r="D493" s="1" t="s">
        <v>1273</v>
      </c>
      <c r="E493" s="1" t="s">
        <v>1274</v>
      </c>
      <c r="F493" s="1" t="s">
        <v>1132</v>
      </c>
      <c r="G493" s="1" t="s">
        <v>1133</v>
      </c>
      <c r="H493" s="1" t="s">
        <v>131</v>
      </c>
      <c r="I493" s="1" t="s">
        <v>1191</v>
      </c>
      <c r="J493" s="1" t="s">
        <v>23</v>
      </c>
      <c r="K493" s="1" t="s">
        <v>133</v>
      </c>
      <c r="L493" s="3"/>
      <c r="M493" s="9" t="s">
        <v>23</v>
      </c>
      <c r="N493" s="9" t="s">
        <v>23</v>
      </c>
      <c r="O493" s="9" t="s">
        <v>23</v>
      </c>
      <c r="P493" s="3" t="s">
        <v>71</v>
      </c>
      <c r="Q493" s="3"/>
      <c r="R493" s="3" t="str">
        <f>HYPERLINK("https://docs.wto.org/imrd/directdoc.asp?DDFDocuments/t/G/TBTN23/BDI337A2.docx", "https://docs.wto.org/imrd/directdoc.asp?DDFDocuments/t/G/TBTN23/BDI337A2.docx")</f>
        <v>https://docs.wto.org/imrd/directdoc.asp?DDFDocuments/t/G/TBTN23/BDI337A2.docx</v>
      </c>
      <c r="S493" s="3" t="str">
        <f>HYPERLINK("https://docs.wto.org/imrd/directdoc.asp?DDFDocuments/u/G/TBTN23/BDI337A2.docx", "https://docs.wto.org/imrd/directdoc.asp?DDFDocuments/u/G/TBTN23/BDI337A2.docx")</f>
        <v>https://docs.wto.org/imrd/directdoc.asp?DDFDocuments/u/G/TBTN23/BDI337A2.docx</v>
      </c>
      <c r="T493" s="3" t="str">
        <f>HYPERLINK("https://docs.wto.org/imrd/directdoc.asp?DDFDocuments/v/G/TBTN23/BDI337A2.docx", "https://docs.wto.org/imrd/directdoc.asp?DDFDocuments/v/G/TBTN23/BDI337A2.docx")</f>
        <v>https://docs.wto.org/imrd/directdoc.asp?DDFDocuments/v/G/TBTN23/BDI337A2.docx</v>
      </c>
      <c r="U493" s="3" t="s">
        <v>421</v>
      </c>
      <c r="V493" s="3" t="s">
        <v>422</v>
      </c>
      <c r="W493" s="3" t="s">
        <v>422</v>
      </c>
      <c r="X493" s="3" t="s">
        <v>422</v>
      </c>
      <c r="Y493" s="3" t="s">
        <v>422</v>
      </c>
      <c r="Z493" s="3" t="s">
        <v>422</v>
      </c>
      <c r="AA493" s="3" t="s">
        <v>422</v>
      </c>
      <c r="AB493" s="1" t="s">
        <v>23</v>
      </c>
    </row>
    <row r="494" spans="1:28" ht="300" x14ac:dyDescent="0.25">
      <c r="A494" s="3" t="s">
        <v>126</v>
      </c>
      <c r="B494" s="9">
        <v>46000</v>
      </c>
      <c r="C494" s="13" t="str">
        <f>HYPERLINK("https://eping.wto.org/en/Search?viewData= G/TBT/N/BDI/492/Add.1, G/TBT/N/KEN/1652/Add.1, G/TBT/N/RWA/1041/Add.1, G/TBT/N/TZA/1155/Add.1, G/TBT/N/UGA/1992/Add.1"," G/TBT/N/BDI/492/Add.1, G/TBT/N/KEN/1652/Add.1, G/TBT/N/RWA/1041/Add.1, G/TBT/N/TZA/1155/Add.1, G/TBT/N/UGA/1992/Add.1")</f>
        <v xml:space="preserve"> G/TBT/N/BDI/492/Add.1, G/TBT/N/KEN/1652/Add.1, G/TBT/N/RWA/1041/Add.1, G/TBT/N/TZA/1155/Add.1, G/TBT/N/UGA/1992/Add.1</v>
      </c>
      <c r="D494" s="1" t="s">
        <v>1151</v>
      </c>
      <c r="E494" s="1" t="s">
        <v>1152</v>
      </c>
      <c r="F494" s="1" t="s">
        <v>1153</v>
      </c>
      <c r="G494" s="1" t="s">
        <v>1154</v>
      </c>
      <c r="H494" s="1" t="s">
        <v>97</v>
      </c>
      <c r="I494" s="1" t="s">
        <v>649</v>
      </c>
      <c r="J494" s="1" t="s">
        <v>23</v>
      </c>
      <c r="K494" s="1" t="s">
        <v>29</v>
      </c>
      <c r="L494" s="3"/>
      <c r="M494" s="9" t="s">
        <v>23</v>
      </c>
      <c r="N494" s="9" t="s">
        <v>23</v>
      </c>
      <c r="O494" s="9" t="s">
        <v>23</v>
      </c>
      <c r="P494" s="3" t="s">
        <v>71</v>
      </c>
      <c r="Q494" s="3"/>
      <c r="R494" s="3" t="str">
        <f>HYPERLINK("https://docs.wto.org/imrd/directdoc.asp?DDFDocuments/t/G/TBTN24/BDI492A1.docx", "https://docs.wto.org/imrd/directdoc.asp?DDFDocuments/t/G/TBTN24/BDI492A1.docx")</f>
        <v>https://docs.wto.org/imrd/directdoc.asp?DDFDocuments/t/G/TBTN24/BDI492A1.docx</v>
      </c>
      <c r="S494" s="3" t="str">
        <f>HYPERLINK("https://docs.wto.org/imrd/directdoc.asp?DDFDocuments/u/G/TBTN24/BDI492A1.docx", "https://docs.wto.org/imrd/directdoc.asp?DDFDocuments/u/G/TBTN24/BDI492A1.docx")</f>
        <v>https://docs.wto.org/imrd/directdoc.asp?DDFDocuments/u/G/TBTN24/BDI492A1.docx</v>
      </c>
      <c r="T494" s="3" t="str">
        <f>HYPERLINK("https://docs.wto.org/imrd/directdoc.asp?DDFDocuments/v/G/TBTN24/BDI492A1.docx", "https://docs.wto.org/imrd/directdoc.asp?DDFDocuments/v/G/TBTN24/BDI492A1.docx")</f>
        <v>https://docs.wto.org/imrd/directdoc.asp?DDFDocuments/v/G/TBTN24/BDI492A1.docx</v>
      </c>
      <c r="U494" s="3" t="s">
        <v>421</v>
      </c>
      <c r="V494" s="3" t="s">
        <v>422</v>
      </c>
      <c r="W494" s="3" t="s">
        <v>422</v>
      </c>
      <c r="X494" s="3" t="s">
        <v>422</v>
      </c>
      <c r="Y494" s="3" t="s">
        <v>422</v>
      </c>
      <c r="Z494" s="3" t="s">
        <v>422</v>
      </c>
      <c r="AA494" s="3" t="s">
        <v>422</v>
      </c>
      <c r="AB494" s="1" t="s">
        <v>23</v>
      </c>
    </row>
    <row r="495" spans="1:28" ht="300" x14ac:dyDescent="0.25">
      <c r="A495" s="3" t="s">
        <v>22</v>
      </c>
      <c r="B495" s="9">
        <v>46000</v>
      </c>
      <c r="C495" s="13" t="str">
        <f>HYPERLINK("https://eping.wto.org/en/Search?viewData= G/TBT/N/BDI/495/Add.1, G/TBT/N/KEN/1655/Add.1, G/TBT/N/RWA/1044/Add.1, G/TBT/N/TZA/1158/Add.1, G/TBT/N/UGA/1995/Add.1"," G/TBT/N/BDI/495/Add.1, G/TBT/N/KEN/1655/Add.1, G/TBT/N/RWA/1044/Add.1, G/TBT/N/TZA/1158/Add.1, G/TBT/N/UGA/1995/Add.1")</f>
        <v xml:space="preserve"> G/TBT/N/BDI/495/Add.1, G/TBT/N/KEN/1655/Add.1, G/TBT/N/RWA/1044/Add.1, G/TBT/N/TZA/1158/Add.1, G/TBT/N/UGA/1995/Add.1</v>
      </c>
      <c r="D495" s="1" t="s">
        <v>1286</v>
      </c>
      <c r="E495" s="1" t="s">
        <v>1287</v>
      </c>
      <c r="F495" s="1" t="s">
        <v>1288</v>
      </c>
      <c r="G495" s="1" t="s">
        <v>1289</v>
      </c>
      <c r="H495" s="1" t="s">
        <v>97</v>
      </c>
      <c r="I495" s="1" t="s">
        <v>649</v>
      </c>
      <c r="J495" s="1" t="s">
        <v>23</v>
      </c>
      <c r="K495" s="1" t="s">
        <v>29</v>
      </c>
      <c r="L495" s="3"/>
      <c r="M495" s="9" t="s">
        <v>23</v>
      </c>
      <c r="N495" s="9" t="s">
        <v>23</v>
      </c>
      <c r="O495" s="9" t="s">
        <v>23</v>
      </c>
      <c r="P495" s="3" t="s">
        <v>71</v>
      </c>
      <c r="Q495" s="3"/>
      <c r="R495" s="3" t="str">
        <f>HYPERLINK("https://docs.wto.org/imrd/directdoc.asp?DDFDocuments/t/G/TBTN24/BDI495A1.docx", "https://docs.wto.org/imrd/directdoc.asp?DDFDocuments/t/G/TBTN24/BDI495A1.docx")</f>
        <v>https://docs.wto.org/imrd/directdoc.asp?DDFDocuments/t/G/TBTN24/BDI495A1.docx</v>
      </c>
      <c r="S495" s="3" t="str">
        <f>HYPERLINK("https://docs.wto.org/imrd/directdoc.asp?DDFDocuments/u/G/TBTN24/BDI495A1.docx", "https://docs.wto.org/imrd/directdoc.asp?DDFDocuments/u/G/TBTN24/BDI495A1.docx")</f>
        <v>https://docs.wto.org/imrd/directdoc.asp?DDFDocuments/u/G/TBTN24/BDI495A1.docx</v>
      </c>
      <c r="T495" s="3" t="str">
        <f>HYPERLINK("https://docs.wto.org/imrd/directdoc.asp?DDFDocuments/v/G/TBTN24/BDI495A1.docx", "https://docs.wto.org/imrd/directdoc.asp?DDFDocuments/v/G/TBTN24/BDI495A1.docx")</f>
        <v>https://docs.wto.org/imrd/directdoc.asp?DDFDocuments/v/G/TBTN24/BDI495A1.docx</v>
      </c>
      <c r="U495" s="3" t="s">
        <v>421</v>
      </c>
      <c r="V495" s="3" t="s">
        <v>422</v>
      </c>
      <c r="W495" s="3" t="s">
        <v>422</v>
      </c>
      <c r="X495" s="3" t="s">
        <v>422</v>
      </c>
      <c r="Y495" s="3" t="s">
        <v>422</v>
      </c>
      <c r="Z495" s="3" t="s">
        <v>422</v>
      </c>
      <c r="AA495" s="3" t="s">
        <v>422</v>
      </c>
      <c r="AB495" s="1" t="s">
        <v>23</v>
      </c>
    </row>
    <row r="496" spans="1:28" ht="300" x14ac:dyDescent="0.25">
      <c r="A496" s="3" t="s">
        <v>43</v>
      </c>
      <c r="B496" s="9">
        <v>46000</v>
      </c>
      <c r="C496" s="13" t="str">
        <f>HYPERLINK("https://eping.wto.org/en/Search?viewData= G/TBT/N/BDI/445/Add.1, G/TBT/N/KEN/1550/Add.2, G/TBT/N/RWA/980/Add.1, G/TBT/N/TZA/1081/Add.1, G/TBT/N/UGA/1895/Add.1"," G/TBT/N/BDI/445/Add.1, G/TBT/N/KEN/1550/Add.2, G/TBT/N/RWA/980/Add.1, G/TBT/N/TZA/1081/Add.1, G/TBT/N/UGA/1895/Add.1")</f>
        <v xml:space="preserve"> G/TBT/N/BDI/445/Add.1, G/TBT/N/KEN/1550/Add.2, G/TBT/N/RWA/980/Add.1, G/TBT/N/TZA/1081/Add.1, G/TBT/N/UGA/1895/Add.1</v>
      </c>
      <c r="D496" s="1" t="s">
        <v>1290</v>
      </c>
      <c r="E496" s="1" t="s">
        <v>1291</v>
      </c>
      <c r="F496" s="1" t="s">
        <v>1292</v>
      </c>
      <c r="G496" s="1" t="s">
        <v>1293</v>
      </c>
      <c r="H496" s="1" t="s">
        <v>1208</v>
      </c>
      <c r="I496" s="1" t="s">
        <v>649</v>
      </c>
      <c r="J496" s="1" t="s">
        <v>23</v>
      </c>
      <c r="K496" s="1" t="s">
        <v>29</v>
      </c>
      <c r="L496" s="3"/>
      <c r="M496" s="9" t="s">
        <v>23</v>
      </c>
      <c r="N496" s="9" t="s">
        <v>23</v>
      </c>
      <c r="O496" s="9" t="s">
        <v>23</v>
      </c>
      <c r="P496" s="3" t="s">
        <v>71</v>
      </c>
      <c r="Q496" s="3"/>
      <c r="R496" s="3" t="str">
        <f>HYPERLINK("https://docs.wto.org/imrd/directdoc.asp?DDFDocuments/t/G/TBTN24/BDI445A1.docx", "https://docs.wto.org/imrd/directdoc.asp?DDFDocuments/t/G/TBTN24/BDI445A1.docx")</f>
        <v>https://docs.wto.org/imrd/directdoc.asp?DDFDocuments/t/G/TBTN24/BDI445A1.docx</v>
      </c>
      <c r="S496" s="3" t="str">
        <f>HYPERLINK("https://docs.wto.org/imrd/directdoc.asp?DDFDocuments/u/G/TBTN24/BDI445A1.docx", "https://docs.wto.org/imrd/directdoc.asp?DDFDocuments/u/G/TBTN24/BDI445A1.docx")</f>
        <v>https://docs.wto.org/imrd/directdoc.asp?DDFDocuments/u/G/TBTN24/BDI445A1.docx</v>
      </c>
      <c r="T496" s="3" t="str">
        <f>HYPERLINK("https://docs.wto.org/imrd/directdoc.asp?DDFDocuments/v/G/TBTN24/BDI445A1.docx", "https://docs.wto.org/imrd/directdoc.asp?DDFDocuments/v/G/TBTN24/BDI445A1.docx")</f>
        <v>https://docs.wto.org/imrd/directdoc.asp?DDFDocuments/v/G/TBTN24/BDI445A1.docx</v>
      </c>
      <c r="U496" s="3" t="s">
        <v>421</v>
      </c>
      <c r="V496" s="3" t="s">
        <v>422</v>
      </c>
      <c r="W496" s="3" t="s">
        <v>421</v>
      </c>
      <c r="X496" s="3" t="s">
        <v>422</v>
      </c>
      <c r="Y496" s="3" t="s">
        <v>422</v>
      </c>
      <c r="Z496" s="3" t="s">
        <v>422</v>
      </c>
      <c r="AA496" s="3" t="s">
        <v>422</v>
      </c>
      <c r="AB496" s="1" t="s">
        <v>23</v>
      </c>
    </row>
    <row r="497" spans="1:28" ht="300" x14ac:dyDescent="0.25">
      <c r="A497" s="3" t="s">
        <v>47</v>
      </c>
      <c r="B497" s="9">
        <v>46000</v>
      </c>
      <c r="C497" s="13" t="str">
        <f>HYPERLINK("https://eping.wto.org/en/Search?viewData= G/TBT/N/BDI/445/Add.1, G/TBT/N/KEN/1550/Add.2, G/TBT/N/RWA/980/Add.1, G/TBT/N/TZA/1081/Add.1, G/TBT/N/UGA/1895/Add.1"," G/TBT/N/BDI/445/Add.1, G/TBT/N/KEN/1550/Add.2, G/TBT/N/RWA/980/Add.1, G/TBT/N/TZA/1081/Add.1, G/TBT/N/UGA/1895/Add.1")</f>
        <v xml:space="preserve"> G/TBT/N/BDI/445/Add.1, G/TBT/N/KEN/1550/Add.2, G/TBT/N/RWA/980/Add.1, G/TBT/N/TZA/1081/Add.1, G/TBT/N/UGA/1895/Add.1</v>
      </c>
      <c r="D497" s="1" t="s">
        <v>1290</v>
      </c>
      <c r="E497" s="1" t="s">
        <v>1291</v>
      </c>
      <c r="F497" s="1" t="s">
        <v>1292</v>
      </c>
      <c r="G497" s="1" t="s">
        <v>1293</v>
      </c>
      <c r="H497" s="1" t="s">
        <v>1208</v>
      </c>
      <c r="I497" s="1" t="s">
        <v>649</v>
      </c>
      <c r="J497" s="1" t="s">
        <v>23</v>
      </c>
      <c r="K497" s="1" t="s">
        <v>29</v>
      </c>
      <c r="L497" s="3"/>
      <c r="M497" s="9" t="s">
        <v>23</v>
      </c>
      <c r="N497" s="9" t="s">
        <v>23</v>
      </c>
      <c r="O497" s="9" t="s">
        <v>23</v>
      </c>
      <c r="P497" s="3" t="s">
        <v>71</v>
      </c>
      <c r="Q497" s="3"/>
      <c r="R497" s="3" t="str">
        <f>HYPERLINK("https://docs.wto.org/imrd/directdoc.asp?DDFDocuments/t/G/TBTN24/BDI445A1.docx", "https://docs.wto.org/imrd/directdoc.asp?DDFDocuments/t/G/TBTN24/BDI445A1.docx")</f>
        <v>https://docs.wto.org/imrd/directdoc.asp?DDFDocuments/t/G/TBTN24/BDI445A1.docx</v>
      </c>
      <c r="S497" s="3" t="str">
        <f>HYPERLINK("https://docs.wto.org/imrd/directdoc.asp?DDFDocuments/u/G/TBTN24/BDI445A1.docx", "https://docs.wto.org/imrd/directdoc.asp?DDFDocuments/u/G/TBTN24/BDI445A1.docx")</f>
        <v>https://docs.wto.org/imrd/directdoc.asp?DDFDocuments/u/G/TBTN24/BDI445A1.docx</v>
      </c>
      <c r="T497" s="3" t="str">
        <f>HYPERLINK("https://docs.wto.org/imrd/directdoc.asp?DDFDocuments/v/G/TBTN24/BDI445A1.docx", "https://docs.wto.org/imrd/directdoc.asp?DDFDocuments/v/G/TBTN24/BDI445A1.docx")</f>
        <v>https://docs.wto.org/imrd/directdoc.asp?DDFDocuments/v/G/TBTN24/BDI445A1.docx</v>
      </c>
      <c r="U497" s="3" t="s">
        <v>421</v>
      </c>
      <c r="V497" s="3" t="s">
        <v>422</v>
      </c>
      <c r="W497" s="3" t="s">
        <v>421</v>
      </c>
      <c r="X497" s="3" t="s">
        <v>422</v>
      </c>
      <c r="Y497" s="3" t="s">
        <v>422</v>
      </c>
      <c r="Z497" s="3" t="s">
        <v>422</v>
      </c>
      <c r="AA497" s="3" t="s">
        <v>422</v>
      </c>
      <c r="AB497" s="1" t="s">
        <v>23</v>
      </c>
    </row>
    <row r="498" spans="1:28" ht="240" x14ac:dyDescent="0.25">
      <c r="A498" s="3" t="s">
        <v>43</v>
      </c>
      <c r="B498" s="9">
        <v>46000</v>
      </c>
      <c r="C498" s="13" t="str">
        <f>HYPERLINK("https://eping.wto.org/en/Search?viewData= G/TBT/N/BDI/349/Add.2, G/TBT/N/KEN/1418/Add.2, G/TBT/N/RWA/856/Add.2, G/TBT/N/TZA/939/Add.2, G/TBT/N/UGA/1765/Add.2"," G/TBT/N/BDI/349/Add.2, G/TBT/N/KEN/1418/Add.2, G/TBT/N/RWA/856/Add.2, G/TBT/N/TZA/939/Add.2, G/TBT/N/UGA/1765/Add.2")</f>
        <v xml:space="preserve"> G/TBT/N/BDI/349/Add.2, G/TBT/N/KEN/1418/Add.2, G/TBT/N/RWA/856/Add.2, G/TBT/N/TZA/939/Add.2, G/TBT/N/UGA/1765/Add.2</v>
      </c>
      <c r="D498" s="1" t="s">
        <v>1294</v>
      </c>
      <c r="E498" s="1" t="s">
        <v>1295</v>
      </c>
      <c r="F498" s="1" t="s">
        <v>1296</v>
      </c>
      <c r="G498" s="1" t="s">
        <v>1297</v>
      </c>
      <c r="H498" s="1" t="s">
        <v>1208</v>
      </c>
      <c r="I498" s="1" t="s">
        <v>1298</v>
      </c>
      <c r="J498" s="1" t="s">
        <v>23</v>
      </c>
      <c r="K498" s="1" t="s">
        <v>29</v>
      </c>
      <c r="L498" s="3"/>
      <c r="M498" s="9" t="s">
        <v>23</v>
      </c>
      <c r="N498" s="9" t="s">
        <v>23</v>
      </c>
      <c r="O498" s="9" t="s">
        <v>23</v>
      </c>
      <c r="P498" s="3" t="s">
        <v>71</v>
      </c>
      <c r="Q498" s="3"/>
      <c r="R498" s="3" t="str">
        <f>HYPERLINK("https://docs.wto.org/imrd/directdoc.asp?DDFDocuments/t/G/TBTN23/BDI349A2.docx", "https://docs.wto.org/imrd/directdoc.asp?DDFDocuments/t/G/TBTN23/BDI349A2.docx")</f>
        <v>https://docs.wto.org/imrd/directdoc.asp?DDFDocuments/t/G/TBTN23/BDI349A2.docx</v>
      </c>
      <c r="S498" s="3" t="str">
        <f>HYPERLINK("https://docs.wto.org/imrd/directdoc.asp?DDFDocuments/u/G/TBTN23/BDI349A2.docx", "https://docs.wto.org/imrd/directdoc.asp?DDFDocuments/u/G/TBTN23/BDI349A2.docx")</f>
        <v>https://docs.wto.org/imrd/directdoc.asp?DDFDocuments/u/G/TBTN23/BDI349A2.docx</v>
      </c>
      <c r="T498" s="3" t="str">
        <f>HYPERLINK("https://docs.wto.org/imrd/directdoc.asp?DDFDocuments/v/G/TBTN23/BDI349A2.docx", "https://docs.wto.org/imrd/directdoc.asp?DDFDocuments/v/G/TBTN23/BDI349A2.docx")</f>
        <v>https://docs.wto.org/imrd/directdoc.asp?DDFDocuments/v/G/TBTN23/BDI349A2.docx</v>
      </c>
      <c r="U498" s="3" t="s">
        <v>421</v>
      </c>
      <c r="V498" s="3" t="s">
        <v>422</v>
      </c>
      <c r="W498" s="3" t="s">
        <v>422</v>
      </c>
      <c r="X498" s="3" t="s">
        <v>422</v>
      </c>
      <c r="Y498" s="3" t="s">
        <v>422</v>
      </c>
      <c r="Z498" s="3" t="s">
        <v>422</v>
      </c>
      <c r="AA498" s="3" t="s">
        <v>422</v>
      </c>
      <c r="AB498" s="1" t="s">
        <v>23</v>
      </c>
    </row>
    <row r="499" spans="1:28" ht="300" x14ac:dyDescent="0.25">
      <c r="A499" s="3" t="s">
        <v>43</v>
      </c>
      <c r="B499" s="9">
        <v>46000</v>
      </c>
      <c r="C499" s="13" t="str">
        <f>HYPERLINK("https://eping.wto.org/en/Search?viewData= G/TBT/N/BDI/447/Add.1, G/TBT/N/KEN/1552/Add.2, G/TBT/N/RWA/982/Add.1, G/TBT/N/TZA/1083/Add.1, G/TBT/N/UGA/1897/Add.1"," G/TBT/N/BDI/447/Add.1, G/TBT/N/KEN/1552/Add.2, G/TBT/N/RWA/982/Add.1, G/TBT/N/TZA/1083/Add.1, G/TBT/N/UGA/1897/Add.1")</f>
        <v xml:space="preserve"> G/TBT/N/BDI/447/Add.1, G/TBT/N/KEN/1552/Add.2, G/TBT/N/RWA/982/Add.1, G/TBT/N/TZA/1083/Add.1, G/TBT/N/UGA/1897/Add.1</v>
      </c>
      <c r="D499" s="1" t="s">
        <v>1276</v>
      </c>
      <c r="E499" s="1" t="s">
        <v>1277</v>
      </c>
      <c r="F499" s="1" t="s">
        <v>1278</v>
      </c>
      <c r="G499" s="1" t="s">
        <v>1279</v>
      </c>
      <c r="H499" s="1" t="s">
        <v>1208</v>
      </c>
      <c r="I499" s="1" t="s">
        <v>649</v>
      </c>
      <c r="J499" s="1" t="s">
        <v>23</v>
      </c>
      <c r="K499" s="1" t="s">
        <v>29</v>
      </c>
      <c r="L499" s="3"/>
      <c r="M499" s="9" t="s">
        <v>23</v>
      </c>
      <c r="N499" s="9" t="s">
        <v>23</v>
      </c>
      <c r="O499" s="9" t="s">
        <v>23</v>
      </c>
      <c r="P499" s="3" t="s">
        <v>71</v>
      </c>
      <c r="Q499" s="3"/>
      <c r="R499" s="3" t="str">
        <f>HYPERLINK("https://docs.wto.org/imrd/directdoc.asp?DDFDocuments/t/G/TBTN24/BDI447A1.docx", "https://docs.wto.org/imrd/directdoc.asp?DDFDocuments/t/G/TBTN24/BDI447A1.docx")</f>
        <v>https://docs.wto.org/imrd/directdoc.asp?DDFDocuments/t/G/TBTN24/BDI447A1.docx</v>
      </c>
      <c r="S499" s="3" t="str">
        <f>HYPERLINK("https://docs.wto.org/imrd/directdoc.asp?DDFDocuments/u/G/TBTN24/BDI447A1.docx", "https://docs.wto.org/imrd/directdoc.asp?DDFDocuments/u/G/TBTN24/BDI447A1.docx")</f>
        <v>https://docs.wto.org/imrd/directdoc.asp?DDFDocuments/u/G/TBTN24/BDI447A1.docx</v>
      </c>
      <c r="T499" s="3" t="str">
        <f>HYPERLINK("https://docs.wto.org/imrd/directdoc.asp?DDFDocuments/v/G/TBTN24/BDI447A1.docx", "https://docs.wto.org/imrd/directdoc.asp?DDFDocuments/v/G/TBTN24/BDI447A1.docx")</f>
        <v>https://docs.wto.org/imrd/directdoc.asp?DDFDocuments/v/G/TBTN24/BDI447A1.docx</v>
      </c>
      <c r="U499" s="3" t="s">
        <v>421</v>
      </c>
      <c r="V499" s="3" t="s">
        <v>422</v>
      </c>
      <c r="W499" s="3" t="s">
        <v>421</v>
      </c>
      <c r="X499" s="3" t="s">
        <v>422</v>
      </c>
      <c r="Y499" s="3" t="s">
        <v>422</v>
      </c>
      <c r="Z499" s="3" t="s">
        <v>422</v>
      </c>
      <c r="AA499" s="3" t="s">
        <v>422</v>
      </c>
      <c r="AB499" s="1" t="s">
        <v>23</v>
      </c>
    </row>
    <row r="500" spans="1:28" ht="300" x14ac:dyDescent="0.25">
      <c r="A500" s="3" t="s">
        <v>47</v>
      </c>
      <c r="B500" s="9">
        <v>46000</v>
      </c>
      <c r="C500" s="13" t="str">
        <f>HYPERLINK("https://eping.wto.org/en/Search?viewData= G/TBT/N/BDI/447/Add.1, G/TBT/N/KEN/1552/Add.2, G/TBT/N/RWA/982/Add.1, G/TBT/N/TZA/1083/Add.1, G/TBT/N/UGA/1897/Add.1"," G/TBT/N/BDI/447/Add.1, G/TBT/N/KEN/1552/Add.2, G/TBT/N/RWA/982/Add.1, G/TBT/N/TZA/1083/Add.1, G/TBT/N/UGA/1897/Add.1")</f>
        <v xml:space="preserve"> G/TBT/N/BDI/447/Add.1, G/TBT/N/KEN/1552/Add.2, G/TBT/N/RWA/982/Add.1, G/TBT/N/TZA/1083/Add.1, G/TBT/N/UGA/1897/Add.1</v>
      </c>
      <c r="D500" s="1" t="s">
        <v>1276</v>
      </c>
      <c r="E500" s="1" t="s">
        <v>1277</v>
      </c>
      <c r="F500" s="1" t="s">
        <v>1278</v>
      </c>
      <c r="G500" s="1" t="s">
        <v>1279</v>
      </c>
      <c r="H500" s="1" t="s">
        <v>1208</v>
      </c>
      <c r="I500" s="1" t="s">
        <v>649</v>
      </c>
      <c r="J500" s="1" t="s">
        <v>23</v>
      </c>
      <c r="K500" s="1" t="s">
        <v>29</v>
      </c>
      <c r="L500" s="3"/>
      <c r="M500" s="9" t="s">
        <v>23</v>
      </c>
      <c r="N500" s="9" t="s">
        <v>23</v>
      </c>
      <c r="O500" s="9" t="s">
        <v>23</v>
      </c>
      <c r="P500" s="3" t="s">
        <v>71</v>
      </c>
      <c r="Q500" s="3"/>
      <c r="R500" s="3" t="str">
        <f>HYPERLINK("https://docs.wto.org/imrd/directdoc.asp?DDFDocuments/t/G/TBTN24/BDI447A1.docx", "https://docs.wto.org/imrd/directdoc.asp?DDFDocuments/t/G/TBTN24/BDI447A1.docx")</f>
        <v>https://docs.wto.org/imrd/directdoc.asp?DDFDocuments/t/G/TBTN24/BDI447A1.docx</v>
      </c>
      <c r="S500" s="3" t="str">
        <f>HYPERLINK("https://docs.wto.org/imrd/directdoc.asp?DDFDocuments/u/G/TBTN24/BDI447A1.docx", "https://docs.wto.org/imrd/directdoc.asp?DDFDocuments/u/G/TBTN24/BDI447A1.docx")</f>
        <v>https://docs.wto.org/imrd/directdoc.asp?DDFDocuments/u/G/TBTN24/BDI447A1.docx</v>
      </c>
      <c r="T500" s="3" t="str">
        <f>HYPERLINK("https://docs.wto.org/imrd/directdoc.asp?DDFDocuments/v/G/TBTN24/BDI447A1.docx", "https://docs.wto.org/imrd/directdoc.asp?DDFDocuments/v/G/TBTN24/BDI447A1.docx")</f>
        <v>https://docs.wto.org/imrd/directdoc.asp?DDFDocuments/v/G/TBTN24/BDI447A1.docx</v>
      </c>
      <c r="U500" s="3" t="s">
        <v>421</v>
      </c>
      <c r="V500" s="3" t="s">
        <v>422</v>
      </c>
      <c r="W500" s="3" t="s">
        <v>421</v>
      </c>
      <c r="X500" s="3" t="s">
        <v>422</v>
      </c>
      <c r="Y500" s="3" t="s">
        <v>422</v>
      </c>
      <c r="Z500" s="3" t="s">
        <v>422</v>
      </c>
      <c r="AA500" s="3" t="s">
        <v>422</v>
      </c>
      <c r="AB500" s="1" t="s">
        <v>23</v>
      </c>
    </row>
    <row r="501" spans="1:28" ht="135" x14ac:dyDescent="0.25">
      <c r="A501" s="3" t="s">
        <v>47</v>
      </c>
      <c r="B501" s="9">
        <v>46000</v>
      </c>
      <c r="C501" s="13" t="str">
        <f>HYPERLINK("https://eping.wto.org/en/Search?viewData= G/TBT/N/BDI/376/Add.1, G/TBT/N/KEN/1456/Add.2, G/TBT/N/RWA/888/Add.1, G/TBT/N/TZA/990/Add.1, G/TBT/N/UGA/1793/Add.1"," G/TBT/N/BDI/376/Add.1, G/TBT/N/KEN/1456/Add.2, G/TBT/N/RWA/888/Add.1, G/TBT/N/TZA/990/Add.1, G/TBT/N/UGA/1793/Add.1")</f>
        <v xml:space="preserve"> G/TBT/N/BDI/376/Add.1, G/TBT/N/KEN/1456/Add.2, G/TBT/N/RWA/888/Add.1, G/TBT/N/TZA/990/Add.1, G/TBT/N/UGA/1793/Add.1</v>
      </c>
      <c r="D501" s="1" t="s">
        <v>1267</v>
      </c>
      <c r="E501" s="1" t="s">
        <v>1268</v>
      </c>
      <c r="F501" s="1" t="s">
        <v>1264</v>
      </c>
      <c r="G501" s="1" t="s">
        <v>1265</v>
      </c>
      <c r="H501" s="1" t="s">
        <v>1266</v>
      </c>
      <c r="I501" s="1" t="s">
        <v>1179</v>
      </c>
      <c r="J501" s="1" t="s">
        <v>23</v>
      </c>
      <c r="K501" s="1" t="s">
        <v>29</v>
      </c>
      <c r="L501" s="3"/>
      <c r="M501" s="9" t="s">
        <v>23</v>
      </c>
      <c r="N501" s="9" t="s">
        <v>23</v>
      </c>
      <c r="O501" s="9" t="s">
        <v>23</v>
      </c>
      <c r="P501" s="3" t="s">
        <v>71</v>
      </c>
      <c r="Q501" s="3"/>
      <c r="R501" s="3" t="str">
        <f>HYPERLINK("https://docs.wto.org/imrd/directdoc.asp?DDFDocuments/t/G/TBTN23/BDI376A1.docx", "https://docs.wto.org/imrd/directdoc.asp?DDFDocuments/t/G/TBTN23/BDI376A1.docx")</f>
        <v>https://docs.wto.org/imrd/directdoc.asp?DDFDocuments/t/G/TBTN23/BDI376A1.docx</v>
      </c>
      <c r="S501" s="3" t="str">
        <f>HYPERLINK("https://docs.wto.org/imrd/directdoc.asp?DDFDocuments/u/G/TBTN23/BDI376A1.docx", "https://docs.wto.org/imrd/directdoc.asp?DDFDocuments/u/G/TBTN23/BDI376A1.docx")</f>
        <v>https://docs.wto.org/imrd/directdoc.asp?DDFDocuments/u/G/TBTN23/BDI376A1.docx</v>
      </c>
      <c r="T501" s="3" t="str">
        <f>HYPERLINK("https://docs.wto.org/imrd/directdoc.asp?DDFDocuments/v/G/TBTN23/BDI376A1.docx", "https://docs.wto.org/imrd/directdoc.asp?DDFDocuments/v/G/TBTN23/BDI376A1.docx")</f>
        <v>https://docs.wto.org/imrd/directdoc.asp?DDFDocuments/v/G/TBTN23/BDI376A1.docx</v>
      </c>
      <c r="U501" s="3" t="s">
        <v>421</v>
      </c>
      <c r="V501" s="3" t="s">
        <v>422</v>
      </c>
      <c r="W501" s="3" t="s">
        <v>422</v>
      </c>
      <c r="X501" s="3" t="s">
        <v>422</v>
      </c>
      <c r="Y501" s="3" t="s">
        <v>422</v>
      </c>
      <c r="Z501" s="3" t="s">
        <v>422</v>
      </c>
      <c r="AA501" s="3" t="s">
        <v>422</v>
      </c>
      <c r="AB501" s="1" t="s">
        <v>23</v>
      </c>
    </row>
    <row r="502" spans="1:28" ht="300" x14ac:dyDescent="0.25">
      <c r="A502" s="3" t="s">
        <v>43</v>
      </c>
      <c r="B502" s="9">
        <v>46000</v>
      </c>
      <c r="C502" s="13" t="str">
        <f>HYPERLINK("https://eping.wto.org/en/Search?viewData= G/TBT/N/BDI/421/Add.1, G/TBT/N/KEN/1526/Add.2, G/TBT/N/RWA/956/Add.1, G/TBT/N/TZA/1056/Add.1, G/TBT/N/UGA/1871/Add.1"," G/TBT/N/BDI/421/Add.1, G/TBT/N/KEN/1526/Add.2, G/TBT/N/RWA/956/Add.1, G/TBT/N/TZA/1056/Add.1, G/TBT/N/UGA/1871/Add.1")</f>
        <v xml:space="preserve"> G/TBT/N/BDI/421/Add.1, G/TBT/N/KEN/1526/Add.2, G/TBT/N/RWA/956/Add.1, G/TBT/N/TZA/1056/Add.1, G/TBT/N/UGA/1871/Add.1</v>
      </c>
      <c r="D502" s="1" t="s">
        <v>1299</v>
      </c>
      <c r="E502" s="1" t="s">
        <v>1300</v>
      </c>
      <c r="F502" s="1" t="s">
        <v>1301</v>
      </c>
      <c r="G502" s="1" t="s">
        <v>1302</v>
      </c>
      <c r="H502" s="1" t="s">
        <v>115</v>
      </c>
      <c r="I502" s="1" t="s">
        <v>649</v>
      </c>
      <c r="J502" s="1" t="s">
        <v>23</v>
      </c>
      <c r="K502" s="1" t="s">
        <v>23</v>
      </c>
      <c r="L502" s="3"/>
      <c r="M502" s="9" t="s">
        <v>23</v>
      </c>
      <c r="N502" s="9" t="s">
        <v>23</v>
      </c>
      <c r="O502" s="9" t="s">
        <v>23</v>
      </c>
      <c r="P502" s="3" t="s">
        <v>71</v>
      </c>
      <c r="Q502" s="3"/>
      <c r="R502" s="3" t="str">
        <f>HYPERLINK("https://docs.wto.org/imrd/directdoc.asp?DDFDocuments/t/G/TBTN23/BDI421A1.docx", "https://docs.wto.org/imrd/directdoc.asp?DDFDocuments/t/G/TBTN23/BDI421A1.docx")</f>
        <v>https://docs.wto.org/imrd/directdoc.asp?DDFDocuments/t/G/TBTN23/BDI421A1.docx</v>
      </c>
      <c r="S502" s="3" t="str">
        <f>HYPERLINK("https://docs.wto.org/imrd/directdoc.asp?DDFDocuments/u/G/TBTN23/BDI421A1.docx", "https://docs.wto.org/imrd/directdoc.asp?DDFDocuments/u/G/TBTN23/BDI421A1.docx")</f>
        <v>https://docs.wto.org/imrd/directdoc.asp?DDFDocuments/u/G/TBTN23/BDI421A1.docx</v>
      </c>
      <c r="T502" s="3" t="str">
        <f>HYPERLINK("https://docs.wto.org/imrd/directdoc.asp?DDFDocuments/v/G/TBTN23/BDI421A1.docx", "https://docs.wto.org/imrd/directdoc.asp?DDFDocuments/v/G/TBTN23/BDI421A1.docx")</f>
        <v>https://docs.wto.org/imrd/directdoc.asp?DDFDocuments/v/G/TBTN23/BDI421A1.docx</v>
      </c>
      <c r="U502" s="3" t="s">
        <v>421</v>
      </c>
      <c r="V502" s="3" t="s">
        <v>422</v>
      </c>
      <c r="W502" s="3" t="s">
        <v>421</v>
      </c>
      <c r="X502" s="3" t="s">
        <v>422</v>
      </c>
      <c r="Y502" s="3" t="s">
        <v>422</v>
      </c>
      <c r="Z502" s="3" t="s">
        <v>422</v>
      </c>
      <c r="AA502" s="3" t="s">
        <v>422</v>
      </c>
      <c r="AB502" s="1" t="s">
        <v>23</v>
      </c>
    </row>
    <row r="503" spans="1:28" ht="90" x14ac:dyDescent="0.25">
      <c r="A503" s="3" t="s">
        <v>32</v>
      </c>
      <c r="B503" s="9">
        <v>46000</v>
      </c>
      <c r="C503" s="13" t="str">
        <f>HYPERLINK("https://eping.wto.org/en/Search?viewData= G/TBT/N/CHN/2154"," G/TBT/N/CHN/2154")</f>
        <v xml:space="preserve"> G/TBT/N/CHN/2154</v>
      </c>
      <c r="D503" s="1" t="s">
        <v>1303</v>
      </c>
      <c r="E503" s="1" t="s">
        <v>1304</v>
      </c>
      <c r="F503" s="1" t="s">
        <v>1305</v>
      </c>
      <c r="G503" s="1" t="s">
        <v>1306</v>
      </c>
      <c r="H503" s="1" t="s">
        <v>1307</v>
      </c>
      <c r="I503" s="1" t="s">
        <v>95</v>
      </c>
      <c r="J503" s="1" t="s">
        <v>23</v>
      </c>
      <c r="K503" s="1" t="s">
        <v>76</v>
      </c>
      <c r="L503" s="3"/>
      <c r="M503" s="9">
        <v>46060</v>
      </c>
      <c r="N503" s="9" t="s">
        <v>23</v>
      </c>
      <c r="O503" s="9" t="s">
        <v>23</v>
      </c>
      <c r="P503" s="3" t="s">
        <v>24</v>
      </c>
      <c r="Q503" s="1" t="s">
        <v>1308</v>
      </c>
      <c r="R503" s="3" t="str">
        <f>HYPERLINK("https://docs.wto.org/imrd/directdoc.asp?DDFDocuments/t/G/TBTN25/CHN2154.docx", "https://docs.wto.org/imrd/directdoc.asp?DDFDocuments/t/G/TBTN25/CHN2154.docx")</f>
        <v>https://docs.wto.org/imrd/directdoc.asp?DDFDocuments/t/G/TBTN25/CHN2154.docx</v>
      </c>
      <c r="S503" s="3" t="str">
        <f>HYPERLINK("https://docs.wto.org/imrd/directdoc.asp?DDFDocuments/u/G/TBTN25/CHN2154.docx", "https://docs.wto.org/imrd/directdoc.asp?DDFDocuments/u/G/TBTN25/CHN2154.docx")</f>
        <v>https://docs.wto.org/imrd/directdoc.asp?DDFDocuments/u/G/TBTN25/CHN2154.docx</v>
      </c>
      <c r="T503" s="3" t="str">
        <f>HYPERLINK("https://docs.wto.org/imrd/directdoc.asp?DDFDocuments/v/G/TBTN25/CHN2154.docx", "https://docs.wto.org/imrd/directdoc.asp?DDFDocuments/v/G/TBTN25/CHN2154.docx")</f>
        <v>https://docs.wto.org/imrd/directdoc.asp?DDFDocuments/v/G/TBTN25/CHN2154.docx</v>
      </c>
      <c r="U503" s="3" t="s">
        <v>421</v>
      </c>
      <c r="V503" s="3" t="s">
        <v>422</v>
      </c>
      <c r="W503" s="3" t="s">
        <v>422</v>
      </c>
      <c r="X503" s="3" t="s">
        <v>422</v>
      </c>
      <c r="Y503" s="3" t="s">
        <v>422</v>
      </c>
      <c r="Z503" s="3" t="s">
        <v>422</v>
      </c>
      <c r="AA503" s="3" t="s">
        <v>422</v>
      </c>
      <c r="AB503" s="1" t="s">
        <v>23</v>
      </c>
    </row>
    <row r="504" spans="1:28" ht="105" x14ac:dyDescent="0.25">
      <c r="A504" s="3" t="s">
        <v>28</v>
      </c>
      <c r="B504" s="9">
        <v>46000</v>
      </c>
      <c r="C504" s="13" t="str">
        <f>HYPERLINK("https://eping.wto.org/en/Search?viewData= G/TBT/N/BDI/291/Add.2, G/TBT/N/KEN/1326/Add.2, G/TBT/N/RWA/728/Add.2, G/TBT/N/TZA/849/Add.2, G/TBT/N/UGA/1700/Add.2"," G/TBT/N/BDI/291/Add.2, G/TBT/N/KEN/1326/Add.2, G/TBT/N/RWA/728/Add.2, G/TBT/N/TZA/849/Add.2, G/TBT/N/UGA/1700/Add.2")</f>
        <v xml:space="preserve"> G/TBT/N/BDI/291/Add.2, G/TBT/N/KEN/1326/Add.2, G/TBT/N/RWA/728/Add.2, G/TBT/N/TZA/849/Add.2, G/TBT/N/UGA/1700/Add.2</v>
      </c>
      <c r="D504" s="1" t="s">
        <v>1309</v>
      </c>
      <c r="E504" s="1" t="s">
        <v>1310</v>
      </c>
      <c r="F504" s="1" t="s">
        <v>1311</v>
      </c>
      <c r="G504" s="1" t="s">
        <v>1312</v>
      </c>
      <c r="H504" s="1" t="s">
        <v>1235</v>
      </c>
      <c r="I504" s="1" t="s">
        <v>1124</v>
      </c>
      <c r="J504" s="1" t="s">
        <v>23</v>
      </c>
      <c r="K504" s="1" t="s">
        <v>29</v>
      </c>
      <c r="L504" s="3"/>
      <c r="M504" s="9" t="s">
        <v>23</v>
      </c>
      <c r="N504" s="9" t="s">
        <v>23</v>
      </c>
      <c r="O504" s="9" t="s">
        <v>23</v>
      </c>
      <c r="P504" s="3" t="s">
        <v>71</v>
      </c>
      <c r="Q504" s="3"/>
      <c r="R504" s="3" t="str">
        <f>HYPERLINK("https://docs.wto.org/imrd/directdoc.asp?DDFDocuments/t/G/TBTN22/BDI291A2.docx", "https://docs.wto.org/imrd/directdoc.asp?DDFDocuments/t/G/TBTN22/BDI291A2.docx")</f>
        <v>https://docs.wto.org/imrd/directdoc.asp?DDFDocuments/t/G/TBTN22/BDI291A2.docx</v>
      </c>
      <c r="S504" s="3" t="str">
        <f>HYPERLINK("https://docs.wto.org/imrd/directdoc.asp?DDFDocuments/u/G/TBTN22/BDI291A2.docx", "https://docs.wto.org/imrd/directdoc.asp?DDFDocuments/u/G/TBTN22/BDI291A2.docx")</f>
        <v>https://docs.wto.org/imrd/directdoc.asp?DDFDocuments/u/G/TBTN22/BDI291A2.docx</v>
      </c>
      <c r="T504" s="3" t="str">
        <f>HYPERLINK("https://docs.wto.org/imrd/directdoc.asp?DDFDocuments/v/G/TBTN22/BDI291A2.docx", "https://docs.wto.org/imrd/directdoc.asp?DDFDocuments/v/G/TBTN22/BDI291A2.docx")</f>
        <v>https://docs.wto.org/imrd/directdoc.asp?DDFDocuments/v/G/TBTN22/BDI291A2.docx</v>
      </c>
      <c r="U504" s="3" t="s">
        <v>421</v>
      </c>
      <c r="V504" s="3" t="s">
        <v>422</v>
      </c>
      <c r="W504" s="3" t="s">
        <v>422</v>
      </c>
      <c r="X504" s="3" t="s">
        <v>422</v>
      </c>
      <c r="Y504" s="3" t="s">
        <v>422</v>
      </c>
      <c r="Z504" s="3" t="s">
        <v>422</v>
      </c>
      <c r="AA504" s="3" t="s">
        <v>422</v>
      </c>
      <c r="AB504" s="1" t="s">
        <v>23</v>
      </c>
    </row>
    <row r="505" spans="1:28" ht="105" x14ac:dyDescent="0.25">
      <c r="A505" s="3" t="s">
        <v>28</v>
      </c>
      <c r="B505" s="9">
        <v>46000</v>
      </c>
      <c r="C505" s="13" t="str">
        <f>HYPERLINK("https://eping.wto.org/en/Search?viewData= G/TBT/N/BDI/293/Add.2, G/TBT/N/KEN/1328/Add.2, G/TBT/N/RWA/730/Add.2, G/TBT/N/TZA/851/Add.2, G/TBT/N/UGA/1702/Add.2"," G/TBT/N/BDI/293/Add.2, G/TBT/N/KEN/1328/Add.2, G/TBT/N/RWA/730/Add.2, G/TBT/N/TZA/851/Add.2, G/TBT/N/UGA/1702/Add.2")</f>
        <v xml:space="preserve"> G/TBT/N/BDI/293/Add.2, G/TBT/N/KEN/1328/Add.2, G/TBT/N/RWA/730/Add.2, G/TBT/N/TZA/851/Add.2, G/TBT/N/UGA/1702/Add.2</v>
      </c>
      <c r="D505" s="1" t="s">
        <v>1282</v>
      </c>
      <c r="E505" s="1" t="s">
        <v>1283</v>
      </c>
      <c r="F505" s="1" t="s">
        <v>1284</v>
      </c>
      <c r="G505" s="1" t="s">
        <v>1285</v>
      </c>
      <c r="H505" s="1" t="s">
        <v>1235</v>
      </c>
      <c r="I505" s="1" t="s">
        <v>1124</v>
      </c>
      <c r="J505" s="1" t="s">
        <v>23</v>
      </c>
      <c r="K505" s="1" t="s">
        <v>29</v>
      </c>
      <c r="L505" s="3"/>
      <c r="M505" s="9" t="s">
        <v>23</v>
      </c>
      <c r="N505" s="9" t="s">
        <v>23</v>
      </c>
      <c r="O505" s="9" t="s">
        <v>23</v>
      </c>
      <c r="P505" s="3" t="s">
        <v>71</v>
      </c>
      <c r="Q505" s="3"/>
      <c r="R505" s="3" t="str">
        <f>HYPERLINK("https://docs.wto.org/imrd/directdoc.asp?DDFDocuments/t/G/TBTN22/BDI293A2.docx", "https://docs.wto.org/imrd/directdoc.asp?DDFDocuments/t/G/TBTN22/BDI293A2.docx")</f>
        <v>https://docs.wto.org/imrd/directdoc.asp?DDFDocuments/t/G/TBTN22/BDI293A2.docx</v>
      </c>
      <c r="S505" s="3" t="str">
        <f>HYPERLINK("https://docs.wto.org/imrd/directdoc.asp?DDFDocuments/u/G/TBTN22/BDI293A2.docx", "https://docs.wto.org/imrd/directdoc.asp?DDFDocuments/u/G/TBTN22/BDI293A2.docx")</f>
        <v>https://docs.wto.org/imrd/directdoc.asp?DDFDocuments/u/G/TBTN22/BDI293A2.docx</v>
      </c>
      <c r="T505" s="3" t="str">
        <f>HYPERLINK("https://docs.wto.org/imrd/directdoc.asp?DDFDocuments/v/G/TBTN22/BDI293A2.docx", "https://docs.wto.org/imrd/directdoc.asp?DDFDocuments/v/G/TBTN22/BDI293A2.docx")</f>
        <v>https://docs.wto.org/imrd/directdoc.asp?DDFDocuments/v/G/TBTN22/BDI293A2.docx</v>
      </c>
      <c r="U505" s="3" t="s">
        <v>421</v>
      </c>
      <c r="V505" s="3" t="s">
        <v>422</v>
      </c>
      <c r="W505" s="3" t="s">
        <v>422</v>
      </c>
      <c r="X505" s="3" t="s">
        <v>422</v>
      </c>
      <c r="Y505" s="3" t="s">
        <v>422</v>
      </c>
      <c r="Z505" s="3" t="s">
        <v>422</v>
      </c>
      <c r="AA505" s="3" t="s">
        <v>422</v>
      </c>
      <c r="AB505" s="1" t="s">
        <v>23</v>
      </c>
    </row>
    <row r="506" spans="1:28" ht="90" x14ac:dyDescent="0.25">
      <c r="A506" s="3" t="s">
        <v>28</v>
      </c>
      <c r="B506" s="9">
        <v>46000</v>
      </c>
      <c r="C506" s="13" t="str">
        <f>HYPERLINK("https://eping.wto.org/en/Search?viewData= G/TBT/N/BDI/324/Add.1, G/TBT/N/KEN/1386/Add.1, G/TBT/N/RWA/827/Add.1, G/TBT/N/TZA/898/Add.1, G/TBT/N/UGA/1738/Add.1"," G/TBT/N/BDI/324/Add.1, G/TBT/N/KEN/1386/Add.1, G/TBT/N/RWA/827/Add.1, G/TBT/N/TZA/898/Add.1, G/TBT/N/UGA/1738/Add.1")</f>
        <v xml:space="preserve"> G/TBT/N/BDI/324/Add.1, G/TBT/N/KEN/1386/Add.1, G/TBT/N/RWA/827/Add.1, G/TBT/N/TZA/898/Add.1, G/TBT/N/UGA/1738/Add.1</v>
      </c>
      <c r="D506" s="1" t="s">
        <v>1313</v>
      </c>
      <c r="E506" s="1" t="s">
        <v>1314</v>
      </c>
      <c r="F506" s="1" t="s">
        <v>58</v>
      </c>
      <c r="G506" s="1" t="s">
        <v>23</v>
      </c>
      <c r="H506" s="1" t="s">
        <v>1315</v>
      </c>
      <c r="I506" s="1" t="s">
        <v>1316</v>
      </c>
      <c r="J506" s="1" t="s">
        <v>23</v>
      </c>
      <c r="K506" s="1" t="s">
        <v>89</v>
      </c>
      <c r="L506" s="3"/>
      <c r="M506" s="9" t="s">
        <v>23</v>
      </c>
      <c r="N506" s="9" t="s">
        <v>23</v>
      </c>
      <c r="O506" s="9" t="s">
        <v>23</v>
      </c>
      <c r="P506" s="3" t="s">
        <v>71</v>
      </c>
      <c r="Q506" s="3"/>
      <c r="R506" s="3" t="str">
        <f>HYPERLINK("https://docs.wto.org/imrd/directdoc.asp?DDFDocuments/t/G/TBTN23/BDI324A1.docx", "https://docs.wto.org/imrd/directdoc.asp?DDFDocuments/t/G/TBTN23/BDI324A1.docx")</f>
        <v>https://docs.wto.org/imrd/directdoc.asp?DDFDocuments/t/G/TBTN23/BDI324A1.docx</v>
      </c>
      <c r="S506" s="3" t="str">
        <f>HYPERLINK("https://docs.wto.org/imrd/directdoc.asp?DDFDocuments/u/G/TBTN23/BDI324A1.docx", "https://docs.wto.org/imrd/directdoc.asp?DDFDocuments/u/G/TBTN23/BDI324A1.docx")</f>
        <v>https://docs.wto.org/imrd/directdoc.asp?DDFDocuments/u/G/TBTN23/BDI324A1.docx</v>
      </c>
      <c r="T506" s="3" t="str">
        <f>HYPERLINK("https://docs.wto.org/imrd/directdoc.asp?DDFDocuments/v/G/TBTN23/BDI324A1.docx", "https://docs.wto.org/imrd/directdoc.asp?DDFDocuments/v/G/TBTN23/BDI324A1.docx")</f>
        <v>https://docs.wto.org/imrd/directdoc.asp?DDFDocuments/v/G/TBTN23/BDI324A1.docx</v>
      </c>
      <c r="U506" s="3" t="s">
        <v>422</v>
      </c>
      <c r="V506" s="3" t="s">
        <v>422</v>
      </c>
      <c r="W506" s="3" t="s">
        <v>421</v>
      </c>
      <c r="X506" s="3" t="s">
        <v>422</v>
      </c>
      <c r="Y506" s="3" t="s">
        <v>422</v>
      </c>
      <c r="Z506" s="3" t="s">
        <v>422</v>
      </c>
      <c r="AA506" s="3" t="s">
        <v>422</v>
      </c>
      <c r="AB506" s="1" t="s">
        <v>23</v>
      </c>
    </row>
    <row r="507" spans="1:28" ht="90" x14ac:dyDescent="0.25">
      <c r="A507" s="3" t="s">
        <v>28</v>
      </c>
      <c r="B507" s="9">
        <v>46000</v>
      </c>
      <c r="C507" s="13" t="str">
        <f>HYPERLINK("https://eping.wto.org/en/Search?viewData= G/TBT/N/BDI/351/Add.1, G/TBT/N/KEN/1420/Add.1, G/TBT/N/RWA/858/Add.1, G/TBT/N/TZA/943/Add.1, G/TBT/N/UGA/1767/Add.1"," G/TBT/N/BDI/351/Add.1, G/TBT/N/KEN/1420/Add.1, G/TBT/N/RWA/858/Add.1, G/TBT/N/TZA/943/Add.1, G/TBT/N/UGA/1767/Add.1")</f>
        <v xml:space="preserve"> G/TBT/N/BDI/351/Add.1, G/TBT/N/KEN/1420/Add.1, G/TBT/N/RWA/858/Add.1, G/TBT/N/TZA/943/Add.1, G/TBT/N/UGA/1767/Add.1</v>
      </c>
      <c r="D507" s="1" t="s">
        <v>1317</v>
      </c>
      <c r="E507" s="1" t="s">
        <v>1318</v>
      </c>
      <c r="F507" s="1" t="s">
        <v>1319</v>
      </c>
      <c r="G507" s="1" t="s">
        <v>1320</v>
      </c>
      <c r="H507" s="1" t="s">
        <v>1182</v>
      </c>
      <c r="I507" s="1" t="s">
        <v>1321</v>
      </c>
      <c r="J507" s="1" t="s">
        <v>23</v>
      </c>
      <c r="K507" s="1" t="s">
        <v>29</v>
      </c>
      <c r="L507" s="3"/>
      <c r="M507" s="9" t="s">
        <v>23</v>
      </c>
      <c r="N507" s="9" t="s">
        <v>23</v>
      </c>
      <c r="O507" s="9" t="s">
        <v>23</v>
      </c>
      <c r="P507" s="3" t="s">
        <v>71</v>
      </c>
      <c r="Q507" s="3"/>
      <c r="R507" s="3" t="str">
        <f>HYPERLINK("https://docs.wto.org/imrd/directdoc.asp?DDFDocuments/t/G/TBTN23/BDI351A1.docx", "https://docs.wto.org/imrd/directdoc.asp?DDFDocuments/t/G/TBTN23/BDI351A1.docx")</f>
        <v>https://docs.wto.org/imrd/directdoc.asp?DDFDocuments/t/G/TBTN23/BDI351A1.docx</v>
      </c>
      <c r="S507" s="3" t="str">
        <f>HYPERLINK("https://docs.wto.org/imrd/directdoc.asp?DDFDocuments/u/G/TBTN23/BDI351A1.docx", "https://docs.wto.org/imrd/directdoc.asp?DDFDocuments/u/G/TBTN23/BDI351A1.docx")</f>
        <v>https://docs.wto.org/imrd/directdoc.asp?DDFDocuments/u/G/TBTN23/BDI351A1.docx</v>
      </c>
      <c r="T507" s="3" t="str">
        <f>HYPERLINK("https://docs.wto.org/imrd/directdoc.asp?DDFDocuments/v/G/TBTN23/BDI351A1.docx", "https://docs.wto.org/imrd/directdoc.asp?DDFDocuments/v/G/TBTN23/BDI351A1.docx")</f>
        <v>https://docs.wto.org/imrd/directdoc.asp?DDFDocuments/v/G/TBTN23/BDI351A1.docx</v>
      </c>
      <c r="U507" s="3" t="s">
        <v>421</v>
      </c>
      <c r="V507" s="3" t="s">
        <v>422</v>
      </c>
      <c r="W507" s="3" t="s">
        <v>422</v>
      </c>
      <c r="X507" s="3" t="s">
        <v>422</v>
      </c>
      <c r="Y507" s="3" t="s">
        <v>422</v>
      </c>
      <c r="Z507" s="3" t="s">
        <v>422</v>
      </c>
      <c r="AA507" s="3" t="s">
        <v>422</v>
      </c>
      <c r="AB507" s="1" t="s">
        <v>23</v>
      </c>
    </row>
    <row r="508" spans="1:28" ht="195" x14ac:dyDescent="0.25">
      <c r="A508" s="3" t="s">
        <v>22</v>
      </c>
      <c r="B508" s="9">
        <v>46000</v>
      </c>
      <c r="C508" s="13" t="str">
        <f>HYPERLINK("https://eping.wto.org/en/Search?viewData= G/TBT/N/BDI/403/Add.2, G/TBT/N/KEN/1498/Add.3, G/TBT/N/RWA/927/Add.2, G/TBT/N/TZA/1031/Add.2, G/TBT/N/UGA/1838/Add.2"," G/TBT/N/BDI/403/Add.2, G/TBT/N/KEN/1498/Add.3, G/TBT/N/RWA/927/Add.2, G/TBT/N/TZA/1031/Add.2, G/TBT/N/UGA/1838/Add.2")</f>
        <v xml:space="preserve"> G/TBT/N/BDI/403/Add.2, G/TBT/N/KEN/1498/Add.3, G/TBT/N/RWA/927/Add.2, G/TBT/N/TZA/1031/Add.2, G/TBT/N/UGA/1838/Add.2</v>
      </c>
      <c r="D508" s="1" t="s">
        <v>1163</v>
      </c>
      <c r="E508" s="1" t="s">
        <v>1164</v>
      </c>
      <c r="F508" s="1" t="s">
        <v>1165</v>
      </c>
      <c r="G508" s="1" t="s">
        <v>1166</v>
      </c>
      <c r="H508" s="1" t="s">
        <v>911</v>
      </c>
      <c r="I508" s="1" t="s">
        <v>636</v>
      </c>
      <c r="J508" s="1" t="s">
        <v>23</v>
      </c>
      <c r="K508" s="1" t="s">
        <v>29</v>
      </c>
      <c r="L508" s="3"/>
      <c r="M508" s="9" t="s">
        <v>23</v>
      </c>
      <c r="N508" s="9" t="s">
        <v>23</v>
      </c>
      <c r="O508" s="9" t="s">
        <v>23</v>
      </c>
      <c r="P508" s="3" t="s">
        <v>71</v>
      </c>
      <c r="Q508" s="3"/>
      <c r="R508" s="3" t="str">
        <f>HYPERLINK("https://docs.wto.org/imrd/directdoc.asp?DDFDocuments/t/G/TBTN23/BDI403A2.docx", "https://docs.wto.org/imrd/directdoc.asp?DDFDocuments/t/G/TBTN23/BDI403A2.docx")</f>
        <v>https://docs.wto.org/imrd/directdoc.asp?DDFDocuments/t/G/TBTN23/BDI403A2.docx</v>
      </c>
      <c r="S508" s="3" t="str">
        <f>HYPERLINK("https://docs.wto.org/imrd/directdoc.asp?DDFDocuments/u/G/TBTN23/BDI403A2.docx", "https://docs.wto.org/imrd/directdoc.asp?DDFDocuments/u/G/TBTN23/BDI403A2.docx")</f>
        <v>https://docs.wto.org/imrd/directdoc.asp?DDFDocuments/u/G/TBTN23/BDI403A2.docx</v>
      </c>
      <c r="T508" s="3" t="str">
        <f>HYPERLINK("https://docs.wto.org/imrd/directdoc.asp?DDFDocuments/v/G/TBTN23/BDI403A2.docx", "https://docs.wto.org/imrd/directdoc.asp?DDFDocuments/v/G/TBTN23/BDI403A2.docx")</f>
        <v>https://docs.wto.org/imrd/directdoc.asp?DDFDocuments/v/G/TBTN23/BDI403A2.docx</v>
      </c>
      <c r="U508" s="3" t="s">
        <v>421</v>
      </c>
      <c r="V508" s="3" t="s">
        <v>422</v>
      </c>
      <c r="W508" s="3" t="s">
        <v>421</v>
      </c>
      <c r="X508" s="3" t="s">
        <v>422</v>
      </c>
      <c r="Y508" s="3" t="s">
        <v>422</v>
      </c>
      <c r="Z508" s="3" t="s">
        <v>422</v>
      </c>
      <c r="AA508" s="3" t="s">
        <v>422</v>
      </c>
      <c r="AB508" s="1" t="s">
        <v>23</v>
      </c>
    </row>
    <row r="509" spans="1:28" ht="150" x14ac:dyDescent="0.25">
      <c r="A509" s="3" t="s">
        <v>43</v>
      </c>
      <c r="B509" s="9">
        <v>46000</v>
      </c>
      <c r="C509" s="13" t="str">
        <f>HYPERLINK("https://eping.wto.org/en/Search?viewData= G/TBT/N/BDI/372/Add.1, G/TBT/N/KEN/1452/Add.1, G/TBT/N/RWA/884/Add.1, G/TBT/N/TZA/986/Add.1, G/TBT/N/UGA/1789/Add.1"," G/TBT/N/BDI/372/Add.1, G/TBT/N/KEN/1452/Add.1, G/TBT/N/RWA/884/Add.1, G/TBT/N/TZA/986/Add.1, G/TBT/N/UGA/1789/Add.1")</f>
        <v xml:space="preserve"> G/TBT/N/BDI/372/Add.1, G/TBT/N/KEN/1452/Add.1, G/TBT/N/RWA/884/Add.1, G/TBT/N/TZA/986/Add.1, G/TBT/N/UGA/1789/Add.1</v>
      </c>
      <c r="D509" s="1" t="s">
        <v>1213</v>
      </c>
      <c r="E509" s="1" t="s">
        <v>1214</v>
      </c>
      <c r="F509" s="1" t="s">
        <v>1215</v>
      </c>
      <c r="G509" s="1" t="s">
        <v>1128</v>
      </c>
      <c r="H509" s="1" t="s">
        <v>1175</v>
      </c>
      <c r="I509" s="1" t="s">
        <v>592</v>
      </c>
      <c r="J509" s="1" t="s">
        <v>23</v>
      </c>
      <c r="K509" s="1" t="s">
        <v>29</v>
      </c>
      <c r="L509" s="3"/>
      <c r="M509" s="9" t="s">
        <v>23</v>
      </c>
      <c r="N509" s="9" t="s">
        <v>23</v>
      </c>
      <c r="O509" s="9" t="s">
        <v>23</v>
      </c>
      <c r="P509" s="3" t="s">
        <v>71</v>
      </c>
      <c r="Q509" s="3"/>
      <c r="R509" s="3" t="str">
        <f>HYPERLINK("https://docs.wto.org/imrd/directdoc.asp?DDFDocuments/t/G/TBTN23/BDI372A1.docx", "https://docs.wto.org/imrd/directdoc.asp?DDFDocuments/t/G/TBTN23/BDI372A1.docx")</f>
        <v>https://docs.wto.org/imrd/directdoc.asp?DDFDocuments/t/G/TBTN23/BDI372A1.docx</v>
      </c>
      <c r="S509" s="3" t="str">
        <f>HYPERLINK("https://docs.wto.org/imrd/directdoc.asp?DDFDocuments/u/G/TBTN23/BDI372A1.docx", "https://docs.wto.org/imrd/directdoc.asp?DDFDocuments/u/G/TBTN23/BDI372A1.docx")</f>
        <v>https://docs.wto.org/imrd/directdoc.asp?DDFDocuments/u/G/TBTN23/BDI372A1.docx</v>
      </c>
      <c r="T509" s="3" t="str">
        <f>HYPERLINK("https://docs.wto.org/imrd/directdoc.asp?DDFDocuments/v/G/TBTN23/BDI372A1.docx", "https://docs.wto.org/imrd/directdoc.asp?DDFDocuments/v/G/TBTN23/BDI372A1.docx")</f>
        <v>https://docs.wto.org/imrd/directdoc.asp?DDFDocuments/v/G/TBTN23/BDI372A1.docx</v>
      </c>
      <c r="U509" s="3" t="s">
        <v>421</v>
      </c>
      <c r="V509" s="3" t="s">
        <v>422</v>
      </c>
      <c r="W509" s="3" t="s">
        <v>421</v>
      </c>
      <c r="X509" s="3" t="s">
        <v>422</v>
      </c>
      <c r="Y509" s="3" t="s">
        <v>422</v>
      </c>
      <c r="Z509" s="3" t="s">
        <v>422</v>
      </c>
      <c r="AA509" s="3" t="s">
        <v>422</v>
      </c>
      <c r="AB509" s="1" t="s">
        <v>23</v>
      </c>
    </row>
    <row r="510" spans="1:28" ht="150" x14ac:dyDescent="0.25">
      <c r="A510" s="3" t="s">
        <v>22</v>
      </c>
      <c r="B510" s="9">
        <v>46000</v>
      </c>
      <c r="C510" s="13" t="str">
        <f>HYPERLINK("https://eping.wto.org/en/Search?viewData= G/TBT/N/BDI/372/Add.1, G/TBT/N/KEN/1452/Add.1, G/TBT/N/RWA/884/Add.1, G/TBT/N/TZA/986/Add.1, G/TBT/N/UGA/1789/Add.1"," G/TBT/N/BDI/372/Add.1, G/TBT/N/KEN/1452/Add.1, G/TBT/N/RWA/884/Add.1, G/TBT/N/TZA/986/Add.1, G/TBT/N/UGA/1789/Add.1")</f>
        <v xml:space="preserve"> G/TBT/N/BDI/372/Add.1, G/TBT/N/KEN/1452/Add.1, G/TBT/N/RWA/884/Add.1, G/TBT/N/TZA/986/Add.1, G/TBT/N/UGA/1789/Add.1</v>
      </c>
      <c r="D510" s="1" t="s">
        <v>1213</v>
      </c>
      <c r="E510" s="1" t="s">
        <v>1214</v>
      </c>
      <c r="F510" s="1" t="s">
        <v>1215</v>
      </c>
      <c r="G510" s="1" t="s">
        <v>1128</v>
      </c>
      <c r="H510" s="1" t="s">
        <v>1175</v>
      </c>
      <c r="I510" s="1" t="s">
        <v>592</v>
      </c>
      <c r="J510" s="1" t="s">
        <v>23</v>
      </c>
      <c r="K510" s="1" t="s">
        <v>29</v>
      </c>
      <c r="L510" s="3"/>
      <c r="M510" s="9" t="s">
        <v>23</v>
      </c>
      <c r="N510" s="9" t="s">
        <v>23</v>
      </c>
      <c r="O510" s="9" t="s">
        <v>23</v>
      </c>
      <c r="P510" s="3" t="s">
        <v>71</v>
      </c>
      <c r="Q510" s="3"/>
      <c r="R510" s="3" t="str">
        <f>HYPERLINK("https://docs.wto.org/imrd/directdoc.asp?DDFDocuments/t/G/TBTN23/BDI372A1.docx", "https://docs.wto.org/imrd/directdoc.asp?DDFDocuments/t/G/TBTN23/BDI372A1.docx")</f>
        <v>https://docs.wto.org/imrd/directdoc.asp?DDFDocuments/t/G/TBTN23/BDI372A1.docx</v>
      </c>
      <c r="S510" s="3" t="str">
        <f>HYPERLINK("https://docs.wto.org/imrd/directdoc.asp?DDFDocuments/u/G/TBTN23/BDI372A1.docx", "https://docs.wto.org/imrd/directdoc.asp?DDFDocuments/u/G/TBTN23/BDI372A1.docx")</f>
        <v>https://docs.wto.org/imrd/directdoc.asp?DDFDocuments/u/G/TBTN23/BDI372A1.docx</v>
      </c>
      <c r="T510" s="3" t="str">
        <f>HYPERLINK("https://docs.wto.org/imrd/directdoc.asp?DDFDocuments/v/G/TBTN23/BDI372A1.docx", "https://docs.wto.org/imrd/directdoc.asp?DDFDocuments/v/G/TBTN23/BDI372A1.docx")</f>
        <v>https://docs.wto.org/imrd/directdoc.asp?DDFDocuments/v/G/TBTN23/BDI372A1.docx</v>
      </c>
      <c r="U510" s="3" t="s">
        <v>421</v>
      </c>
      <c r="V510" s="3" t="s">
        <v>422</v>
      </c>
      <c r="W510" s="3" t="s">
        <v>421</v>
      </c>
      <c r="X510" s="3" t="s">
        <v>422</v>
      </c>
      <c r="Y510" s="3" t="s">
        <v>422</v>
      </c>
      <c r="Z510" s="3" t="s">
        <v>422</v>
      </c>
      <c r="AA510" s="3" t="s">
        <v>422</v>
      </c>
      <c r="AB510" s="1" t="s">
        <v>23</v>
      </c>
    </row>
    <row r="511" spans="1:28" ht="210" x14ac:dyDescent="0.25">
      <c r="A511" s="3" t="s">
        <v>126</v>
      </c>
      <c r="B511" s="9">
        <v>46000</v>
      </c>
      <c r="C511" s="13" t="str">
        <f>HYPERLINK("https://eping.wto.org/en/Search?viewData= G/TBT/N/BDI/388/Add.2, G/TBT/N/KEN/1468/Add.2, G/TBT/N/RWA/900/Add.2, G/TBT/N/TZA/1002/Add.2, G/TBT/N/UGA/1807/Add.2"," G/TBT/N/BDI/388/Add.2, G/TBT/N/KEN/1468/Add.2, G/TBT/N/RWA/900/Add.2, G/TBT/N/TZA/1002/Add.2, G/TBT/N/UGA/1807/Add.2")</f>
        <v xml:space="preserve"> G/TBT/N/BDI/388/Add.2, G/TBT/N/KEN/1468/Add.2, G/TBT/N/RWA/900/Add.2, G/TBT/N/TZA/1002/Add.2, G/TBT/N/UGA/1807/Add.2</v>
      </c>
      <c r="D511" s="1" t="s">
        <v>1177</v>
      </c>
      <c r="E511" s="1" t="s">
        <v>1178</v>
      </c>
      <c r="F511" s="1" t="s">
        <v>1121</v>
      </c>
      <c r="G511" s="1" t="s">
        <v>1122</v>
      </c>
      <c r="H511" s="1" t="s">
        <v>1123</v>
      </c>
      <c r="I511" s="1" t="s">
        <v>1179</v>
      </c>
      <c r="J511" s="1" t="s">
        <v>23</v>
      </c>
      <c r="K511" s="1" t="s">
        <v>29</v>
      </c>
      <c r="L511" s="3"/>
      <c r="M511" s="9" t="s">
        <v>23</v>
      </c>
      <c r="N511" s="9" t="s">
        <v>23</v>
      </c>
      <c r="O511" s="9" t="s">
        <v>23</v>
      </c>
      <c r="P511" s="3" t="s">
        <v>71</v>
      </c>
      <c r="Q511" s="3"/>
      <c r="R511" s="3" t="str">
        <f>HYPERLINK("https://docs.wto.org/imrd/directdoc.asp?DDFDocuments/t/G/TBTN23/BDI388A2.docx", "https://docs.wto.org/imrd/directdoc.asp?DDFDocuments/t/G/TBTN23/BDI388A2.docx")</f>
        <v>https://docs.wto.org/imrd/directdoc.asp?DDFDocuments/t/G/TBTN23/BDI388A2.docx</v>
      </c>
      <c r="S511" s="3" t="str">
        <f>HYPERLINK("https://docs.wto.org/imrd/directdoc.asp?DDFDocuments/u/G/TBTN23/BDI388A2.docx", "https://docs.wto.org/imrd/directdoc.asp?DDFDocuments/u/G/TBTN23/BDI388A2.docx")</f>
        <v>https://docs.wto.org/imrd/directdoc.asp?DDFDocuments/u/G/TBTN23/BDI388A2.docx</v>
      </c>
      <c r="T511" s="3" t="str">
        <f>HYPERLINK("https://docs.wto.org/imrd/directdoc.asp?DDFDocuments/v/G/TBTN23/BDI388A2.docx", "https://docs.wto.org/imrd/directdoc.asp?DDFDocuments/v/G/TBTN23/BDI388A2.docx")</f>
        <v>https://docs.wto.org/imrd/directdoc.asp?DDFDocuments/v/G/TBTN23/BDI388A2.docx</v>
      </c>
      <c r="U511" s="3" t="s">
        <v>421</v>
      </c>
      <c r="V511" s="3" t="s">
        <v>422</v>
      </c>
      <c r="W511" s="3" t="s">
        <v>422</v>
      </c>
      <c r="X511" s="3" t="s">
        <v>422</v>
      </c>
      <c r="Y511" s="3" t="s">
        <v>422</v>
      </c>
      <c r="Z511" s="3" t="s">
        <v>422</v>
      </c>
      <c r="AA511" s="3" t="s">
        <v>422</v>
      </c>
      <c r="AB511" s="1" t="s">
        <v>23</v>
      </c>
    </row>
    <row r="512" spans="1:28" ht="210" x14ac:dyDescent="0.25">
      <c r="A512" s="3" t="s">
        <v>47</v>
      </c>
      <c r="B512" s="9">
        <v>46000</v>
      </c>
      <c r="C512" s="13" t="str">
        <f>HYPERLINK("https://eping.wto.org/en/Search?viewData= G/TBT/N/BDI/388/Add.2, G/TBT/N/KEN/1468/Add.2, G/TBT/N/RWA/900/Add.2, G/TBT/N/TZA/1002/Add.2, G/TBT/N/UGA/1807/Add.2"," G/TBT/N/BDI/388/Add.2, G/TBT/N/KEN/1468/Add.2, G/TBT/N/RWA/900/Add.2, G/TBT/N/TZA/1002/Add.2, G/TBT/N/UGA/1807/Add.2")</f>
        <v xml:space="preserve"> G/TBT/N/BDI/388/Add.2, G/TBT/N/KEN/1468/Add.2, G/TBT/N/RWA/900/Add.2, G/TBT/N/TZA/1002/Add.2, G/TBT/N/UGA/1807/Add.2</v>
      </c>
      <c r="D512" s="1" t="s">
        <v>1177</v>
      </c>
      <c r="E512" s="1" t="s">
        <v>1178</v>
      </c>
      <c r="F512" s="1" t="s">
        <v>1121</v>
      </c>
      <c r="G512" s="1" t="s">
        <v>1122</v>
      </c>
      <c r="H512" s="1" t="s">
        <v>1123</v>
      </c>
      <c r="I512" s="1" t="s">
        <v>1179</v>
      </c>
      <c r="J512" s="1" t="s">
        <v>23</v>
      </c>
      <c r="K512" s="1" t="s">
        <v>29</v>
      </c>
      <c r="L512" s="3"/>
      <c r="M512" s="9" t="s">
        <v>23</v>
      </c>
      <c r="N512" s="9" t="s">
        <v>23</v>
      </c>
      <c r="O512" s="9" t="s">
        <v>23</v>
      </c>
      <c r="P512" s="3" t="s">
        <v>71</v>
      </c>
      <c r="Q512" s="3"/>
      <c r="R512" s="3" t="str">
        <f>HYPERLINK("https://docs.wto.org/imrd/directdoc.asp?DDFDocuments/t/G/TBTN23/BDI388A2.docx", "https://docs.wto.org/imrd/directdoc.asp?DDFDocuments/t/G/TBTN23/BDI388A2.docx")</f>
        <v>https://docs.wto.org/imrd/directdoc.asp?DDFDocuments/t/G/TBTN23/BDI388A2.docx</v>
      </c>
      <c r="S512" s="3" t="str">
        <f>HYPERLINK("https://docs.wto.org/imrd/directdoc.asp?DDFDocuments/u/G/TBTN23/BDI388A2.docx", "https://docs.wto.org/imrd/directdoc.asp?DDFDocuments/u/G/TBTN23/BDI388A2.docx")</f>
        <v>https://docs.wto.org/imrd/directdoc.asp?DDFDocuments/u/G/TBTN23/BDI388A2.docx</v>
      </c>
      <c r="T512" s="3" t="str">
        <f>HYPERLINK("https://docs.wto.org/imrd/directdoc.asp?DDFDocuments/v/G/TBTN23/BDI388A2.docx", "https://docs.wto.org/imrd/directdoc.asp?DDFDocuments/v/G/TBTN23/BDI388A2.docx")</f>
        <v>https://docs.wto.org/imrd/directdoc.asp?DDFDocuments/v/G/TBTN23/BDI388A2.docx</v>
      </c>
      <c r="U512" s="3" t="s">
        <v>421</v>
      </c>
      <c r="V512" s="3" t="s">
        <v>422</v>
      </c>
      <c r="W512" s="3" t="s">
        <v>422</v>
      </c>
      <c r="X512" s="3" t="s">
        <v>422</v>
      </c>
      <c r="Y512" s="3" t="s">
        <v>422</v>
      </c>
      <c r="Z512" s="3" t="s">
        <v>422</v>
      </c>
      <c r="AA512" s="3" t="s">
        <v>422</v>
      </c>
      <c r="AB512" s="1" t="s">
        <v>23</v>
      </c>
    </row>
    <row r="513" spans="1:28" ht="210" x14ac:dyDescent="0.25">
      <c r="A513" s="3" t="s">
        <v>47</v>
      </c>
      <c r="B513" s="9">
        <v>46000</v>
      </c>
      <c r="C513" s="13" t="str">
        <f>HYPERLINK("https://eping.wto.org/en/Search?viewData= G/TBT/N/BDI/389/Add.2, G/TBT/N/KEN/1469/Add.2, G/TBT/N/RWA/901/Add.2, G/TBT/N/TZA/1003/Add.2, G/TBT/N/UGA/1808/Add.2"," G/TBT/N/BDI/389/Add.2, G/TBT/N/KEN/1469/Add.2, G/TBT/N/RWA/901/Add.2, G/TBT/N/TZA/1003/Add.2, G/TBT/N/UGA/1808/Add.2")</f>
        <v xml:space="preserve"> G/TBT/N/BDI/389/Add.2, G/TBT/N/KEN/1469/Add.2, G/TBT/N/RWA/901/Add.2, G/TBT/N/TZA/1003/Add.2, G/TBT/N/UGA/1808/Add.2</v>
      </c>
      <c r="D513" s="1" t="s">
        <v>1119</v>
      </c>
      <c r="E513" s="1" t="s">
        <v>1120</v>
      </c>
      <c r="F513" s="1" t="s">
        <v>1121</v>
      </c>
      <c r="G513" s="1" t="s">
        <v>1122</v>
      </c>
      <c r="H513" s="1" t="s">
        <v>1123</v>
      </c>
      <c r="I513" s="1" t="s">
        <v>1179</v>
      </c>
      <c r="J513" s="1" t="s">
        <v>23</v>
      </c>
      <c r="K513" s="1" t="s">
        <v>29</v>
      </c>
      <c r="L513" s="3"/>
      <c r="M513" s="9" t="s">
        <v>23</v>
      </c>
      <c r="N513" s="9" t="s">
        <v>23</v>
      </c>
      <c r="O513" s="9" t="s">
        <v>23</v>
      </c>
      <c r="P513" s="3" t="s">
        <v>71</v>
      </c>
      <c r="Q513" s="3"/>
      <c r="R513" s="3" t="str">
        <f>HYPERLINK("https://docs.wto.org/imrd/directdoc.asp?DDFDocuments/t/G/TBTN23/BDI389A2.docx", "https://docs.wto.org/imrd/directdoc.asp?DDFDocuments/t/G/TBTN23/BDI389A2.docx")</f>
        <v>https://docs.wto.org/imrd/directdoc.asp?DDFDocuments/t/G/TBTN23/BDI389A2.docx</v>
      </c>
      <c r="S513" s="3" t="str">
        <f>HYPERLINK("https://docs.wto.org/imrd/directdoc.asp?DDFDocuments/u/G/TBTN23/BDI389A2.docx", "https://docs.wto.org/imrd/directdoc.asp?DDFDocuments/u/G/TBTN23/BDI389A2.docx")</f>
        <v>https://docs.wto.org/imrd/directdoc.asp?DDFDocuments/u/G/TBTN23/BDI389A2.docx</v>
      </c>
      <c r="T513" s="3" t="str">
        <f>HYPERLINK("https://docs.wto.org/imrd/directdoc.asp?DDFDocuments/v/G/TBTN23/BDI389A2.docx", "https://docs.wto.org/imrd/directdoc.asp?DDFDocuments/v/G/TBTN23/BDI389A2.docx")</f>
        <v>https://docs.wto.org/imrd/directdoc.asp?DDFDocuments/v/G/TBTN23/BDI389A2.docx</v>
      </c>
      <c r="U513" s="3" t="s">
        <v>421</v>
      </c>
      <c r="V513" s="3" t="s">
        <v>422</v>
      </c>
      <c r="W513" s="3" t="s">
        <v>422</v>
      </c>
      <c r="X513" s="3" t="s">
        <v>422</v>
      </c>
      <c r="Y513" s="3" t="s">
        <v>422</v>
      </c>
      <c r="Z513" s="3" t="s">
        <v>422</v>
      </c>
      <c r="AA513" s="3" t="s">
        <v>422</v>
      </c>
      <c r="AB513" s="1" t="s">
        <v>23</v>
      </c>
    </row>
    <row r="514" spans="1:28" ht="135" x14ac:dyDescent="0.25">
      <c r="A514" s="3" t="s">
        <v>47</v>
      </c>
      <c r="B514" s="9">
        <v>46000</v>
      </c>
      <c r="C514" s="13" t="str">
        <f>HYPERLINK("https://eping.wto.org/en/Search?viewData= G/TBT/N/BDI/291/Add.2, G/TBT/N/KEN/1326/Add.2, G/TBT/N/RWA/728/Add.2, G/TBT/N/TZA/849/Add.2, G/TBT/N/UGA/1700/Add.2"," G/TBT/N/BDI/291/Add.2, G/TBT/N/KEN/1326/Add.2, G/TBT/N/RWA/728/Add.2, G/TBT/N/TZA/849/Add.2, G/TBT/N/UGA/1700/Add.2")</f>
        <v xml:space="preserve"> G/TBT/N/BDI/291/Add.2, G/TBT/N/KEN/1326/Add.2, G/TBT/N/RWA/728/Add.2, G/TBT/N/TZA/849/Add.2, G/TBT/N/UGA/1700/Add.2</v>
      </c>
      <c r="D514" s="1" t="s">
        <v>1309</v>
      </c>
      <c r="E514" s="1" t="s">
        <v>1310</v>
      </c>
      <c r="F514" s="1" t="s">
        <v>1311</v>
      </c>
      <c r="G514" s="1" t="s">
        <v>1312</v>
      </c>
      <c r="H514" s="1" t="s">
        <v>1235</v>
      </c>
      <c r="I514" s="1" t="s">
        <v>1179</v>
      </c>
      <c r="J514" s="1" t="s">
        <v>23</v>
      </c>
      <c r="K514" s="1" t="s">
        <v>29</v>
      </c>
      <c r="L514" s="3"/>
      <c r="M514" s="9" t="s">
        <v>23</v>
      </c>
      <c r="N514" s="9" t="s">
        <v>23</v>
      </c>
      <c r="O514" s="9" t="s">
        <v>23</v>
      </c>
      <c r="P514" s="3" t="s">
        <v>71</v>
      </c>
      <c r="Q514" s="3"/>
      <c r="R514" s="3" t="str">
        <f>HYPERLINK("https://docs.wto.org/imrd/directdoc.asp?DDFDocuments/t/G/TBTN22/BDI291A2.docx", "https://docs.wto.org/imrd/directdoc.asp?DDFDocuments/t/G/TBTN22/BDI291A2.docx")</f>
        <v>https://docs.wto.org/imrd/directdoc.asp?DDFDocuments/t/G/TBTN22/BDI291A2.docx</v>
      </c>
      <c r="S514" s="3" t="str">
        <f>HYPERLINK("https://docs.wto.org/imrd/directdoc.asp?DDFDocuments/u/G/TBTN22/BDI291A2.docx", "https://docs.wto.org/imrd/directdoc.asp?DDFDocuments/u/G/TBTN22/BDI291A2.docx")</f>
        <v>https://docs.wto.org/imrd/directdoc.asp?DDFDocuments/u/G/TBTN22/BDI291A2.docx</v>
      </c>
      <c r="T514" s="3" t="str">
        <f>HYPERLINK("https://docs.wto.org/imrd/directdoc.asp?DDFDocuments/v/G/TBTN22/BDI291A2.docx", "https://docs.wto.org/imrd/directdoc.asp?DDFDocuments/v/G/TBTN22/BDI291A2.docx")</f>
        <v>https://docs.wto.org/imrd/directdoc.asp?DDFDocuments/v/G/TBTN22/BDI291A2.docx</v>
      </c>
      <c r="U514" s="3" t="s">
        <v>421</v>
      </c>
      <c r="V514" s="3" t="s">
        <v>422</v>
      </c>
      <c r="W514" s="3" t="s">
        <v>422</v>
      </c>
      <c r="X514" s="3" t="s">
        <v>422</v>
      </c>
      <c r="Y514" s="3" t="s">
        <v>422</v>
      </c>
      <c r="Z514" s="3" t="s">
        <v>422</v>
      </c>
      <c r="AA514" s="3" t="s">
        <v>422</v>
      </c>
      <c r="AB514" s="1" t="s">
        <v>23</v>
      </c>
    </row>
    <row r="515" spans="1:28" ht="135" x14ac:dyDescent="0.25">
      <c r="A515" s="3" t="s">
        <v>47</v>
      </c>
      <c r="B515" s="9">
        <v>46000</v>
      </c>
      <c r="C515" s="13" t="str">
        <f>HYPERLINK("https://eping.wto.org/en/Search?viewData= G/TBT/N/BDI/293/Add.2, G/TBT/N/KEN/1328/Add.2, G/TBT/N/RWA/730/Add.2, G/TBT/N/TZA/851/Add.2, G/TBT/N/UGA/1702/Add.2"," G/TBT/N/BDI/293/Add.2, G/TBT/N/KEN/1328/Add.2, G/TBT/N/RWA/730/Add.2, G/TBT/N/TZA/851/Add.2, G/TBT/N/UGA/1702/Add.2")</f>
        <v xml:space="preserve"> G/TBT/N/BDI/293/Add.2, G/TBT/N/KEN/1328/Add.2, G/TBT/N/RWA/730/Add.2, G/TBT/N/TZA/851/Add.2, G/TBT/N/UGA/1702/Add.2</v>
      </c>
      <c r="D515" s="1" t="s">
        <v>1282</v>
      </c>
      <c r="E515" s="1" t="s">
        <v>1283</v>
      </c>
      <c r="F515" s="1" t="s">
        <v>1284</v>
      </c>
      <c r="G515" s="1" t="s">
        <v>1285</v>
      </c>
      <c r="H515" s="1" t="s">
        <v>1235</v>
      </c>
      <c r="I515" s="1" t="s">
        <v>1179</v>
      </c>
      <c r="J515" s="1" t="s">
        <v>23</v>
      </c>
      <c r="K515" s="1" t="s">
        <v>29</v>
      </c>
      <c r="L515" s="3"/>
      <c r="M515" s="9" t="s">
        <v>23</v>
      </c>
      <c r="N515" s="9" t="s">
        <v>23</v>
      </c>
      <c r="O515" s="9" t="s">
        <v>23</v>
      </c>
      <c r="P515" s="3" t="s">
        <v>71</v>
      </c>
      <c r="Q515" s="3"/>
      <c r="R515" s="3" t="str">
        <f>HYPERLINK("https://docs.wto.org/imrd/directdoc.asp?DDFDocuments/t/G/TBTN22/BDI293A2.docx", "https://docs.wto.org/imrd/directdoc.asp?DDFDocuments/t/G/TBTN22/BDI293A2.docx")</f>
        <v>https://docs.wto.org/imrd/directdoc.asp?DDFDocuments/t/G/TBTN22/BDI293A2.docx</v>
      </c>
      <c r="S515" s="3" t="str">
        <f>HYPERLINK("https://docs.wto.org/imrd/directdoc.asp?DDFDocuments/u/G/TBTN22/BDI293A2.docx", "https://docs.wto.org/imrd/directdoc.asp?DDFDocuments/u/G/TBTN22/BDI293A2.docx")</f>
        <v>https://docs.wto.org/imrd/directdoc.asp?DDFDocuments/u/G/TBTN22/BDI293A2.docx</v>
      </c>
      <c r="T515" s="3" t="str">
        <f>HYPERLINK("https://docs.wto.org/imrd/directdoc.asp?DDFDocuments/v/G/TBTN22/BDI293A2.docx", "https://docs.wto.org/imrd/directdoc.asp?DDFDocuments/v/G/TBTN22/BDI293A2.docx")</f>
        <v>https://docs.wto.org/imrd/directdoc.asp?DDFDocuments/v/G/TBTN22/BDI293A2.docx</v>
      </c>
      <c r="U515" s="3" t="s">
        <v>421</v>
      </c>
      <c r="V515" s="3" t="s">
        <v>422</v>
      </c>
      <c r="W515" s="3" t="s">
        <v>422</v>
      </c>
      <c r="X515" s="3" t="s">
        <v>422</v>
      </c>
      <c r="Y515" s="3" t="s">
        <v>422</v>
      </c>
      <c r="Z515" s="3" t="s">
        <v>422</v>
      </c>
      <c r="AA515" s="3" t="s">
        <v>422</v>
      </c>
      <c r="AB515" s="1" t="s">
        <v>23</v>
      </c>
    </row>
    <row r="516" spans="1:28" ht="240" x14ac:dyDescent="0.25">
      <c r="A516" s="3" t="s">
        <v>47</v>
      </c>
      <c r="B516" s="9">
        <v>46000</v>
      </c>
      <c r="C516" s="13" t="str">
        <f>HYPERLINK("https://eping.wto.org/en/Search?viewData= G/TBT/N/BDI/318/Add.1, G/TBT/N/KEN/1380/Add.1, G/TBT/N/RWA/817/Add.1, G/TBT/N/TZA/892/Add.1, G/TBT/N/UGA/1732/Add.1"," G/TBT/N/BDI/318/Add.1, G/TBT/N/KEN/1380/Add.1, G/TBT/N/RWA/817/Add.1, G/TBT/N/TZA/892/Add.1, G/TBT/N/UGA/1732/Add.1")</f>
        <v xml:space="preserve"> G/TBT/N/BDI/318/Add.1, G/TBT/N/KEN/1380/Add.1, G/TBT/N/RWA/817/Add.1, G/TBT/N/TZA/892/Add.1, G/TBT/N/UGA/1732/Add.1</v>
      </c>
      <c r="D516" s="1" t="s">
        <v>1125</v>
      </c>
      <c r="E516" s="1" t="s">
        <v>1126</v>
      </c>
      <c r="F516" s="1" t="s">
        <v>1127</v>
      </c>
      <c r="G516" s="1" t="s">
        <v>1128</v>
      </c>
      <c r="H516" s="1" t="s">
        <v>140</v>
      </c>
      <c r="I516" s="1" t="s">
        <v>1176</v>
      </c>
      <c r="J516" s="1" t="s">
        <v>23</v>
      </c>
      <c r="K516" s="1" t="s">
        <v>29</v>
      </c>
      <c r="L516" s="3"/>
      <c r="M516" s="9" t="s">
        <v>23</v>
      </c>
      <c r="N516" s="9" t="s">
        <v>23</v>
      </c>
      <c r="O516" s="9" t="s">
        <v>23</v>
      </c>
      <c r="P516" s="3" t="s">
        <v>71</v>
      </c>
      <c r="Q516" s="3"/>
      <c r="R516" s="3" t="str">
        <f>HYPERLINK("https://docs.wto.org/imrd/directdoc.asp?DDFDocuments/t/G/TBTN23/BDI318A1.docx", "https://docs.wto.org/imrd/directdoc.asp?DDFDocuments/t/G/TBTN23/BDI318A1.docx")</f>
        <v>https://docs.wto.org/imrd/directdoc.asp?DDFDocuments/t/G/TBTN23/BDI318A1.docx</v>
      </c>
      <c r="S516" s="3" t="str">
        <f>HYPERLINK("https://docs.wto.org/imrd/directdoc.asp?DDFDocuments/u/G/TBTN23/BDI318A1.docx", "https://docs.wto.org/imrd/directdoc.asp?DDFDocuments/u/G/TBTN23/BDI318A1.docx")</f>
        <v>https://docs.wto.org/imrd/directdoc.asp?DDFDocuments/u/G/TBTN23/BDI318A1.docx</v>
      </c>
      <c r="T516" s="3" t="str">
        <f>HYPERLINK("https://docs.wto.org/imrd/directdoc.asp?DDFDocuments/v/G/TBTN23/BDI318A1.docx", "https://docs.wto.org/imrd/directdoc.asp?DDFDocuments/v/G/TBTN23/BDI318A1.docx")</f>
        <v>https://docs.wto.org/imrd/directdoc.asp?DDFDocuments/v/G/TBTN23/BDI318A1.docx</v>
      </c>
      <c r="U516" s="3" t="s">
        <v>421</v>
      </c>
      <c r="V516" s="3" t="s">
        <v>422</v>
      </c>
      <c r="W516" s="3" t="s">
        <v>422</v>
      </c>
      <c r="X516" s="3" t="s">
        <v>422</v>
      </c>
      <c r="Y516" s="3" t="s">
        <v>422</v>
      </c>
      <c r="Z516" s="3" t="s">
        <v>422</v>
      </c>
      <c r="AA516" s="3" t="s">
        <v>422</v>
      </c>
      <c r="AB516" s="1" t="s">
        <v>23</v>
      </c>
    </row>
    <row r="517" spans="1:28" ht="225" x14ac:dyDescent="0.25">
      <c r="A517" s="3" t="s">
        <v>22</v>
      </c>
      <c r="B517" s="9">
        <v>46000</v>
      </c>
      <c r="C517" s="13" t="str">
        <f>HYPERLINK("https://eping.wto.org/en/Search?viewData= G/TBT/N/BDI/338/Add.2, G/TBT/N/KEN/1400/Add.2, G/TBT/N/RWA/845/Add.2, G/TBT/N/TZA/924/Add.2, G/TBT/N/UGA/1753/Add.2"," G/TBT/N/BDI/338/Add.2, G/TBT/N/KEN/1400/Add.2, G/TBT/N/RWA/845/Add.2, G/TBT/N/TZA/924/Add.2, G/TBT/N/UGA/1753/Add.2")</f>
        <v xml:space="preserve"> G/TBT/N/BDI/338/Add.2, G/TBT/N/KEN/1400/Add.2, G/TBT/N/RWA/845/Add.2, G/TBT/N/TZA/924/Add.2, G/TBT/N/UGA/1753/Add.2</v>
      </c>
      <c r="D517" s="1" t="s">
        <v>1130</v>
      </c>
      <c r="E517" s="1" t="s">
        <v>1131</v>
      </c>
      <c r="F517" s="1" t="s">
        <v>1132</v>
      </c>
      <c r="G517" s="1" t="s">
        <v>1133</v>
      </c>
      <c r="H517" s="1" t="s">
        <v>131</v>
      </c>
      <c r="I517" s="1" t="s">
        <v>1188</v>
      </c>
      <c r="J517" s="1" t="s">
        <v>23</v>
      </c>
      <c r="K517" s="1" t="s">
        <v>1135</v>
      </c>
      <c r="L517" s="3"/>
      <c r="M517" s="9" t="s">
        <v>23</v>
      </c>
      <c r="N517" s="9" t="s">
        <v>23</v>
      </c>
      <c r="O517" s="9" t="s">
        <v>23</v>
      </c>
      <c r="P517" s="3" t="s">
        <v>71</v>
      </c>
      <c r="Q517" s="3"/>
      <c r="R517" s="3" t="str">
        <f>HYPERLINK("https://docs.wto.org/imrd/directdoc.asp?DDFDocuments/t/G/TBTN23/BDI338A2.docx", "https://docs.wto.org/imrd/directdoc.asp?DDFDocuments/t/G/TBTN23/BDI338A2.docx")</f>
        <v>https://docs.wto.org/imrd/directdoc.asp?DDFDocuments/t/G/TBTN23/BDI338A2.docx</v>
      </c>
      <c r="S517" s="3" t="str">
        <f>HYPERLINK("https://docs.wto.org/imrd/directdoc.asp?DDFDocuments/u/G/TBTN23/BDI338A2.docx", "https://docs.wto.org/imrd/directdoc.asp?DDFDocuments/u/G/TBTN23/BDI338A2.docx")</f>
        <v>https://docs.wto.org/imrd/directdoc.asp?DDFDocuments/u/G/TBTN23/BDI338A2.docx</v>
      </c>
      <c r="T517" s="3" t="str">
        <f>HYPERLINK("https://docs.wto.org/imrd/directdoc.asp?DDFDocuments/v/G/TBTN23/BDI338A2.docx", "https://docs.wto.org/imrd/directdoc.asp?DDFDocuments/v/G/TBTN23/BDI338A2.docx")</f>
        <v>https://docs.wto.org/imrd/directdoc.asp?DDFDocuments/v/G/TBTN23/BDI338A2.docx</v>
      </c>
      <c r="U517" s="3" t="s">
        <v>421</v>
      </c>
      <c r="V517" s="3" t="s">
        <v>422</v>
      </c>
      <c r="W517" s="3" t="s">
        <v>422</v>
      </c>
      <c r="X517" s="3" t="s">
        <v>422</v>
      </c>
      <c r="Y517" s="3" t="s">
        <v>422</v>
      </c>
      <c r="Z517" s="3" t="s">
        <v>422</v>
      </c>
      <c r="AA517" s="3" t="s">
        <v>422</v>
      </c>
      <c r="AB517" s="1" t="s">
        <v>23</v>
      </c>
    </row>
    <row r="518" spans="1:28" ht="195" x14ac:dyDescent="0.25">
      <c r="A518" s="3" t="s">
        <v>126</v>
      </c>
      <c r="B518" s="9">
        <v>46000</v>
      </c>
      <c r="C518" s="13" t="str">
        <f>HYPERLINK("https://eping.wto.org/en/Search?viewData= G/TBT/N/BDI/337/Add.2, G/TBT/N/KEN/1399/Add.3, G/TBT/N/RWA/844/Add.2, G/TBT/N/TZA/923/Add.2, G/TBT/N/UGA/1752/Add.2"," G/TBT/N/BDI/337/Add.2, G/TBT/N/KEN/1399/Add.3, G/TBT/N/RWA/844/Add.2, G/TBT/N/TZA/923/Add.2, G/TBT/N/UGA/1752/Add.2")</f>
        <v xml:space="preserve"> G/TBT/N/BDI/337/Add.2, G/TBT/N/KEN/1399/Add.3, G/TBT/N/RWA/844/Add.2, G/TBT/N/TZA/923/Add.2, G/TBT/N/UGA/1752/Add.2</v>
      </c>
      <c r="D518" s="1" t="s">
        <v>1273</v>
      </c>
      <c r="E518" s="1" t="s">
        <v>1274</v>
      </c>
      <c r="F518" s="1" t="s">
        <v>1132</v>
      </c>
      <c r="G518" s="1" t="s">
        <v>1133</v>
      </c>
      <c r="H518" s="1" t="s">
        <v>131</v>
      </c>
      <c r="I518" s="1" t="s">
        <v>1191</v>
      </c>
      <c r="J518" s="1" t="s">
        <v>23</v>
      </c>
      <c r="K518" s="1" t="s">
        <v>133</v>
      </c>
      <c r="L518" s="3"/>
      <c r="M518" s="9" t="s">
        <v>23</v>
      </c>
      <c r="N518" s="9" t="s">
        <v>23</v>
      </c>
      <c r="O518" s="9" t="s">
        <v>23</v>
      </c>
      <c r="P518" s="3" t="s">
        <v>71</v>
      </c>
      <c r="Q518" s="3"/>
      <c r="R518" s="3" t="str">
        <f>HYPERLINK("https://docs.wto.org/imrd/directdoc.asp?DDFDocuments/t/G/TBTN23/BDI337A2.docx", "https://docs.wto.org/imrd/directdoc.asp?DDFDocuments/t/G/TBTN23/BDI337A2.docx")</f>
        <v>https://docs.wto.org/imrd/directdoc.asp?DDFDocuments/t/G/TBTN23/BDI337A2.docx</v>
      </c>
      <c r="S518" s="3" t="str">
        <f>HYPERLINK("https://docs.wto.org/imrd/directdoc.asp?DDFDocuments/u/G/TBTN23/BDI337A2.docx", "https://docs.wto.org/imrd/directdoc.asp?DDFDocuments/u/G/TBTN23/BDI337A2.docx")</f>
        <v>https://docs.wto.org/imrd/directdoc.asp?DDFDocuments/u/G/TBTN23/BDI337A2.docx</v>
      </c>
      <c r="T518" s="3" t="str">
        <f>HYPERLINK("https://docs.wto.org/imrd/directdoc.asp?DDFDocuments/v/G/TBTN23/BDI337A2.docx", "https://docs.wto.org/imrd/directdoc.asp?DDFDocuments/v/G/TBTN23/BDI337A2.docx")</f>
        <v>https://docs.wto.org/imrd/directdoc.asp?DDFDocuments/v/G/TBTN23/BDI337A2.docx</v>
      </c>
      <c r="U518" s="3" t="s">
        <v>421</v>
      </c>
      <c r="V518" s="3" t="s">
        <v>422</v>
      </c>
      <c r="W518" s="3" t="s">
        <v>422</v>
      </c>
      <c r="X518" s="3" t="s">
        <v>422</v>
      </c>
      <c r="Y518" s="3" t="s">
        <v>422</v>
      </c>
      <c r="Z518" s="3" t="s">
        <v>422</v>
      </c>
      <c r="AA518" s="3" t="s">
        <v>422</v>
      </c>
      <c r="AB518" s="1" t="s">
        <v>23</v>
      </c>
    </row>
    <row r="519" spans="1:28" ht="240" x14ac:dyDescent="0.25">
      <c r="A519" s="3" t="s">
        <v>43</v>
      </c>
      <c r="B519" s="9">
        <v>46000</v>
      </c>
      <c r="C519" s="13" t="str">
        <f>HYPERLINK("https://eping.wto.org/en/Search?viewData= G/TBT/N/BDI/336/Add.2, G/TBT/N/KEN/1398/Add.3, G/TBT/N/RWA/843/Add.2, G/TBT/N/TZA/922/Add.2, G/TBT/N/UGA/1751/Add.2"," G/TBT/N/BDI/336/Add.2, G/TBT/N/KEN/1398/Add.3, G/TBT/N/RWA/843/Add.2, G/TBT/N/TZA/922/Add.2, G/TBT/N/UGA/1751/Add.2")</f>
        <v xml:space="preserve"> G/TBT/N/BDI/336/Add.2, G/TBT/N/KEN/1398/Add.3, G/TBT/N/RWA/843/Add.2, G/TBT/N/TZA/922/Add.2, G/TBT/N/UGA/1751/Add.2</v>
      </c>
      <c r="D519" s="1" t="s">
        <v>1144</v>
      </c>
      <c r="E519" s="1" t="s">
        <v>1145</v>
      </c>
      <c r="F519" s="1" t="s">
        <v>1132</v>
      </c>
      <c r="G519" s="1" t="s">
        <v>1133</v>
      </c>
      <c r="H519" s="1" t="s">
        <v>131</v>
      </c>
      <c r="I519" s="1" t="s">
        <v>1322</v>
      </c>
      <c r="J519" s="1" t="s">
        <v>23</v>
      </c>
      <c r="K519" s="1" t="s">
        <v>133</v>
      </c>
      <c r="L519" s="3"/>
      <c r="M519" s="9" t="s">
        <v>23</v>
      </c>
      <c r="N519" s="9" t="s">
        <v>23</v>
      </c>
      <c r="O519" s="9" t="s">
        <v>23</v>
      </c>
      <c r="P519" s="3" t="s">
        <v>71</v>
      </c>
      <c r="Q519" s="3"/>
      <c r="R519" s="3" t="str">
        <f>HYPERLINK("https://docs.wto.org/imrd/directdoc.asp?DDFDocuments/t/G/TBTN23/BDI336A2.docx", "https://docs.wto.org/imrd/directdoc.asp?DDFDocuments/t/G/TBTN23/BDI336A2.docx")</f>
        <v>https://docs.wto.org/imrd/directdoc.asp?DDFDocuments/t/G/TBTN23/BDI336A2.docx</v>
      </c>
      <c r="S519" s="3" t="str">
        <f>HYPERLINK("https://docs.wto.org/imrd/directdoc.asp?DDFDocuments/u/G/TBTN23/BDI336A2.docx", "https://docs.wto.org/imrd/directdoc.asp?DDFDocuments/u/G/TBTN23/BDI336A2.docx")</f>
        <v>https://docs.wto.org/imrd/directdoc.asp?DDFDocuments/u/G/TBTN23/BDI336A2.docx</v>
      </c>
      <c r="T519" s="3" t="str">
        <f>HYPERLINK("https://docs.wto.org/imrd/directdoc.asp?DDFDocuments/v/G/TBTN23/BDI336A2.docx", "https://docs.wto.org/imrd/directdoc.asp?DDFDocuments/v/G/TBTN23/BDI336A2.docx")</f>
        <v>https://docs.wto.org/imrd/directdoc.asp?DDFDocuments/v/G/TBTN23/BDI336A2.docx</v>
      </c>
      <c r="U519" s="3" t="s">
        <v>421</v>
      </c>
      <c r="V519" s="3" t="s">
        <v>422</v>
      </c>
      <c r="W519" s="3" t="s">
        <v>422</v>
      </c>
      <c r="X519" s="3" t="s">
        <v>422</v>
      </c>
      <c r="Y519" s="3" t="s">
        <v>422</v>
      </c>
      <c r="Z519" s="3" t="s">
        <v>422</v>
      </c>
      <c r="AA519" s="3" t="s">
        <v>422</v>
      </c>
      <c r="AB519" s="1" t="s">
        <v>23</v>
      </c>
    </row>
    <row r="520" spans="1:28" ht="300" x14ac:dyDescent="0.25">
      <c r="A520" s="3" t="s">
        <v>47</v>
      </c>
      <c r="B520" s="9">
        <v>46000</v>
      </c>
      <c r="C520" s="13" t="str">
        <f>HYPERLINK("https://eping.wto.org/en/Search?viewData= G/TBT/N/BDI/495/Add.1, G/TBT/N/KEN/1655/Add.1, G/TBT/N/RWA/1044/Add.1, G/TBT/N/TZA/1158/Add.1, G/TBT/N/UGA/1995/Add.1"," G/TBT/N/BDI/495/Add.1, G/TBT/N/KEN/1655/Add.1, G/TBT/N/RWA/1044/Add.1, G/TBT/N/TZA/1158/Add.1, G/TBT/N/UGA/1995/Add.1")</f>
        <v xml:space="preserve"> G/TBT/N/BDI/495/Add.1, G/TBT/N/KEN/1655/Add.1, G/TBT/N/RWA/1044/Add.1, G/TBT/N/TZA/1158/Add.1, G/TBT/N/UGA/1995/Add.1</v>
      </c>
      <c r="D520" s="1" t="s">
        <v>1286</v>
      </c>
      <c r="E520" s="1" t="s">
        <v>1287</v>
      </c>
      <c r="F520" s="1" t="s">
        <v>1288</v>
      </c>
      <c r="G520" s="1" t="s">
        <v>1289</v>
      </c>
      <c r="H520" s="1" t="s">
        <v>97</v>
      </c>
      <c r="I520" s="1" t="s">
        <v>649</v>
      </c>
      <c r="J520" s="1" t="s">
        <v>23</v>
      </c>
      <c r="K520" s="1" t="s">
        <v>29</v>
      </c>
      <c r="L520" s="3"/>
      <c r="M520" s="9" t="s">
        <v>23</v>
      </c>
      <c r="N520" s="9" t="s">
        <v>23</v>
      </c>
      <c r="O520" s="9" t="s">
        <v>23</v>
      </c>
      <c r="P520" s="3" t="s">
        <v>71</v>
      </c>
      <c r="Q520" s="3"/>
      <c r="R520" s="3" t="str">
        <f>HYPERLINK("https://docs.wto.org/imrd/directdoc.asp?DDFDocuments/t/G/TBTN24/BDI495A1.docx", "https://docs.wto.org/imrd/directdoc.asp?DDFDocuments/t/G/TBTN24/BDI495A1.docx")</f>
        <v>https://docs.wto.org/imrd/directdoc.asp?DDFDocuments/t/G/TBTN24/BDI495A1.docx</v>
      </c>
      <c r="S520" s="3" t="str">
        <f>HYPERLINK("https://docs.wto.org/imrd/directdoc.asp?DDFDocuments/u/G/TBTN24/BDI495A1.docx", "https://docs.wto.org/imrd/directdoc.asp?DDFDocuments/u/G/TBTN24/BDI495A1.docx")</f>
        <v>https://docs.wto.org/imrd/directdoc.asp?DDFDocuments/u/G/TBTN24/BDI495A1.docx</v>
      </c>
      <c r="T520" s="3" t="str">
        <f>HYPERLINK("https://docs.wto.org/imrd/directdoc.asp?DDFDocuments/v/G/TBTN24/BDI495A1.docx", "https://docs.wto.org/imrd/directdoc.asp?DDFDocuments/v/G/TBTN24/BDI495A1.docx")</f>
        <v>https://docs.wto.org/imrd/directdoc.asp?DDFDocuments/v/G/TBTN24/BDI495A1.docx</v>
      </c>
      <c r="U520" s="3" t="s">
        <v>421</v>
      </c>
      <c r="V520" s="3" t="s">
        <v>422</v>
      </c>
      <c r="W520" s="3" t="s">
        <v>422</v>
      </c>
      <c r="X520" s="3" t="s">
        <v>422</v>
      </c>
      <c r="Y520" s="3" t="s">
        <v>422</v>
      </c>
      <c r="Z520" s="3" t="s">
        <v>422</v>
      </c>
      <c r="AA520" s="3" t="s">
        <v>422</v>
      </c>
      <c r="AB520" s="1" t="s">
        <v>23</v>
      </c>
    </row>
    <row r="521" spans="1:28" ht="270" x14ac:dyDescent="0.25">
      <c r="A521" s="3" t="s">
        <v>126</v>
      </c>
      <c r="B521" s="9">
        <v>46000</v>
      </c>
      <c r="C521" s="13" t="str">
        <f>HYPERLINK("https://eping.wto.org/en/Search?viewData= G/TBT/N/BDI/494/Add.1, G/TBT/N/KEN/1654/Add.1, G/TBT/N/RWA/1043/Add.1, G/TBT/N/TZA/1157/Add.1, G/TBT/N/UGA/1994/Add.1"," G/TBT/N/BDI/494/Add.1, G/TBT/N/KEN/1654/Add.1, G/TBT/N/RWA/1043/Add.1, G/TBT/N/TZA/1157/Add.1, G/TBT/N/UGA/1994/Add.1")</f>
        <v xml:space="preserve"> G/TBT/N/BDI/494/Add.1, G/TBT/N/KEN/1654/Add.1, G/TBT/N/RWA/1043/Add.1, G/TBT/N/TZA/1157/Add.1, G/TBT/N/UGA/1994/Add.1</v>
      </c>
      <c r="D521" s="1" t="s">
        <v>1323</v>
      </c>
      <c r="E521" s="1" t="s">
        <v>1324</v>
      </c>
      <c r="F521" s="1" t="s">
        <v>1325</v>
      </c>
      <c r="G521" s="1" t="s">
        <v>1197</v>
      </c>
      <c r="H521" s="1" t="s">
        <v>97</v>
      </c>
      <c r="I521" s="1" t="s">
        <v>1326</v>
      </c>
      <c r="J521" s="1" t="s">
        <v>23</v>
      </c>
      <c r="K521" s="1" t="s">
        <v>29</v>
      </c>
      <c r="L521" s="3"/>
      <c r="M521" s="9" t="s">
        <v>23</v>
      </c>
      <c r="N521" s="9" t="s">
        <v>23</v>
      </c>
      <c r="O521" s="9" t="s">
        <v>23</v>
      </c>
      <c r="P521" s="3" t="s">
        <v>71</v>
      </c>
      <c r="Q521" s="3"/>
      <c r="R521" s="3" t="str">
        <f>HYPERLINK("https://docs.wto.org/imrd/directdoc.asp?DDFDocuments/t/G/TBTN24/BDI494A1.docx", "https://docs.wto.org/imrd/directdoc.asp?DDFDocuments/t/G/TBTN24/BDI494A1.docx")</f>
        <v>https://docs.wto.org/imrd/directdoc.asp?DDFDocuments/t/G/TBTN24/BDI494A1.docx</v>
      </c>
      <c r="S521" s="3" t="str">
        <f>HYPERLINK("https://docs.wto.org/imrd/directdoc.asp?DDFDocuments/u/G/TBTN24/BDI494A1.docx", "https://docs.wto.org/imrd/directdoc.asp?DDFDocuments/u/G/TBTN24/BDI494A1.docx")</f>
        <v>https://docs.wto.org/imrd/directdoc.asp?DDFDocuments/u/G/TBTN24/BDI494A1.docx</v>
      </c>
      <c r="T521" s="3" t="str">
        <f>HYPERLINK("https://docs.wto.org/imrd/directdoc.asp?DDFDocuments/v/G/TBTN24/BDI494A1.docx", "https://docs.wto.org/imrd/directdoc.asp?DDFDocuments/v/G/TBTN24/BDI494A1.docx")</f>
        <v>https://docs.wto.org/imrd/directdoc.asp?DDFDocuments/v/G/TBTN24/BDI494A1.docx</v>
      </c>
      <c r="U521" s="3" t="s">
        <v>422</v>
      </c>
      <c r="V521" s="3" t="s">
        <v>422</v>
      </c>
      <c r="W521" s="3" t="s">
        <v>421</v>
      </c>
      <c r="X521" s="3" t="s">
        <v>422</v>
      </c>
      <c r="Y521" s="3" t="s">
        <v>422</v>
      </c>
      <c r="Z521" s="3" t="s">
        <v>422</v>
      </c>
      <c r="AA521" s="3" t="s">
        <v>422</v>
      </c>
      <c r="AB521" s="1" t="s">
        <v>23</v>
      </c>
    </row>
    <row r="522" spans="1:28" ht="270" x14ac:dyDescent="0.25">
      <c r="A522" s="3" t="s">
        <v>22</v>
      </c>
      <c r="B522" s="9">
        <v>46000</v>
      </c>
      <c r="C522" s="13" t="str">
        <f>HYPERLINK("https://eping.wto.org/en/Search?viewData= G/TBT/N/BDI/494/Add.1, G/TBT/N/KEN/1654/Add.1, G/TBT/N/RWA/1043/Add.1, G/TBT/N/TZA/1157/Add.1, G/TBT/N/UGA/1994/Add.1"," G/TBT/N/BDI/494/Add.1, G/TBT/N/KEN/1654/Add.1, G/TBT/N/RWA/1043/Add.1, G/TBT/N/TZA/1157/Add.1, G/TBT/N/UGA/1994/Add.1")</f>
        <v xml:space="preserve"> G/TBT/N/BDI/494/Add.1, G/TBT/N/KEN/1654/Add.1, G/TBT/N/RWA/1043/Add.1, G/TBT/N/TZA/1157/Add.1, G/TBT/N/UGA/1994/Add.1</v>
      </c>
      <c r="D522" s="1" t="s">
        <v>1323</v>
      </c>
      <c r="E522" s="1" t="s">
        <v>1324</v>
      </c>
      <c r="F522" s="1" t="s">
        <v>1325</v>
      </c>
      <c r="G522" s="1" t="s">
        <v>1197</v>
      </c>
      <c r="H522" s="1" t="s">
        <v>97</v>
      </c>
      <c r="I522" s="1" t="s">
        <v>1326</v>
      </c>
      <c r="J522" s="1" t="s">
        <v>23</v>
      </c>
      <c r="K522" s="1" t="s">
        <v>29</v>
      </c>
      <c r="L522" s="3"/>
      <c r="M522" s="9" t="s">
        <v>23</v>
      </c>
      <c r="N522" s="9" t="s">
        <v>23</v>
      </c>
      <c r="O522" s="9" t="s">
        <v>23</v>
      </c>
      <c r="P522" s="3" t="s">
        <v>71</v>
      </c>
      <c r="Q522" s="3"/>
      <c r="R522" s="3" t="str">
        <f>HYPERLINK("https://docs.wto.org/imrd/directdoc.asp?DDFDocuments/t/G/TBTN24/BDI494A1.docx", "https://docs.wto.org/imrd/directdoc.asp?DDFDocuments/t/G/TBTN24/BDI494A1.docx")</f>
        <v>https://docs.wto.org/imrd/directdoc.asp?DDFDocuments/t/G/TBTN24/BDI494A1.docx</v>
      </c>
      <c r="S522" s="3" t="str">
        <f>HYPERLINK("https://docs.wto.org/imrd/directdoc.asp?DDFDocuments/u/G/TBTN24/BDI494A1.docx", "https://docs.wto.org/imrd/directdoc.asp?DDFDocuments/u/G/TBTN24/BDI494A1.docx")</f>
        <v>https://docs.wto.org/imrd/directdoc.asp?DDFDocuments/u/G/TBTN24/BDI494A1.docx</v>
      </c>
      <c r="T522" s="3" t="str">
        <f>HYPERLINK("https://docs.wto.org/imrd/directdoc.asp?DDFDocuments/v/G/TBTN24/BDI494A1.docx", "https://docs.wto.org/imrd/directdoc.asp?DDFDocuments/v/G/TBTN24/BDI494A1.docx")</f>
        <v>https://docs.wto.org/imrd/directdoc.asp?DDFDocuments/v/G/TBTN24/BDI494A1.docx</v>
      </c>
      <c r="U522" s="3" t="s">
        <v>422</v>
      </c>
      <c r="V522" s="3" t="s">
        <v>422</v>
      </c>
      <c r="W522" s="3" t="s">
        <v>421</v>
      </c>
      <c r="X522" s="3" t="s">
        <v>422</v>
      </c>
      <c r="Y522" s="3" t="s">
        <v>422</v>
      </c>
      <c r="Z522" s="3" t="s">
        <v>422</v>
      </c>
      <c r="AA522" s="3" t="s">
        <v>422</v>
      </c>
      <c r="AB522" s="1" t="s">
        <v>23</v>
      </c>
    </row>
    <row r="523" spans="1:28" ht="300" x14ac:dyDescent="0.25">
      <c r="A523" s="3" t="s">
        <v>126</v>
      </c>
      <c r="B523" s="9">
        <v>46000</v>
      </c>
      <c r="C523" s="13" t="str">
        <f>HYPERLINK("https://eping.wto.org/en/Search?viewData= G/TBT/N/BDI/445/Add.1, G/TBT/N/KEN/1550/Add.2, G/TBT/N/RWA/980/Add.1, G/TBT/N/TZA/1081/Add.1, G/TBT/N/UGA/1895/Add.1"," G/TBT/N/BDI/445/Add.1, G/TBT/N/KEN/1550/Add.2, G/TBT/N/RWA/980/Add.1, G/TBT/N/TZA/1081/Add.1, G/TBT/N/UGA/1895/Add.1")</f>
        <v xml:space="preserve"> G/TBT/N/BDI/445/Add.1, G/TBT/N/KEN/1550/Add.2, G/TBT/N/RWA/980/Add.1, G/TBT/N/TZA/1081/Add.1, G/TBT/N/UGA/1895/Add.1</v>
      </c>
      <c r="D523" s="1" t="s">
        <v>1290</v>
      </c>
      <c r="E523" s="1" t="s">
        <v>1291</v>
      </c>
      <c r="F523" s="1" t="s">
        <v>1292</v>
      </c>
      <c r="G523" s="1" t="s">
        <v>1293</v>
      </c>
      <c r="H523" s="1" t="s">
        <v>1208</v>
      </c>
      <c r="I523" s="1" t="s">
        <v>649</v>
      </c>
      <c r="J523" s="1" t="s">
        <v>23</v>
      </c>
      <c r="K523" s="1" t="s">
        <v>29</v>
      </c>
      <c r="L523" s="3"/>
      <c r="M523" s="9" t="s">
        <v>23</v>
      </c>
      <c r="N523" s="9" t="s">
        <v>23</v>
      </c>
      <c r="O523" s="9" t="s">
        <v>23</v>
      </c>
      <c r="P523" s="3" t="s">
        <v>71</v>
      </c>
      <c r="Q523" s="3"/>
      <c r="R523" s="3" t="str">
        <f>HYPERLINK("https://docs.wto.org/imrd/directdoc.asp?DDFDocuments/t/G/TBTN24/BDI445A1.docx", "https://docs.wto.org/imrd/directdoc.asp?DDFDocuments/t/G/TBTN24/BDI445A1.docx")</f>
        <v>https://docs.wto.org/imrd/directdoc.asp?DDFDocuments/t/G/TBTN24/BDI445A1.docx</v>
      </c>
      <c r="S523" s="3" t="str">
        <f>HYPERLINK("https://docs.wto.org/imrd/directdoc.asp?DDFDocuments/u/G/TBTN24/BDI445A1.docx", "https://docs.wto.org/imrd/directdoc.asp?DDFDocuments/u/G/TBTN24/BDI445A1.docx")</f>
        <v>https://docs.wto.org/imrd/directdoc.asp?DDFDocuments/u/G/TBTN24/BDI445A1.docx</v>
      </c>
      <c r="T523" s="3" t="str">
        <f>HYPERLINK("https://docs.wto.org/imrd/directdoc.asp?DDFDocuments/v/G/TBTN24/BDI445A1.docx", "https://docs.wto.org/imrd/directdoc.asp?DDFDocuments/v/G/TBTN24/BDI445A1.docx")</f>
        <v>https://docs.wto.org/imrd/directdoc.asp?DDFDocuments/v/G/TBTN24/BDI445A1.docx</v>
      </c>
      <c r="U523" s="3" t="s">
        <v>421</v>
      </c>
      <c r="V523" s="3" t="s">
        <v>422</v>
      </c>
      <c r="W523" s="3" t="s">
        <v>421</v>
      </c>
      <c r="X523" s="3" t="s">
        <v>422</v>
      </c>
      <c r="Y523" s="3" t="s">
        <v>422</v>
      </c>
      <c r="Z523" s="3" t="s">
        <v>422</v>
      </c>
      <c r="AA523" s="3" t="s">
        <v>422</v>
      </c>
      <c r="AB523" s="1" t="s">
        <v>23</v>
      </c>
    </row>
    <row r="524" spans="1:28" ht="300" x14ac:dyDescent="0.25">
      <c r="A524" s="3" t="s">
        <v>22</v>
      </c>
      <c r="B524" s="9">
        <v>46000</v>
      </c>
      <c r="C524" s="13" t="str">
        <f>HYPERLINK("https://eping.wto.org/en/Search?viewData= G/TBT/N/BDI/445/Add.1, G/TBT/N/KEN/1550/Add.2, G/TBT/N/RWA/980/Add.1, G/TBT/N/TZA/1081/Add.1, G/TBT/N/UGA/1895/Add.1"," G/TBT/N/BDI/445/Add.1, G/TBT/N/KEN/1550/Add.2, G/TBT/N/RWA/980/Add.1, G/TBT/N/TZA/1081/Add.1, G/TBT/N/UGA/1895/Add.1")</f>
        <v xml:space="preserve"> G/TBT/N/BDI/445/Add.1, G/TBT/N/KEN/1550/Add.2, G/TBT/N/RWA/980/Add.1, G/TBT/N/TZA/1081/Add.1, G/TBT/N/UGA/1895/Add.1</v>
      </c>
      <c r="D524" s="1" t="s">
        <v>1290</v>
      </c>
      <c r="E524" s="1" t="s">
        <v>1291</v>
      </c>
      <c r="F524" s="1" t="s">
        <v>1292</v>
      </c>
      <c r="G524" s="1" t="s">
        <v>1293</v>
      </c>
      <c r="H524" s="1" t="s">
        <v>1208</v>
      </c>
      <c r="I524" s="1" t="s">
        <v>649</v>
      </c>
      <c r="J524" s="1" t="s">
        <v>23</v>
      </c>
      <c r="K524" s="1" t="s">
        <v>29</v>
      </c>
      <c r="L524" s="3"/>
      <c r="M524" s="9" t="s">
        <v>23</v>
      </c>
      <c r="N524" s="9" t="s">
        <v>23</v>
      </c>
      <c r="O524" s="9" t="s">
        <v>23</v>
      </c>
      <c r="P524" s="3" t="s">
        <v>71</v>
      </c>
      <c r="Q524" s="3"/>
      <c r="R524" s="3" t="str">
        <f>HYPERLINK("https://docs.wto.org/imrd/directdoc.asp?DDFDocuments/t/G/TBTN24/BDI445A1.docx", "https://docs.wto.org/imrd/directdoc.asp?DDFDocuments/t/G/TBTN24/BDI445A1.docx")</f>
        <v>https://docs.wto.org/imrd/directdoc.asp?DDFDocuments/t/G/TBTN24/BDI445A1.docx</v>
      </c>
      <c r="S524" s="3" t="str">
        <f>HYPERLINK("https://docs.wto.org/imrd/directdoc.asp?DDFDocuments/u/G/TBTN24/BDI445A1.docx", "https://docs.wto.org/imrd/directdoc.asp?DDFDocuments/u/G/TBTN24/BDI445A1.docx")</f>
        <v>https://docs.wto.org/imrd/directdoc.asp?DDFDocuments/u/G/TBTN24/BDI445A1.docx</v>
      </c>
      <c r="T524" s="3" t="str">
        <f>HYPERLINK("https://docs.wto.org/imrd/directdoc.asp?DDFDocuments/v/G/TBTN24/BDI445A1.docx", "https://docs.wto.org/imrd/directdoc.asp?DDFDocuments/v/G/TBTN24/BDI445A1.docx")</f>
        <v>https://docs.wto.org/imrd/directdoc.asp?DDFDocuments/v/G/TBTN24/BDI445A1.docx</v>
      </c>
      <c r="U524" s="3" t="s">
        <v>421</v>
      </c>
      <c r="V524" s="3" t="s">
        <v>422</v>
      </c>
      <c r="W524" s="3" t="s">
        <v>421</v>
      </c>
      <c r="X524" s="3" t="s">
        <v>422</v>
      </c>
      <c r="Y524" s="3" t="s">
        <v>422</v>
      </c>
      <c r="Z524" s="3" t="s">
        <v>422</v>
      </c>
      <c r="AA524" s="3" t="s">
        <v>422</v>
      </c>
      <c r="AB524" s="1" t="s">
        <v>23</v>
      </c>
    </row>
    <row r="525" spans="1:28" ht="225" x14ac:dyDescent="0.25">
      <c r="A525" s="3" t="s">
        <v>22</v>
      </c>
      <c r="B525" s="9">
        <v>46000</v>
      </c>
      <c r="C525" s="13" t="str">
        <f>HYPERLINK("https://eping.wto.org/en/Search?viewData= G/TBT/N/BDI/350/Add.2, G/TBT/N/KEN/1419/Add.2, G/TBT/N/RWA/857/Add.2, G/TBT/N/TZA/942/Add.2, G/TBT/N/UGA/1766/Add.2"," G/TBT/N/BDI/350/Add.2, G/TBT/N/KEN/1419/Add.2, G/TBT/N/RWA/857/Add.2, G/TBT/N/TZA/942/Add.2, G/TBT/N/UGA/1766/Add.2")</f>
        <v xml:space="preserve"> G/TBT/N/BDI/350/Add.2, G/TBT/N/KEN/1419/Add.2, G/TBT/N/RWA/857/Add.2, G/TBT/N/TZA/942/Add.2, G/TBT/N/UGA/1766/Add.2</v>
      </c>
      <c r="D525" s="1" t="s">
        <v>1198</v>
      </c>
      <c r="E525" s="1" t="s">
        <v>1199</v>
      </c>
      <c r="F525" s="1" t="s">
        <v>1200</v>
      </c>
      <c r="G525" s="1" t="s">
        <v>1201</v>
      </c>
      <c r="H525" s="1" t="s">
        <v>1202</v>
      </c>
      <c r="I525" s="1" t="s">
        <v>1203</v>
      </c>
      <c r="J525" s="1" t="s">
        <v>23</v>
      </c>
      <c r="K525" s="1" t="s">
        <v>23</v>
      </c>
      <c r="L525" s="3"/>
      <c r="M525" s="9" t="s">
        <v>23</v>
      </c>
      <c r="N525" s="9" t="s">
        <v>23</v>
      </c>
      <c r="O525" s="9" t="s">
        <v>23</v>
      </c>
      <c r="P525" s="3" t="s">
        <v>71</v>
      </c>
      <c r="Q525" s="3"/>
      <c r="R525" s="3" t="str">
        <f>HYPERLINK("https://docs.wto.org/imrd/directdoc.asp?DDFDocuments/t/G/TBTN23/BDI350A2.docx", "https://docs.wto.org/imrd/directdoc.asp?DDFDocuments/t/G/TBTN23/BDI350A2.docx")</f>
        <v>https://docs.wto.org/imrd/directdoc.asp?DDFDocuments/t/G/TBTN23/BDI350A2.docx</v>
      </c>
      <c r="S525" s="3" t="str">
        <f>HYPERLINK("https://docs.wto.org/imrd/directdoc.asp?DDFDocuments/u/G/TBTN23/BDI350A2.docx", "https://docs.wto.org/imrd/directdoc.asp?DDFDocuments/u/G/TBTN23/BDI350A2.docx")</f>
        <v>https://docs.wto.org/imrd/directdoc.asp?DDFDocuments/u/G/TBTN23/BDI350A2.docx</v>
      </c>
      <c r="T525" s="3" t="str">
        <f>HYPERLINK("https://docs.wto.org/imrd/directdoc.asp?DDFDocuments/v/G/TBTN23/BDI350A2.docx", "https://docs.wto.org/imrd/directdoc.asp?DDFDocuments/v/G/TBTN23/BDI350A2.docx")</f>
        <v>https://docs.wto.org/imrd/directdoc.asp?DDFDocuments/v/G/TBTN23/BDI350A2.docx</v>
      </c>
      <c r="U525" s="3" t="s">
        <v>422</v>
      </c>
      <c r="V525" s="3" t="s">
        <v>422</v>
      </c>
      <c r="W525" s="3" t="s">
        <v>421</v>
      </c>
      <c r="X525" s="3" t="s">
        <v>422</v>
      </c>
      <c r="Y525" s="3" t="s">
        <v>422</v>
      </c>
      <c r="Z525" s="3" t="s">
        <v>422</v>
      </c>
      <c r="AA525" s="3" t="s">
        <v>422</v>
      </c>
      <c r="AB525" s="1" t="s">
        <v>23</v>
      </c>
    </row>
    <row r="526" spans="1:28" ht="300" x14ac:dyDescent="0.25">
      <c r="A526" s="3" t="s">
        <v>22</v>
      </c>
      <c r="B526" s="9">
        <v>46000</v>
      </c>
      <c r="C526" s="13" t="str">
        <f>HYPERLINK("https://eping.wto.org/en/Search?viewData= G/TBT/N/BDI/444/Add.1, G/TBT/N/KEN/1549/Add.2, G/TBT/N/RWA/979/Add.1, G/TBT/N/TZA/1080/Add.1, G/TBT/N/UGA/1894/Add.1"," G/TBT/N/BDI/444/Add.1, G/TBT/N/KEN/1549/Add.2, G/TBT/N/RWA/979/Add.1, G/TBT/N/TZA/1080/Add.1, G/TBT/N/UGA/1894/Add.1")</f>
        <v xml:space="preserve"> G/TBT/N/BDI/444/Add.1, G/TBT/N/KEN/1549/Add.2, G/TBT/N/RWA/979/Add.1, G/TBT/N/TZA/1080/Add.1, G/TBT/N/UGA/1894/Add.1</v>
      </c>
      <c r="D526" s="1" t="s">
        <v>1258</v>
      </c>
      <c r="E526" s="1" t="s">
        <v>1259</v>
      </c>
      <c r="F526" s="1" t="s">
        <v>1260</v>
      </c>
      <c r="G526" s="1" t="s">
        <v>1261</v>
      </c>
      <c r="H526" s="1" t="s">
        <v>1202</v>
      </c>
      <c r="I526" s="1" t="s">
        <v>649</v>
      </c>
      <c r="J526" s="1" t="s">
        <v>23</v>
      </c>
      <c r="K526" s="1" t="s">
        <v>29</v>
      </c>
      <c r="L526" s="3"/>
      <c r="M526" s="9" t="s">
        <v>23</v>
      </c>
      <c r="N526" s="9" t="s">
        <v>23</v>
      </c>
      <c r="O526" s="9" t="s">
        <v>23</v>
      </c>
      <c r="P526" s="3" t="s">
        <v>71</v>
      </c>
      <c r="Q526" s="3"/>
      <c r="R526" s="3" t="str">
        <f>HYPERLINK("https://docs.wto.org/imrd/directdoc.asp?DDFDocuments/t/G/TBTN24/BDI444A1.docx", "https://docs.wto.org/imrd/directdoc.asp?DDFDocuments/t/G/TBTN24/BDI444A1.docx")</f>
        <v>https://docs.wto.org/imrd/directdoc.asp?DDFDocuments/t/G/TBTN24/BDI444A1.docx</v>
      </c>
      <c r="S526" s="3" t="str">
        <f>HYPERLINK("https://docs.wto.org/imrd/directdoc.asp?DDFDocuments/u/G/TBTN24/BDI444A1.docx", "https://docs.wto.org/imrd/directdoc.asp?DDFDocuments/u/G/TBTN24/BDI444A1.docx")</f>
        <v>https://docs.wto.org/imrd/directdoc.asp?DDFDocuments/u/G/TBTN24/BDI444A1.docx</v>
      </c>
      <c r="T526" s="3" t="str">
        <f>HYPERLINK("https://docs.wto.org/imrd/directdoc.asp?DDFDocuments/v/G/TBTN24/BDI444A1.docx", "https://docs.wto.org/imrd/directdoc.asp?DDFDocuments/v/G/TBTN24/BDI444A1.docx")</f>
        <v>https://docs.wto.org/imrd/directdoc.asp?DDFDocuments/v/G/TBTN24/BDI444A1.docx</v>
      </c>
      <c r="U526" s="3" t="s">
        <v>421</v>
      </c>
      <c r="V526" s="3" t="s">
        <v>422</v>
      </c>
      <c r="W526" s="3" t="s">
        <v>421</v>
      </c>
      <c r="X526" s="3" t="s">
        <v>422</v>
      </c>
      <c r="Y526" s="3" t="s">
        <v>422</v>
      </c>
      <c r="Z526" s="3" t="s">
        <v>422</v>
      </c>
      <c r="AA526" s="3" t="s">
        <v>422</v>
      </c>
      <c r="AB526" s="1" t="s">
        <v>23</v>
      </c>
    </row>
    <row r="527" spans="1:28" ht="105" x14ac:dyDescent="0.25">
      <c r="A527" s="3" t="s">
        <v>28</v>
      </c>
      <c r="B527" s="9">
        <v>46000</v>
      </c>
      <c r="C527" s="13" t="str">
        <f>HYPERLINK("https://eping.wto.org/en/Search?viewData= G/TBT/N/BDI/292/Add.2, G/TBT/N/KEN/1327/Add.2, G/TBT/N/RWA/729/Add.2, G/TBT/N/TZA/850/Add.2, G/TBT/N/UGA/1701/Add.2"," G/TBT/N/BDI/292/Add.2, G/TBT/N/KEN/1327/Add.2, G/TBT/N/RWA/729/Add.2, G/TBT/N/TZA/850/Add.2, G/TBT/N/UGA/1701/Add.2")</f>
        <v xml:space="preserve"> G/TBT/N/BDI/292/Add.2, G/TBT/N/KEN/1327/Add.2, G/TBT/N/RWA/729/Add.2, G/TBT/N/TZA/850/Add.2, G/TBT/N/UGA/1701/Add.2</v>
      </c>
      <c r="D527" s="1" t="s">
        <v>1231</v>
      </c>
      <c r="E527" s="1" t="s">
        <v>1232</v>
      </c>
      <c r="F527" s="1" t="s">
        <v>1233</v>
      </c>
      <c r="G527" s="1" t="s">
        <v>1234</v>
      </c>
      <c r="H527" s="1" t="s">
        <v>1235</v>
      </c>
      <c r="I527" s="1" t="s">
        <v>1124</v>
      </c>
      <c r="J527" s="1" t="s">
        <v>23</v>
      </c>
      <c r="K527" s="1" t="s">
        <v>29</v>
      </c>
      <c r="L527" s="3"/>
      <c r="M527" s="9" t="s">
        <v>23</v>
      </c>
      <c r="N527" s="9" t="s">
        <v>23</v>
      </c>
      <c r="O527" s="9" t="s">
        <v>23</v>
      </c>
      <c r="P527" s="3" t="s">
        <v>71</v>
      </c>
      <c r="Q527" s="3"/>
      <c r="R527" s="3" t="str">
        <f>HYPERLINK("https://docs.wto.org/imrd/directdoc.asp?DDFDocuments/t/G/TBTN22/BDI292A2.docx", "https://docs.wto.org/imrd/directdoc.asp?DDFDocuments/t/G/TBTN22/BDI292A2.docx")</f>
        <v>https://docs.wto.org/imrd/directdoc.asp?DDFDocuments/t/G/TBTN22/BDI292A2.docx</v>
      </c>
      <c r="S527" s="3" t="str">
        <f>HYPERLINK("https://docs.wto.org/imrd/directdoc.asp?DDFDocuments/u/G/TBTN22/BDI292A2.docx", "https://docs.wto.org/imrd/directdoc.asp?DDFDocuments/u/G/TBTN22/BDI292A2.docx")</f>
        <v>https://docs.wto.org/imrd/directdoc.asp?DDFDocuments/u/G/TBTN22/BDI292A2.docx</v>
      </c>
      <c r="T527" s="3" t="str">
        <f>HYPERLINK("https://docs.wto.org/imrd/directdoc.asp?DDFDocuments/v/G/TBTN22/BDI292A2.docx", "https://docs.wto.org/imrd/directdoc.asp?DDFDocuments/v/G/TBTN22/BDI292A2.docx")</f>
        <v>https://docs.wto.org/imrd/directdoc.asp?DDFDocuments/v/G/TBTN22/BDI292A2.docx</v>
      </c>
      <c r="U527" s="3" t="s">
        <v>421</v>
      </c>
      <c r="V527" s="3" t="s">
        <v>422</v>
      </c>
      <c r="W527" s="3" t="s">
        <v>422</v>
      </c>
      <c r="X527" s="3" t="s">
        <v>422</v>
      </c>
      <c r="Y527" s="3" t="s">
        <v>422</v>
      </c>
      <c r="Z527" s="3" t="s">
        <v>422</v>
      </c>
      <c r="AA527" s="3" t="s">
        <v>422</v>
      </c>
      <c r="AB527" s="1" t="s">
        <v>23</v>
      </c>
    </row>
    <row r="528" spans="1:28" ht="45" x14ac:dyDescent="0.25">
      <c r="A528" s="3" t="s">
        <v>45</v>
      </c>
      <c r="B528" s="9">
        <v>46000</v>
      </c>
      <c r="C528" s="13" t="str">
        <f>HYPERLINK("https://eping.wto.org/en/Search?viewData= G/TBT/N/ISR/1295/Add.1"," G/TBT/N/ISR/1295/Add.1")</f>
        <v xml:space="preserve"> G/TBT/N/ISR/1295/Add.1</v>
      </c>
      <c r="D528" s="1" t="s">
        <v>1327</v>
      </c>
      <c r="E528" s="1" t="s">
        <v>23</v>
      </c>
      <c r="F528" s="1" t="s">
        <v>1328</v>
      </c>
      <c r="G528" s="1" t="s">
        <v>1329</v>
      </c>
      <c r="H528" s="1" t="s">
        <v>1330</v>
      </c>
      <c r="I528" s="1" t="s">
        <v>66</v>
      </c>
      <c r="J528" s="1" t="s">
        <v>23</v>
      </c>
      <c r="K528" s="1" t="s">
        <v>23</v>
      </c>
      <c r="L528" s="3"/>
      <c r="M528" s="9" t="s">
        <v>23</v>
      </c>
      <c r="N528" s="9" t="s">
        <v>23</v>
      </c>
      <c r="O528" s="9" t="s">
        <v>23</v>
      </c>
      <c r="P528" s="3" t="s">
        <v>71</v>
      </c>
      <c r="Q528" s="1" t="s">
        <v>159</v>
      </c>
      <c r="R528" s="3" t="str">
        <f>HYPERLINK("https://docs.wto.org/imrd/directdoc.asp?DDFDocuments/t/G/TBTN23/ISR1295A1.docx", "https://docs.wto.org/imrd/directdoc.asp?DDFDocuments/t/G/TBTN23/ISR1295A1.docx")</f>
        <v>https://docs.wto.org/imrd/directdoc.asp?DDFDocuments/t/G/TBTN23/ISR1295A1.docx</v>
      </c>
      <c r="S528" s="3" t="str">
        <f>HYPERLINK("https://docs.wto.org/imrd/directdoc.asp?DDFDocuments/u/G/TBTN23/ISR1295A1.docx", "https://docs.wto.org/imrd/directdoc.asp?DDFDocuments/u/G/TBTN23/ISR1295A1.docx")</f>
        <v>https://docs.wto.org/imrd/directdoc.asp?DDFDocuments/u/G/TBTN23/ISR1295A1.docx</v>
      </c>
      <c r="T528" s="3" t="str">
        <f>HYPERLINK("https://docs.wto.org/imrd/directdoc.asp?DDFDocuments/v/G/TBTN23/ISR1295A1.docx", "https://docs.wto.org/imrd/directdoc.asp?DDFDocuments/v/G/TBTN23/ISR1295A1.docx")</f>
        <v>https://docs.wto.org/imrd/directdoc.asp?DDFDocuments/v/G/TBTN23/ISR1295A1.docx</v>
      </c>
      <c r="U528" s="3" t="s">
        <v>421</v>
      </c>
      <c r="V528" s="3" t="s">
        <v>422</v>
      </c>
      <c r="W528" s="3" t="s">
        <v>422</v>
      </c>
      <c r="X528" s="3" t="s">
        <v>422</v>
      </c>
      <c r="Y528" s="3" t="s">
        <v>422</v>
      </c>
      <c r="Z528" s="3" t="s">
        <v>422</v>
      </c>
      <c r="AA528" s="3" t="s">
        <v>422</v>
      </c>
      <c r="AB528" s="1" t="s">
        <v>23</v>
      </c>
    </row>
    <row r="529" spans="1:28" ht="75" x14ac:dyDescent="0.25">
      <c r="A529" s="3" t="s">
        <v>28</v>
      </c>
      <c r="B529" s="9">
        <v>46000</v>
      </c>
      <c r="C529" s="13" t="str">
        <f>HYPERLINK("https://eping.wto.org/en/Search?viewData= G/TBT/N/BDI/376/Add.1, G/TBT/N/KEN/1456/Add.2, G/TBT/N/RWA/888/Add.1, G/TBT/N/TZA/990/Add.1, G/TBT/N/UGA/1793/Add.1"," G/TBT/N/BDI/376/Add.1, G/TBT/N/KEN/1456/Add.2, G/TBT/N/RWA/888/Add.1, G/TBT/N/TZA/990/Add.1, G/TBT/N/UGA/1793/Add.1")</f>
        <v xml:space="preserve"> G/TBT/N/BDI/376/Add.1, G/TBT/N/KEN/1456/Add.2, G/TBT/N/RWA/888/Add.1, G/TBT/N/TZA/990/Add.1, G/TBT/N/UGA/1793/Add.1</v>
      </c>
      <c r="D529" s="1" t="s">
        <v>1267</v>
      </c>
      <c r="E529" s="1" t="s">
        <v>1268</v>
      </c>
      <c r="F529" s="1" t="s">
        <v>1264</v>
      </c>
      <c r="G529" s="1" t="s">
        <v>1265</v>
      </c>
      <c r="H529" s="1" t="s">
        <v>1266</v>
      </c>
      <c r="I529" s="1" t="s">
        <v>1124</v>
      </c>
      <c r="J529" s="1" t="s">
        <v>23</v>
      </c>
      <c r="K529" s="1" t="s">
        <v>29</v>
      </c>
      <c r="L529" s="3"/>
      <c r="M529" s="9" t="s">
        <v>23</v>
      </c>
      <c r="N529" s="9" t="s">
        <v>23</v>
      </c>
      <c r="O529" s="9" t="s">
        <v>23</v>
      </c>
      <c r="P529" s="3" t="s">
        <v>71</v>
      </c>
      <c r="Q529" s="3"/>
      <c r="R529" s="3" t="str">
        <f>HYPERLINK("https://docs.wto.org/imrd/directdoc.asp?DDFDocuments/t/G/TBTN23/BDI376A1.docx", "https://docs.wto.org/imrd/directdoc.asp?DDFDocuments/t/G/TBTN23/BDI376A1.docx")</f>
        <v>https://docs.wto.org/imrd/directdoc.asp?DDFDocuments/t/G/TBTN23/BDI376A1.docx</v>
      </c>
      <c r="S529" s="3" t="str">
        <f>HYPERLINK("https://docs.wto.org/imrd/directdoc.asp?DDFDocuments/u/G/TBTN23/BDI376A1.docx", "https://docs.wto.org/imrd/directdoc.asp?DDFDocuments/u/G/TBTN23/BDI376A1.docx")</f>
        <v>https://docs.wto.org/imrd/directdoc.asp?DDFDocuments/u/G/TBTN23/BDI376A1.docx</v>
      </c>
      <c r="T529" s="3" t="str">
        <f>HYPERLINK("https://docs.wto.org/imrd/directdoc.asp?DDFDocuments/v/G/TBTN23/BDI376A1.docx", "https://docs.wto.org/imrd/directdoc.asp?DDFDocuments/v/G/TBTN23/BDI376A1.docx")</f>
        <v>https://docs.wto.org/imrd/directdoc.asp?DDFDocuments/v/G/TBTN23/BDI376A1.docx</v>
      </c>
      <c r="U529" s="3" t="s">
        <v>421</v>
      </c>
      <c r="V529" s="3" t="s">
        <v>422</v>
      </c>
      <c r="W529" s="3" t="s">
        <v>422</v>
      </c>
      <c r="X529" s="3" t="s">
        <v>422</v>
      </c>
      <c r="Y529" s="3" t="s">
        <v>422</v>
      </c>
      <c r="Z529" s="3" t="s">
        <v>422</v>
      </c>
      <c r="AA529" s="3" t="s">
        <v>422</v>
      </c>
      <c r="AB529" s="1" t="s">
        <v>23</v>
      </c>
    </row>
    <row r="530" spans="1:28" ht="195" x14ac:dyDescent="0.25">
      <c r="A530" s="3" t="s">
        <v>43</v>
      </c>
      <c r="B530" s="9">
        <v>46000</v>
      </c>
      <c r="C530" s="13" t="str">
        <f>HYPERLINK("https://eping.wto.org/en/Search?viewData= G/TBT/N/BDI/404/Add.2, G/TBT/N/KEN/1499/Add.3, G/TBT/N/RWA/928/Add.2, G/TBT/N/TZA/1032/Add.2, G/TBT/N/UGA/1839/Add.2"," G/TBT/N/BDI/404/Add.2, G/TBT/N/KEN/1499/Add.3, G/TBT/N/RWA/928/Add.2, G/TBT/N/TZA/1032/Add.2, G/TBT/N/UGA/1839/Add.2")</f>
        <v xml:space="preserve"> G/TBT/N/BDI/404/Add.2, G/TBT/N/KEN/1499/Add.3, G/TBT/N/RWA/928/Add.2, G/TBT/N/TZA/1032/Add.2, G/TBT/N/UGA/1839/Add.2</v>
      </c>
      <c r="D530" s="1" t="s">
        <v>1167</v>
      </c>
      <c r="E530" s="1" t="s">
        <v>1168</v>
      </c>
      <c r="F530" s="1" t="s">
        <v>1169</v>
      </c>
      <c r="G530" s="1" t="s">
        <v>1170</v>
      </c>
      <c r="H530" s="1" t="s">
        <v>911</v>
      </c>
      <c r="I530" s="1" t="s">
        <v>636</v>
      </c>
      <c r="J530" s="1" t="s">
        <v>23</v>
      </c>
      <c r="K530" s="1" t="s">
        <v>29</v>
      </c>
      <c r="L530" s="3"/>
      <c r="M530" s="9" t="s">
        <v>23</v>
      </c>
      <c r="N530" s="9" t="s">
        <v>23</v>
      </c>
      <c r="O530" s="9" t="s">
        <v>23</v>
      </c>
      <c r="P530" s="3" t="s">
        <v>71</v>
      </c>
      <c r="Q530" s="3"/>
      <c r="R530" s="3" t="str">
        <f>HYPERLINK("https://docs.wto.org/imrd/directdoc.asp?DDFDocuments/t/G/TBTN23/BDI404A2.docx", "https://docs.wto.org/imrd/directdoc.asp?DDFDocuments/t/G/TBTN23/BDI404A2.docx")</f>
        <v>https://docs.wto.org/imrd/directdoc.asp?DDFDocuments/t/G/TBTN23/BDI404A2.docx</v>
      </c>
      <c r="S530" s="3" t="str">
        <f>HYPERLINK("https://docs.wto.org/imrd/directdoc.asp?DDFDocuments/u/G/TBTN23/BDI404A2.docx", "https://docs.wto.org/imrd/directdoc.asp?DDFDocuments/u/G/TBTN23/BDI404A2.docx")</f>
        <v>https://docs.wto.org/imrd/directdoc.asp?DDFDocuments/u/G/TBTN23/BDI404A2.docx</v>
      </c>
      <c r="T530" s="3" t="str">
        <f>HYPERLINK("https://docs.wto.org/imrd/directdoc.asp?DDFDocuments/v/G/TBTN23/BDI404A2.docx", "https://docs.wto.org/imrd/directdoc.asp?DDFDocuments/v/G/TBTN23/BDI404A2.docx")</f>
        <v>https://docs.wto.org/imrd/directdoc.asp?DDFDocuments/v/G/TBTN23/BDI404A2.docx</v>
      </c>
      <c r="U530" s="3" t="s">
        <v>421</v>
      </c>
      <c r="V530" s="3" t="s">
        <v>422</v>
      </c>
      <c r="W530" s="3" t="s">
        <v>421</v>
      </c>
      <c r="X530" s="3" t="s">
        <v>422</v>
      </c>
      <c r="Y530" s="3" t="s">
        <v>422</v>
      </c>
      <c r="Z530" s="3" t="s">
        <v>422</v>
      </c>
      <c r="AA530" s="3" t="s">
        <v>422</v>
      </c>
      <c r="AB530" s="1" t="s">
        <v>23</v>
      </c>
    </row>
    <row r="531" spans="1:28" ht="150" x14ac:dyDescent="0.25">
      <c r="A531" s="3" t="s">
        <v>47</v>
      </c>
      <c r="B531" s="9">
        <v>46000</v>
      </c>
      <c r="C531" s="13" t="str">
        <f>HYPERLINK("https://eping.wto.org/en/Search?viewData= G/TBT/N/BDI/370/Add.1, G/TBT/N/KEN/1450/Add.1, G/TBT/N/RWA/882/Add.1, G/TBT/N/TZA/984/Add.1, G/TBT/N/UGA/1787/Add.1"," G/TBT/N/BDI/370/Add.1, G/TBT/N/KEN/1450/Add.1, G/TBT/N/RWA/882/Add.1, G/TBT/N/TZA/984/Add.1, G/TBT/N/UGA/1787/Add.1")</f>
        <v xml:space="preserve"> G/TBT/N/BDI/370/Add.1, G/TBT/N/KEN/1450/Add.1, G/TBT/N/RWA/882/Add.1, G/TBT/N/TZA/984/Add.1, G/TBT/N/UGA/1787/Add.1</v>
      </c>
      <c r="D531" s="1" t="s">
        <v>1115</v>
      </c>
      <c r="E531" s="1" t="s">
        <v>1116</v>
      </c>
      <c r="F531" s="1" t="s">
        <v>1117</v>
      </c>
      <c r="G531" s="1" t="s">
        <v>1118</v>
      </c>
      <c r="H531" s="1" t="s">
        <v>1175</v>
      </c>
      <c r="I531" s="1" t="s">
        <v>592</v>
      </c>
      <c r="J531" s="1" t="s">
        <v>23</v>
      </c>
      <c r="K531" s="1" t="s">
        <v>29</v>
      </c>
      <c r="L531" s="3"/>
      <c r="M531" s="9" t="s">
        <v>23</v>
      </c>
      <c r="N531" s="9" t="s">
        <v>23</v>
      </c>
      <c r="O531" s="9" t="s">
        <v>23</v>
      </c>
      <c r="P531" s="3" t="s">
        <v>71</v>
      </c>
      <c r="Q531" s="3"/>
      <c r="R531" s="3" t="str">
        <f>HYPERLINK("https://docs.wto.org/imrd/directdoc.asp?DDFDocuments/t/G/TBTN23/BDI370A1.docx", "https://docs.wto.org/imrd/directdoc.asp?DDFDocuments/t/G/TBTN23/BDI370A1.docx")</f>
        <v>https://docs.wto.org/imrd/directdoc.asp?DDFDocuments/t/G/TBTN23/BDI370A1.docx</v>
      </c>
      <c r="S531" s="3" t="str">
        <f>HYPERLINK("https://docs.wto.org/imrd/directdoc.asp?DDFDocuments/u/G/TBTN23/BDI370A1.docx", "https://docs.wto.org/imrd/directdoc.asp?DDFDocuments/u/G/TBTN23/BDI370A1.docx")</f>
        <v>https://docs.wto.org/imrd/directdoc.asp?DDFDocuments/u/G/TBTN23/BDI370A1.docx</v>
      </c>
      <c r="T531" s="3" t="str">
        <f>HYPERLINK("https://docs.wto.org/imrd/directdoc.asp?DDFDocuments/v/G/TBTN23/BDI370A1.docx", "https://docs.wto.org/imrd/directdoc.asp?DDFDocuments/v/G/TBTN23/BDI370A1.docx")</f>
        <v>https://docs.wto.org/imrd/directdoc.asp?DDFDocuments/v/G/TBTN23/BDI370A1.docx</v>
      </c>
      <c r="U531" s="3" t="s">
        <v>421</v>
      </c>
      <c r="V531" s="3" t="s">
        <v>422</v>
      </c>
      <c r="W531" s="3" t="s">
        <v>421</v>
      </c>
      <c r="X531" s="3" t="s">
        <v>422</v>
      </c>
      <c r="Y531" s="3" t="s">
        <v>422</v>
      </c>
      <c r="Z531" s="3" t="s">
        <v>422</v>
      </c>
      <c r="AA531" s="3" t="s">
        <v>422</v>
      </c>
      <c r="AB531" s="1" t="s">
        <v>23</v>
      </c>
    </row>
    <row r="532" spans="1:28" ht="225" x14ac:dyDescent="0.25">
      <c r="A532" s="3" t="s">
        <v>126</v>
      </c>
      <c r="B532" s="9">
        <v>46000</v>
      </c>
      <c r="C532" s="13" t="str">
        <f>HYPERLINK("https://eping.wto.org/en/Search?viewData= G/TBT/N/BDI/330/Add.2, G/TBT/N/KEN/1392/Add.2, G/TBT/N/RWA/837/Add.2, G/TBT/N/TZA/916/Add.2, G/TBT/N/UGA/1745/Add.2"," G/TBT/N/BDI/330/Add.2, G/TBT/N/KEN/1392/Add.2, G/TBT/N/RWA/837/Add.2, G/TBT/N/TZA/916/Add.2, G/TBT/N/UGA/1745/Add.2")</f>
        <v xml:space="preserve"> G/TBT/N/BDI/330/Add.2, G/TBT/N/KEN/1392/Add.2, G/TBT/N/RWA/837/Add.2, G/TBT/N/TZA/916/Add.2, G/TBT/N/UGA/1745/Add.2</v>
      </c>
      <c r="D532" s="1" t="s">
        <v>1331</v>
      </c>
      <c r="E532" s="1" t="s">
        <v>1332</v>
      </c>
      <c r="F532" s="1" t="s">
        <v>1333</v>
      </c>
      <c r="G532" s="1" t="s">
        <v>1334</v>
      </c>
      <c r="H532" s="1" t="s">
        <v>92</v>
      </c>
      <c r="I532" s="1" t="s">
        <v>1188</v>
      </c>
      <c r="J532" s="1" t="s">
        <v>23</v>
      </c>
      <c r="K532" s="1" t="s">
        <v>29</v>
      </c>
      <c r="L532" s="3"/>
      <c r="M532" s="9" t="s">
        <v>23</v>
      </c>
      <c r="N532" s="9" t="s">
        <v>23</v>
      </c>
      <c r="O532" s="9" t="s">
        <v>23</v>
      </c>
      <c r="P532" s="3" t="s">
        <v>71</v>
      </c>
      <c r="Q532" s="3"/>
      <c r="R532" s="3" t="str">
        <f>HYPERLINK("https://docs.wto.org/imrd/directdoc.asp?DDFDocuments/t/G/TBTN23/BDI330A2.docx", "https://docs.wto.org/imrd/directdoc.asp?DDFDocuments/t/G/TBTN23/BDI330A2.docx")</f>
        <v>https://docs.wto.org/imrd/directdoc.asp?DDFDocuments/t/G/TBTN23/BDI330A2.docx</v>
      </c>
      <c r="S532" s="3" t="str">
        <f>HYPERLINK("https://docs.wto.org/imrd/directdoc.asp?DDFDocuments/u/G/TBTN23/BDI330A2.docx", "https://docs.wto.org/imrd/directdoc.asp?DDFDocuments/u/G/TBTN23/BDI330A2.docx")</f>
        <v>https://docs.wto.org/imrd/directdoc.asp?DDFDocuments/u/G/TBTN23/BDI330A2.docx</v>
      </c>
      <c r="T532" s="3" t="str">
        <f>HYPERLINK("https://docs.wto.org/imrd/directdoc.asp?DDFDocuments/v/G/TBTN23/BDI330A2.docx", "https://docs.wto.org/imrd/directdoc.asp?DDFDocuments/v/G/TBTN23/BDI330A2.docx")</f>
        <v>https://docs.wto.org/imrd/directdoc.asp?DDFDocuments/v/G/TBTN23/BDI330A2.docx</v>
      </c>
      <c r="U532" s="3" t="s">
        <v>421</v>
      </c>
      <c r="V532" s="3" t="s">
        <v>422</v>
      </c>
      <c r="W532" s="3" t="s">
        <v>421</v>
      </c>
      <c r="X532" s="3" t="s">
        <v>422</v>
      </c>
      <c r="Y532" s="3" t="s">
        <v>422</v>
      </c>
      <c r="Z532" s="3" t="s">
        <v>422</v>
      </c>
      <c r="AA532" s="3" t="s">
        <v>422</v>
      </c>
      <c r="AB532" s="1" t="s">
        <v>23</v>
      </c>
    </row>
    <row r="533" spans="1:28" ht="225" x14ac:dyDescent="0.25">
      <c r="A533" s="3" t="s">
        <v>126</v>
      </c>
      <c r="B533" s="9">
        <v>46000</v>
      </c>
      <c r="C533" s="13" t="str">
        <f>HYPERLINK("https://eping.wto.org/en/Search?viewData= G/TBT/N/BDI/329/Add.2, G/TBT/N/KEN/1391/Add.2, G/TBT/N/RWA/836/Add.2, G/TBT/N/TZA/915/Add.2, G/TBT/N/UGA/1744/Add.2"," G/TBT/N/BDI/329/Add.2, G/TBT/N/KEN/1391/Add.2, G/TBT/N/RWA/836/Add.2, G/TBT/N/TZA/915/Add.2, G/TBT/N/UGA/1744/Add.2")</f>
        <v xml:space="preserve"> G/TBT/N/BDI/329/Add.2, G/TBT/N/KEN/1391/Add.2, G/TBT/N/RWA/836/Add.2, G/TBT/N/TZA/915/Add.2, G/TBT/N/UGA/1744/Add.2</v>
      </c>
      <c r="D533" s="1" t="s">
        <v>1249</v>
      </c>
      <c r="E533" s="1" t="s">
        <v>1250</v>
      </c>
      <c r="F533" s="1" t="s">
        <v>1251</v>
      </c>
      <c r="G533" s="1" t="s">
        <v>1252</v>
      </c>
      <c r="H533" s="1" t="s">
        <v>92</v>
      </c>
      <c r="I533" s="1" t="s">
        <v>1188</v>
      </c>
      <c r="J533" s="1" t="s">
        <v>23</v>
      </c>
      <c r="K533" s="1" t="s">
        <v>29</v>
      </c>
      <c r="L533" s="3"/>
      <c r="M533" s="9" t="s">
        <v>23</v>
      </c>
      <c r="N533" s="9" t="s">
        <v>23</v>
      </c>
      <c r="O533" s="9" t="s">
        <v>23</v>
      </c>
      <c r="P533" s="3" t="s">
        <v>71</v>
      </c>
      <c r="Q533" s="3"/>
      <c r="R533" s="3" t="str">
        <f>HYPERLINK("https://docs.wto.org/imrd/directdoc.asp?DDFDocuments/t/G/TBTN23/BDI329A2.docx", "https://docs.wto.org/imrd/directdoc.asp?DDFDocuments/t/G/TBTN23/BDI329A2.docx")</f>
        <v>https://docs.wto.org/imrd/directdoc.asp?DDFDocuments/t/G/TBTN23/BDI329A2.docx</v>
      </c>
      <c r="S533" s="3" t="str">
        <f>HYPERLINK("https://docs.wto.org/imrd/directdoc.asp?DDFDocuments/u/G/TBTN23/BDI329A2.docx", "https://docs.wto.org/imrd/directdoc.asp?DDFDocuments/u/G/TBTN23/BDI329A2.docx")</f>
        <v>https://docs.wto.org/imrd/directdoc.asp?DDFDocuments/u/G/TBTN23/BDI329A2.docx</v>
      </c>
      <c r="T533" s="3" t="str">
        <f>HYPERLINK("https://docs.wto.org/imrd/directdoc.asp?DDFDocuments/v/G/TBTN23/BDI329A2.docx", "https://docs.wto.org/imrd/directdoc.asp?DDFDocuments/v/G/TBTN23/BDI329A2.docx")</f>
        <v>https://docs.wto.org/imrd/directdoc.asp?DDFDocuments/v/G/TBTN23/BDI329A2.docx</v>
      </c>
      <c r="U533" s="3" t="s">
        <v>421</v>
      </c>
      <c r="V533" s="3" t="s">
        <v>422</v>
      </c>
      <c r="W533" s="3" t="s">
        <v>422</v>
      </c>
      <c r="X533" s="3" t="s">
        <v>422</v>
      </c>
      <c r="Y533" s="3" t="s">
        <v>422</v>
      </c>
      <c r="Z533" s="3" t="s">
        <v>422</v>
      </c>
      <c r="AA533" s="3" t="s">
        <v>422</v>
      </c>
      <c r="AB533" s="1" t="s">
        <v>23</v>
      </c>
    </row>
    <row r="534" spans="1:28" ht="105" x14ac:dyDescent="0.25">
      <c r="A534" s="3" t="s">
        <v>22</v>
      </c>
      <c r="B534" s="9">
        <v>46000</v>
      </c>
      <c r="C534" s="13" t="str">
        <f>HYPERLINK("https://eping.wto.org/en/Search?viewData= G/TBT/N/BDI/324/Add.1, G/TBT/N/KEN/1386/Add.1, G/TBT/N/RWA/827/Add.1, G/TBT/N/TZA/898/Add.1, G/TBT/N/UGA/1738/Add.1"," G/TBT/N/BDI/324/Add.1, G/TBT/N/KEN/1386/Add.1, G/TBT/N/RWA/827/Add.1, G/TBT/N/TZA/898/Add.1, G/TBT/N/UGA/1738/Add.1")</f>
        <v xml:space="preserve"> G/TBT/N/BDI/324/Add.1, G/TBT/N/KEN/1386/Add.1, G/TBT/N/RWA/827/Add.1, G/TBT/N/TZA/898/Add.1, G/TBT/N/UGA/1738/Add.1</v>
      </c>
      <c r="D534" s="1" t="s">
        <v>1313</v>
      </c>
      <c r="E534" s="1" t="s">
        <v>1314</v>
      </c>
      <c r="F534" s="1" t="s">
        <v>58</v>
      </c>
      <c r="G534" s="1" t="s">
        <v>23</v>
      </c>
      <c r="H534" s="1" t="s">
        <v>1315</v>
      </c>
      <c r="I534" s="1" t="s">
        <v>1335</v>
      </c>
      <c r="J534" s="1" t="s">
        <v>23</v>
      </c>
      <c r="K534" s="1" t="s">
        <v>89</v>
      </c>
      <c r="L534" s="3"/>
      <c r="M534" s="9" t="s">
        <v>23</v>
      </c>
      <c r="N534" s="9" t="s">
        <v>23</v>
      </c>
      <c r="O534" s="9" t="s">
        <v>23</v>
      </c>
      <c r="P534" s="3" t="s">
        <v>71</v>
      </c>
      <c r="Q534" s="3"/>
      <c r="R534" s="3" t="str">
        <f>HYPERLINK("https://docs.wto.org/imrd/directdoc.asp?DDFDocuments/t/G/TBTN23/BDI324A1.docx", "https://docs.wto.org/imrd/directdoc.asp?DDFDocuments/t/G/TBTN23/BDI324A1.docx")</f>
        <v>https://docs.wto.org/imrd/directdoc.asp?DDFDocuments/t/G/TBTN23/BDI324A1.docx</v>
      </c>
      <c r="S534" s="3" t="str">
        <f>HYPERLINK("https://docs.wto.org/imrd/directdoc.asp?DDFDocuments/u/G/TBTN23/BDI324A1.docx", "https://docs.wto.org/imrd/directdoc.asp?DDFDocuments/u/G/TBTN23/BDI324A1.docx")</f>
        <v>https://docs.wto.org/imrd/directdoc.asp?DDFDocuments/u/G/TBTN23/BDI324A1.docx</v>
      </c>
      <c r="T534" s="3" t="str">
        <f>HYPERLINK("https://docs.wto.org/imrd/directdoc.asp?DDFDocuments/v/G/TBTN23/BDI324A1.docx", "https://docs.wto.org/imrd/directdoc.asp?DDFDocuments/v/G/TBTN23/BDI324A1.docx")</f>
        <v>https://docs.wto.org/imrd/directdoc.asp?DDFDocuments/v/G/TBTN23/BDI324A1.docx</v>
      </c>
      <c r="U534" s="3" t="s">
        <v>422</v>
      </c>
      <c r="V534" s="3" t="s">
        <v>422</v>
      </c>
      <c r="W534" s="3" t="s">
        <v>421</v>
      </c>
      <c r="X534" s="3" t="s">
        <v>422</v>
      </c>
      <c r="Y534" s="3" t="s">
        <v>422</v>
      </c>
      <c r="Z534" s="3" t="s">
        <v>422</v>
      </c>
      <c r="AA534" s="3" t="s">
        <v>422</v>
      </c>
      <c r="AB534" s="1" t="s">
        <v>23</v>
      </c>
    </row>
    <row r="535" spans="1:28" ht="225" x14ac:dyDescent="0.25">
      <c r="A535" s="3" t="s">
        <v>126</v>
      </c>
      <c r="B535" s="9">
        <v>46000</v>
      </c>
      <c r="C535" s="13" t="str">
        <f>HYPERLINK("https://eping.wto.org/en/Search?viewData= G/TBT/N/BDI/338/Add.2, G/TBT/N/KEN/1400/Add.2, G/TBT/N/RWA/845/Add.2, G/TBT/N/TZA/924/Add.2, G/TBT/N/UGA/1753/Add.2"," G/TBT/N/BDI/338/Add.2, G/TBT/N/KEN/1400/Add.2, G/TBT/N/RWA/845/Add.2, G/TBT/N/TZA/924/Add.2, G/TBT/N/UGA/1753/Add.2")</f>
        <v xml:space="preserve"> G/TBT/N/BDI/338/Add.2, G/TBT/N/KEN/1400/Add.2, G/TBT/N/RWA/845/Add.2, G/TBT/N/TZA/924/Add.2, G/TBT/N/UGA/1753/Add.2</v>
      </c>
      <c r="D535" s="1" t="s">
        <v>1130</v>
      </c>
      <c r="E535" s="1" t="s">
        <v>1131</v>
      </c>
      <c r="F535" s="1" t="s">
        <v>1132</v>
      </c>
      <c r="G535" s="1" t="s">
        <v>1133</v>
      </c>
      <c r="H535" s="1" t="s">
        <v>131</v>
      </c>
      <c r="I535" s="1" t="s">
        <v>1188</v>
      </c>
      <c r="J535" s="1" t="s">
        <v>23</v>
      </c>
      <c r="K535" s="1" t="s">
        <v>1135</v>
      </c>
      <c r="L535" s="3"/>
      <c r="M535" s="9" t="s">
        <v>23</v>
      </c>
      <c r="N535" s="9" t="s">
        <v>23</v>
      </c>
      <c r="O535" s="9" t="s">
        <v>23</v>
      </c>
      <c r="P535" s="3" t="s">
        <v>71</v>
      </c>
      <c r="Q535" s="3"/>
      <c r="R535" s="3" t="str">
        <f>HYPERLINK("https://docs.wto.org/imrd/directdoc.asp?DDFDocuments/t/G/TBTN23/BDI338A2.docx", "https://docs.wto.org/imrd/directdoc.asp?DDFDocuments/t/G/TBTN23/BDI338A2.docx")</f>
        <v>https://docs.wto.org/imrd/directdoc.asp?DDFDocuments/t/G/TBTN23/BDI338A2.docx</v>
      </c>
      <c r="S535" s="3" t="str">
        <f>HYPERLINK("https://docs.wto.org/imrd/directdoc.asp?DDFDocuments/u/G/TBTN23/BDI338A2.docx", "https://docs.wto.org/imrd/directdoc.asp?DDFDocuments/u/G/TBTN23/BDI338A2.docx")</f>
        <v>https://docs.wto.org/imrd/directdoc.asp?DDFDocuments/u/G/TBTN23/BDI338A2.docx</v>
      </c>
      <c r="T535" s="3" t="str">
        <f>HYPERLINK("https://docs.wto.org/imrd/directdoc.asp?DDFDocuments/v/G/TBTN23/BDI338A2.docx", "https://docs.wto.org/imrd/directdoc.asp?DDFDocuments/v/G/TBTN23/BDI338A2.docx")</f>
        <v>https://docs.wto.org/imrd/directdoc.asp?DDFDocuments/v/G/TBTN23/BDI338A2.docx</v>
      </c>
      <c r="U535" s="3" t="s">
        <v>421</v>
      </c>
      <c r="V535" s="3" t="s">
        <v>422</v>
      </c>
      <c r="W535" s="3" t="s">
        <v>422</v>
      </c>
      <c r="X535" s="3" t="s">
        <v>422</v>
      </c>
      <c r="Y535" s="3" t="s">
        <v>422</v>
      </c>
      <c r="Z535" s="3" t="s">
        <v>422</v>
      </c>
      <c r="AA535" s="3" t="s">
        <v>422</v>
      </c>
      <c r="AB535" s="1" t="s">
        <v>23</v>
      </c>
    </row>
    <row r="536" spans="1:28" ht="195" x14ac:dyDescent="0.25">
      <c r="A536" s="3" t="s">
        <v>22</v>
      </c>
      <c r="B536" s="9">
        <v>46000</v>
      </c>
      <c r="C536" s="13" t="str">
        <f>HYPERLINK("https://eping.wto.org/en/Search?viewData= G/TBT/N/BDI/334/Add.2, G/TBT/N/KEN/1396/Add.3, G/TBT/N/RWA/841/Add.2, G/TBT/N/TZA/920/Add.2, G/TBT/N/UGA/1749/Add.2"," G/TBT/N/BDI/334/Add.2, G/TBT/N/KEN/1396/Add.3, G/TBT/N/RWA/841/Add.2, G/TBT/N/TZA/920/Add.2, G/TBT/N/UGA/1749/Add.2")</f>
        <v xml:space="preserve"> G/TBT/N/BDI/334/Add.2, G/TBT/N/KEN/1396/Add.3, G/TBT/N/RWA/841/Add.2, G/TBT/N/TZA/920/Add.2, G/TBT/N/UGA/1749/Add.2</v>
      </c>
      <c r="D536" s="1" t="s">
        <v>1189</v>
      </c>
      <c r="E536" s="1" t="s">
        <v>1190</v>
      </c>
      <c r="F536" s="1" t="s">
        <v>1132</v>
      </c>
      <c r="G536" s="1" t="s">
        <v>1133</v>
      </c>
      <c r="H536" s="1" t="s">
        <v>131</v>
      </c>
      <c r="I536" s="1" t="s">
        <v>1191</v>
      </c>
      <c r="J536" s="1" t="s">
        <v>23</v>
      </c>
      <c r="K536" s="1" t="s">
        <v>133</v>
      </c>
      <c r="L536" s="3"/>
      <c r="M536" s="9" t="s">
        <v>23</v>
      </c>
      <c r="N536" s="9" t="s">
        <v>23</v>
      </c>
      <c r="O536" s="9" t="s">
        <v>23</v>
      </c>
      <c r="P536" s="3" t="s">
        <v>71</v>
      </c>
      <c r="Q536" s="3"/>
      <c r="R536" s="3" t="str">
        <f>HYPERLINK("https://docs.wto.org/imrd/directdoc.asp?DDFDocuments/t/G/TBTN23/BDI334A2.docx", "https://docs.wto.org/imrd/directdoc.asp?DDFDocuments/t/G/TBTN23/BDI334A2.docx")</f>
        <v>https://docs.wto.org/imrd/directdoc.asp?DDFDocuments/t/G/TBTN23/BDI334A2.docx</v>
      </c>
      <c r="S536" s="3" t="str">
        <f>HYPERLINK("https://docs.wto.org/imrd/directdoc.asp?DDFDocuments/u/G/TBTN23/BDI334A2.docx", "https://docs.wto.org/imrd/directdoc.asp?DDFDocuments/u/G/TBTN23/BDI334A2.docx")</f>
        <v>https://docs.wto.org/imrd/directdoc.asp?DDFDocuments/u/G/TBTN23/BDI334A2.docx</v>
      </c>
      <c r="T536" s="3" t="str">
        <f>HYPERLINK("https://docs.wto.org/imrd/directdoc.asp?DDFDocuments/v/G/TBTN23/BDI334A2.docx", "https://docs.wto.org/imrd/directdoc.asp?DDFDocuments/v/G/TBTN23/BDI334A2.docx")</f>
        <v>https://docs.wto.org/imrd/directdoc.asp?DDFDocuments/v/G/TBTN23/BDI334A2.docx</v>
      </c>
      <c r="U536" s="3" t="s">
        <v>421</v>
      </c>
      <c r="V536" s="3" t="s">
        <v>422</v>
      </c>
      <c r="W536" s="3" t="s">
        <v>422</v>
      </c>
      <c r="X536" s="3" t="s">
        <v>422</v>
      </c>
      <c r="Y536" s="3" t="s">
        <v>422</v>
      </c>
      <c r="Z536" s="3" t="s">
        <v>422</v>
      </c>
      <c r="AA536" s="3" t="s">
        <v>422</v>
      </c>
      <c r="AB536" s="1" t="s">
        <v>23</v>
      </c>
    </row>
    <row r="537" spans="1:28" ht="195" x14ac:dyDescent="0.25">
      <c r="A537" s="3" t="s">
        <v>22</v>
      </c>
      <c r="B537" s="9">
        <v>46000</v>
      </c>
      <c r="C537" s="13" t="str">
        <f>HYPERLINK("https://eping.wto.org/en/Search?viewData= G/TBT/N/BDI/335/Add.2, G/TBT/N/KEN/1397/Add.3, G/TBT/N/RWA/842/Add.2, G/TBT/N/TZA/921/Add.2, G/TBT/N/UGA/1750/Add.2"," G/TBT/N/BDI/335/Add.2, G/TBT/N/KEN/1397/Add.3, G/TBT/N/RWA/842/Add.2, G/TBT/N/TZA/921/Add.2, G/TBT/N/UGA/1750/Add.2")</f>
        <v xml:space="preserve"> G/TBT/N/BDI/335/Add.2, G/TBT/N/KEN/1397/Add.3, G/TBT/N/RWA/842/Add.2, G/TBT/N/TZA/921/Add.2, G/TBT/N/UGA/1750/Add.2</v>
      </c>
      <c r="D537" s="1" t="s">
        <v>1192</v>
      </c>
      <c r="E537" s="1" t="s">
        <v>1193</v>
      </c>
      <c r="F537" s="1" t="s">
        <v>1132</v>
      </c>
      <c r="G537" s="1" t="s">
        <v>1133</v>
      </c>
      <c r="H537" s="1" t="s">
        <v>131</v>
      </c>
      <c r="I537" s="1" t="s">
        <v>1191</v>
      </c>
      <c r="J537" s="1" t="s">
        <v>23</v>
      </c>
      <c r="K537" s="1" t="s">
        <v>133</v>
      </c>
      <c r="L537" s="3"/>
      <c r="M537" s="9" t="s">
        <v>23</v>
      </c>
      <c r="N537" s="9" t="s">
        <v>23</v>
      </c>
      <c r="O537" s="9" t="s">
        <v>23</v>
      </c>
      <c r="P537" s="3" t="s">
        <v>71</v>
      </c>
      <c r="Q537" s="3"/>
      <c r="R537" s="3" t="str">
        <f>HYPERLINK("https://docs.wto.org/imrd/directdoc.asp?DDFDocuments/t/G/TBTN23/BDI335A2.docx", "https://docs.wto.org/imrd/directdoc.asp?DDFDocuments/t/G/TBTN23/BDI335A2.docx")</f>
        <v>https://docs.wto.org/imrd/directdoc.asp?DDFDocuments/t/G/TBTN23/BDI335A2.docx</v>
      </c>
      <c r="S537" s="3" t="str">
        <f>HYPERLINK("https://docs.wto.org/imrd/directdoc.asp?DDFDocuments/u/G/TBTN23/BDI335A2.docx", "https://docs.wto.org/imrd/directdoc.asp?DDFDocuments/u/G/TBTN23/BDI335A2.docx")</f>
        <v>https://docs.wto.org/imrd/directdoc.asp?DDFDocuments/u/G/TBTN23/BDI335A2.docx</v>
      </c>
      <c r="T537" s="3" t="str">
        <f>HYPERLINK("https://docs.wto.org/imrd/directdoc.asp?DDFDocuments/v/G/TBTN23/BDI335A2.docx", "https://docs.wto.org/imrd/directdoc.asp?DDFDocuments/v/G/TBTN23/BDI335A2.docx")</f>
        <v>https://docs.wto.org/imrd/directdoc.asp?DDFDocuments/v/G/TBTN23/BDI335A2.docx</v>
      </c>
      <c r="U537" s="3" t="s">
        <v>421</v>
      </c>
      <c r="V537" s="3" t="s">
        <v>422</v>
      </c>
      <c r="W537" s="3" t="s">
        <v>422</v>
      </c>
      <c r="X537" s="3" t="s">
        <v>422</v>
      </c>
      <c r="Y537" s="3" t="s">
        <v>422</v>
      </c>
      <c r="Z537" s="3" t="s">
        <v>422</v>
      </c>
      <c r="AA537" s="3" t="s">
        <v>422</v>
      </c>
      <c r="AB537" s="1" t="s">
        <v>23</v>
      </c>
    </row>
    <row r="538" spans="1:28" ht="240" x14ac:dyDescent="0.25">
      <c r="A538" s="3" t="s">
        <v>126</v>
      </c>
      <c r="B538" s="9">
        <v>46000</v>
      </c>
      <c r="C538" s="13" t="str">
        <f>HYPERLINK("https://eping.wto.org/en/Search?viewData= G/TBT/N/BDI/336/Add.2, G/TBT/N/KEN/1398/Add.3, G/TBT/N/RWA/843/Add.2, G/TBT/N/TZA/922/Add.2, G/TBT/N/UGA/1751/Add.2"," G/TBT/N/BDI/336/Add.2, G/TBT/N/KEN/1398/Add.3, G/TBT/N/RWA/843/Add.2, G/TBT/N/TZA/922/Add.2, G/TBT/N/UGA/1751/Add.2")</f>
        <v xml:space="preserve"> G/TBT/N/BDI/336/Add.2, G/TBT/N/KEN/1398/Add.3, G/TBT/N/RWA/843/Add.2, G/TBT/N/TZA/922/Add.2, G/TBT/N/UGA/1751/Add.2</v>
      </c>
      <c r="D538" s="1" t="s">
        <v>1144</v>
      </c>
      <c r="E538" s="1" t="s">
        <v>1145</v>
      </c>
      <c r="F538" s="1" t="s">
        <v>1132</v>
      </c>
      <c r="G538" s="1" t="s">
        <v>1133</v>
      </c>
      <c r="H538" s="1" t="s">
        <v>131</v>
      </c>
      <c r="I538" s="1" t="s">
        <v>1322</v>
      </c>
      <c r="J538" s="1" t="s">
        <v>23</v>
      </c>
      <c r="K538" s="1" t="s">
        <v>133</v>
      </c>
      <c r="L538" s="3"/>
      <c r="M538" s="9" t="s">
        <v>23</v>
      </c>
      <c r="N538" s="9" t="s">
        <v>23</v>
      </c>
      <c r="O538" s="9" t="s">
        <v>23</v>
      </c>
      <c r="P538" s="3" t="s">
        <v>71</v>
      </c>
      <c r="Q538" s="3"/>
      <c r="R538" s="3" t="str">
        <f>HYPERLINK("https://docs.wto.org/imrd/directdoc.asp?DDFDocuments/t/G/TBTN23/BDI336A2.docx", "https://docs.wto.org/imrd/directdoc.asp?DDFDocuments/t/G/TBTN23/BDI336A2.docx")</f>
        <v>https://docs.wto.org/imrd/directdoc.asp?DDFDocuments/t/G/TBTN23/BDI336A2.docx</v>
      </c>
      <c r="S538" s="3" t="str">
        <f>HYPERLINK("https://docs.wto.org/imrd/directdoc.asp?DDFDocuments/u/G/TBTN23/BDI336A2.docx", "https://docs.wto.org/imrd/directdoc.asp?DDFDocuments/u/G/TBTN23/BDI336A2.docx")</f>
        <v>https://docs.wto.org/imrd/directdoc.asp?DDFDocuments/u/G/TBTN23/BDI336A2.docx</v>
      </c>
      <c r="T538" s="3" t="str">
        <f>HYPERLINK("https://docs.wto.org/imrd/directdoc.asp?DDFDocuments/v/G/TBTN23/BDI336A2.docx", "https://docs.wto.org/imrd/directdoc.asp?DDFDocuments/v/G/TBTN23/BDI336A2.docx")</f>
        <v>https://docs.wto.org/imrd/directdoc.asp?DDFDocuments/v/G/TBTN23/BDI336A2.docx</v>
      </c>
      <c r="U538" s="3" t="s">
        <v>421</v>
      </c>
      <c r="V538" s="3" t="s">
        <v>422</v>
      </c>
      <c r="W538" s="3" t="s">
        <v>422</v>
      </c>
      <c r="X538" s="3" t="s">
        <v>422</v>
      </c>
      <c r="Y538" s="3" t="s">
        <v>422</v>
      </c>
      <c r="Z538" s="3" t="s">
        <v>422</v>
      </c>
      <c r="AA538" s="3" t="s">
        <v>422</v>
      </c>
      <c r="AB538" s="1" t="s">
        <v>23</v>
      </c>
    </row>
    <row r="539" spans="1:28" ht="240" x14ac:dyDescent="0.25">
      <c r="A539" s="3" t="s">
        <v>22</v>
      </c>
      <c r="B539" s="9">
        <v>46000</v>
      </c>
      <c r="C539" s="13" t="str">
        <f>HYPERLINK("https://eping.wto.org/en/Search?viewData= G/TBT/N/BDI/336/Add.2, G/TBT/N/KEN/1398/Add.3, G/TBT/N/RWA/843/Add.2, G/TBT/N/TZA/922/Add.2, G/TBT/N/UGA/1751/Add.2"," G/TBT/N/BDI/336/Add.2, G/TBT/N/KEN/1398/Add.3, G/TBT/N/RWA/843/Add.2, G/TBT/N/TZA/922/Add.2, G/TBT/N/UGA/1751/Add.2")</f>
        <v xml:space="preserve"> G/TBT/N/BDI/336/Add.2, G/TBT/N/KEN/1398/Add.3, G/TBT/N/RWA/843/Add.2, G/TBT/N/TZA/922/Add.2, G/TBT/N/UGA/1751/Add.2</v>
      </c>
      <c r="D539" s="1" t="s">
        <v>1144</v>
      </c>
      <c r="E539" s="1" t="s">
        <v>1145</v>
      </c>
      <c r="F539" s="1" t="s">
        <v>1132</v>
      </c>
      <c r="G539" s="1" t="s">
        <v>1133</v>
      </c>
      <c r="H539" s="1" t="s">
        <v>131</v>
      </c>
      <c r="I539" s="1" t="s">
        <v>1322</v>
      </c>
      <c r="J539" s="1" t="s">
        <v>23</v>
      </c>
      <c r="K539" s="1" t="s">
        <v>133</v>
      </c>
      <c r="L539" s="3"/>
      <c r="M539" s="9" t="s">
        <v>23</v>
      </c>
      <c r="N539" s="9" t="s">
        <v>23</v>
      </c>
      <c r="O539" s="9" t="s">
        <v>23</v>
      </c>
      <c r="P539" s="3" t="s">
        <v>71</v>
      </c>
      <c r="Q539" s="3"/>
      <c r="R539" s="3" t="str">
        <f>HYPERLINK("https://docs.wto.org/imrd/directdoc.asp?DDFDocuments/t/G/TBTN23/BDI336A2.docx", "https://docs.wto.org/imrd/directdoc.asp?DDFDocuments/t/G/TBTN23/BDI336A2.docx")</f>
        <v>https://docs.wto.org/imrd/directdoc.asp?DDFDocuments/t/G/TBTN23/BDI336A2.docx</v>
      </c>
      <c r="S539" s="3" t="str">
        <f>HYPERLINK("https://docs.wto.org/imrd/directdoc.asp?DDFDocuments/u/G/TBTN23/BDI336A2.docx", "https://docs.wto.org/imrd/directdoc.asp?DDFDocuments/u/G/TBTN23/BDI336A2.docx")</f>
        <v>https://docs.wto.org/imrd/directdoc.asp?DDFDocuments/u/G/TBTN23/BDI336A2.docx</v>
      </c>
      <c r="T539" s="3" t="str">
        <f>HYPERLINK("https://docs.wto.org/imrd/directdoc.asp?DDFDocuments/v/G/TBTN23/BDI336A2.docx", "https://docs.wto.org/imrd/directdoc.asp?DDFDocuments/v/G/TBTN23/BDI336A2.docx")</f>
        <v>https://docs.wto.org/imrd/directdoc.asp?DDFDocuments/v/G/TBTN23/BDI336A2.docx</v>
      </c>
      <c r="U539" s="3" t="s">
        <v>421</v>
      </c>
      <c r="V539" s="3" t="s">
        <v>422</v>
      </c>
      <c r="W539" s="3" t="s">
        <v>422</v>
      </c>
      <c r="X539" s="3" t="s">
        <v>422</v>
      </c>
      <c r="Y539" s="3" t="s">
        <v>422</v>
      </c>
      <c r="Z539" s="3" t="s">
        <v>422</v>
      </c>
      <c r="AA539" s="3" t="s">
        <v>422</v>
      </c>
      <c r="AB539" s="1" t="s">
        <v>23</v>
      </c>
    </row>
    <row r="540" spans="1:28" ht="300" x14ac:dyDescent="0.25">
      <c r="A540" s="3" t="s">
        <v>126</v>
      </c>
      <c r="B540" s="9">
        <v>46000</v>
      </c>
      <c r="C540" s="13" t="str">
        <f>HYPERLINK("https://eping.wto.org/en/Search?viewData= G/TBT/N/BDI/496/Add.1, G/TBT/N/KEN/1656/Add.1, G/TBT/N/RWA/1045/Add.1, G/TBT/N/TZA/1159/Add.1, G/TBT/N/UGA/1996/Add.1"," G/TBT/N/BDI/496/Add.1, G/TBT/N/KEN/1656/Add.1, G/TBT/N/RWA/1045/Add.1, G/TBT/N/TZA/1159/Add.1, G/TBT/N/UGA/1996/Add.1")</f>
        <v xml:space="preserve"> G/TBT/N/BDI/496/Add.1, G/TBT/N/KEN/1656/Add.1, G/TBT/N/RWA/1045/Add.1, G/TBT/N/TZA/1159/Add.1, G/TBT/N/UGA/1996/Add.1</v>
      </c>
      <c r="D540" s="1" t="s">
        <v>1147</v>
      </c>
      <c r="E540" s="1" t="s">
        <v>1148</v>
      </c>
      <c r="F540" s="1" t="s">
        <v>1149</v>
      </c>
      <c r="G540" s="1" t="s">
        <v>1150</v>
      </c>
      <c r="H540" s="1" t="s">
        <v>97</v>
      </c>
      <c r="I540" s="1" t="s">
        <v>649</v>
      </c>
      <c r="J540" s="1" t="s">
        <v>23</v>
      </c>
      <c r="K540" s="1" t="s">
        <v>29</v>
      </c>
      <c r="L540" s="3"/>
      <c r="M540" s="9" t="s">
        <v>23</v>
      </c>
      <c r="N540" s="9" t="s">
        <v>23</v>
      </c>
      <c r="O540" s="9" t="s">
        <v>23</v>
      </c>
      <c r="P540" s="3" t="s">
        <v>71</v>
      </c>
      <c r="Q540" s="3"/>
      <c r="R540" s="3" t="str">
        <f>HYPERLINK("https://docs.wto.org/imrd/directdoc.asp?DDFDocuments/t/G/TBTN24/BDI496A1.docx", "https://docs.wto.org/imrd/directdoc.asp?DDFDocuments/t/G/TBTN24/BDI496A1.docx")</f>
        <v>https://docs.wto.org/imrd/directdoc.asp?DDFDocuments/t/G/TBTN24/BDI496A1.docx</v>
      </c>
      <c r="S540" s="3" t="str">
        <f>HYPERLINK("https://docs.wto.org/imrd/directdoc.asp?DDFDocuments/u/G/TBTN24/BDI496A1.docx", "https://docs.wto.org/imrd/directdoc.asp?DDFDocuments/u/G/TBTN24/BDI496A1.docx")</f>
        <v>https://docs.wto.org/imrd/directdoc.asp?DDFDocuments/u/G/TBTN24/BDI496A1.docx</v>
      </c>
      <c r="T540" s="3" t="str">
        <f>HYPERLINK("https://docs.wto.org/imrd/directdoc.asp?DDFDocuments/v/G/TBTN24/BDI496A1.docx", "https://docs.wto.org/imrd/directdoc.asp?DDFDocuments/v/G/TBTN24/BDI496A1.docx")</f>
        <v>https://docs.wto.org/imrd/directdoc.asp?DDFDocuments/v/G/TBTN24/BDI496A1.docx</v>
      </c>
      <c r="U540" s="3" t="s">
        <v>421</v>
      </c>
      <c r="V540" s="3" t="s">
        <v>422</v>
      </c>
      <c r="W540" s="3" t="s">
        <v>422</v>
      </c>
      <c r="X540" s="3" t="s">
        <v>422</v>
      </c>
      <c r="Y540" s="3" t="s">
        <v>422</v>
      </c>
      <c r="Z540" s="3" t="s">
        <v>422</v>
      </c>
      <c r="AA540" s="3" t="s">
        <v>422</v>
      </c>
      <c r="AB540" s="1" t="s">
        <v>23</v>
      </c>
    </row>
    <row r="541" spans="1:28" ht="300" x14ac:dyDescent="0.25">
      <c r="A541" s="3" t="s">
        <v>43</v>
      </c>
      <c r="B541" s="9">
        <v>46000</v>
      </c>
      <c r="C541" s="13" t="str">
        <f>HYPERLINK("https://eping.wto.org/en/Search?viewData= G/TBT/N/BDI/496/Add.1, G/TBT/N/KEN/1656/Add.1, G/TBT/N/RWA/1045/Add.1, G/TBT/N/TZA/1159/Add.1, G/TBT/N/UGA/1996/Add.1"," G/TBT/N/BDI/496/Add.1, G/TBT/N/KEN/1656/Add.1, G/TBT/N/RWA/1045/Add.1, G/TBT/N/TZA/1159/Add.1, G/TBT/N/UGA/1996/Add.1")</f>
        <v xml:space="preserve"> G/TBT/N/BDI/496/Add.1, G/TBT/N/KEN/1656/Add.1, G/TBT/N/RWA/1045/Add.1, G/TBT/N/TZA/1159/Add.1, G/TBT/N/UGA/1996/Add.1</v>
      </c>
      <c r="D541" s="1" t="s">
        <v>1147</v>
      </c>
      <c r="E541" s="1" t="s">
        <v>1148</v>
      </c>
      <c r="F541" s="1" t="s">
        <v>1149</v>
      </c>
      <c r="G541" s="1" t="s">
        <v>1150</v>
      </c>
      <c r="H541" s="1" t="s">
        <v>97</v>
      </c>
      <c r="I541" s="1" t="s">
        <v>649</v>
      </c>
      <c r="J541" s="1" t="s">
        <v>23</v>
      </c>
      <c r="K541" s="1" t="s">
        <v>29</v>
      </c>
      <c r="L541" s="3"/>
      <c r="M541" s="9" t="s">
        <v>23</v>
      </c>
      <c r="N541" s="9" t="s">
        <v>23</v>
      </c>
      <c r="O541" s="9" t="s">
        <v>23</v>
      </c>
      <c r="P541" s="3" t="s">
        <v>71</v>
      </c>
      <c r="Q541" s="3"/>
      <c r="R541" s="3" t="str">
        <f>HYPERLINK("https://docs.wto.org/imrd/directdoc.asp?DDFDocuments/t/G/TBTN24/BDI496A1.docx", "https://docs.wto.org/imrd/directdoc.asp?DDFDocuments/t/G/TBTN24/BDI496A1.docx")</f>
        <v>https://docs.wto.org/imrd/directdoc.asp?DDFDocuments/t/G/TBTN24/BDI496A1.docx</v>
      </c>
      <c r="S541" s="3" t="str">
        <f>HYPERLINK("https://docs.wto.org/imrd/directdoc.asp?DDFDocuments/u/G/TBTN24/BDI496A1.docx", "https://docs.wto.org/imrd/directdoc.asp?DDFDocuments/u/G/TBTN24/BDI496A1.docx")</f>
        <v>https://docs.wto.org/imrd/directdoc.asp?DDFDocuments/u/G/TBTN24/BDI496A1.docx</v>
      </c>
      <c r="T541" s="3" t="str">
        <f>HYPERLINK("https://docs.wto.org/imrd/directdoc.asp?DDFDocuments/v/G/TBTN24/BDI496A1.docx", "https://docs.wto.org/imrd/directdoc.asp?DDFDocuments/v/G/TBTN24/BDI496A1.docx")</f>
        <v>https://docs.wto.org/imrd/directdoc.asp?DDFDocuments/v/G/TBTN24/BDI496A1.docx</v>
      </c>
      <c r="U541" s="3" t="s">
        <v>421</v>
      </c>
      <c r="V541" s="3" t="s">
        <v>422</v>
      </c>
      <c r="W541" s="3" t="s">
        <v>422</v>
      </c>
      <c r="X541" s="3" t="s">
        <v>422</v>
      </c>
      <c r="Y541" s="3" t="s">
        <v>422</v>
      </c>
      <c r="Z541" s="3" t="s">
        <v>422</v>
      </c>
      <c r="AA541" s="3" t="s">
        <v>422</v>
      </c>
      <c r="AB541" s="1" t="s">
        <v>23</v>
      </c>
    </row>
    <row r="542" spans="1:28" ht="300" x14ac:dyDescent="0.25">
      <c r="A542" s="3" t="s">
        <v>22</v>
      </c>
      <c r="B542" s="9">
        <v>46000</v>
      </c>
      <c r="C542" s="13" t="str">
        <f>HYPERLINK("https://eping.wto.org/en/Search?viewData= G/TBT/N/BDI/491/Add.1, G/TBT/N/KEN/1651/Add.1, G/TBT/N/RWA/1040/Add.1, G/TBT/N/TZA/1154/Add.1, G/TBT/N/UGA/1991/Add.1"," G/TBT/N/BDI/491/Add.1, G/TBT/N/KEN/1651/Add.1, G/TBT/N/RWA/1040/Add.1, G/TBT/N/TZA/1154/Add.1, G/TBT/N/UGA/1991/Add.1")</f>
        <v xml:space="preserve"> G/TBT/N/BDI/491/Add.1, G/TBT/N/KEN/1651/Add.1, G/TBT/N/RWA/1040/Add.1, G/TBT/N/TZA/1154/Add.1, G/TBT/N/UGA/1991/Add.1</v>
      </c>
      <c r="D542" s="1" t="s">
        <v>1155</v>
      </c>
      <c r="E542" s="1" t="s">
        <v>1156</v>
      </c>
      <c r="F542" s="1" t="s">
        <v>1157</v>
      </c>
      <c r="G542" s="1" t="s">
        <v>1158</v>
      </c>
      <c r="H542" s="1" t="s">
        <v>97</v>
      </c>
      <c r="I542" s="1" t="s">
        <v>649</v>
      </c>
      <c r="J542" s="1" t="s">
        <v>23</v>
      </c>
      <c r="K542" s="1" t="s">
        <v>29</v>
      </c>
      <c r="L542" s="3"/>
      <c r="M542" s="9" t="s">
        <v>23</v>
      </c>
      <c r="N542" s="9" t="s">
        <v>23</v>
      </c>
      <c r="O542" s="9" t="s">
        <v>23</v>
      </c>
      <c r="P542" s="3" t="s">
        <v>71</v>
      </c>
      <c r="Q542" s="3"/>
      <c r="R542" s="3" t="str">
        <f>HYPERLINK("https://docs.wto.org/imrd/directdoc.asp?DDFDocuments/t/G/TBTN24/BDI491A1.docx", "https://docs.wto.org/imrd/directdoc.asp?DDFDocuments/t/G/TBTN24/BDI491A1.docx")</f>
        <v>https://docs.wto.org/imrd/directdoc.asp?DDFDocuments/t/G/TBTN24/BDI491A1.docx</v>
      </c>
      <c r="S542" s="3" t="str">
        <f>HYPERLINK("https://docs.wto.org/imrd/directdoc.asp?DDFDocuments/u/G/TBTN24/BDI491A1.docx", "https://docs.wto.org/imrd/directdoc.asp?DDFDocuments/u/G/TBTN24/BDI491A1.docx")</f>
        <v>https://docs.wto.org/imrd/directdoc.asp?DDFDocuments/u/G/TBTN24/BDI491A1.docx</v>
      </c>
      <c r="T542" s="3" t="str">
        <f>HYPERLINK("https://docs.wto.org/imrd/directdoc.asp?DDFDocuments/v/G/TBTN24/BDI491A1.docx", "https://docs.wto.org/imrd/directdoc.asp?DDFDocuments/v/G/TBTN24/BDI491A1.docx")</f>
        <v>https://docs.wto.org/imrd/directdoc.asp?DDFDocuments/v/G/TBTN24/BDI491A1.docx</v>
      </c>
      <c r="U542" s="3" t="s">
        <v>421</v>
      </c>
      <c r="V542" s="3" t="s">
        <v>422</v>
      </c>
      <c r="W542" s="3" t="s">
        <v>422</v>
      </c>
      <c r="X542" s="3" t="s">
        <v>422</v>
      </c>
      <c r="Y542" s="3" t="s">
        <v>422</v>
      </c>
      <c r="Z542" s="3" t="s">
        <v>422</v>
      </c>
      <c r="AA542" s="3" t="s">
        <v>422</v>
      </c>
      <c r="AB542" s="1" t="s">
        <v>23</v>
      </c>
    </row>
    <row r="543" spans="1:28" ht="300" x14ac:dyDescent="0.25">
      <c r="A543" s="3" t="s">
        <v>43</v>
      </c>
      <c r="B543" s="9">
        <v>46000</v>
      </c>
      <c r="C543" s="13" t="str">
        <f>HYPERLINK("https://eping.wto.org/en/Search?viewData= G/TBT/N/BDI/495/Add.1, G/TBT/N/KEN/1655/Add.1, G/TBT/N/RWA/1044/Add.1, G/TBT/N/TZA/1158/Add.1, G/TBT/N/UGA/1995/Add.1"," G/TBT/N/BDI/495/Add.1, G/TBT/N/KEN/1655/Add.1, G/TBT/N/RWA/1044/Add.1, G/TBT/N/TZA/1158/Add.1, G/TBT/N/UGA/1995/Add.1")</f>
        <v xml:space="preserve"> G/TBT/N/BDI/495/Add.1, G/TBT/N/KEN/1655/Add.1, G/TBT/N/RWA/1044/Add.1, G/TBT/N/TZA/1158/Add.1, G/TBT/N/UGA/1995/Add.1</v>
      </c>
      <c r="D543" s="1" t="s">
        <v>1286</v>
      </c>
      <c r="E543" s="1" t="s">
        <v>1287</v>
      </c>
      <c r="F543" s="1" t="s">
        <v>1288</v>
      </c>
      <c r="G543" s="1" t="s">
        <v>1289</v>
      </c>
      <c r="H543" s="1" t="s">
        <v>97</v>
      </c>
      <c r="I543" s="1" t="s">
        <v>649</v>
      </c>
      <c r="J543" s="1" t="s">
        <v>23</v>
      </c>
      <c r="K543" s="1" t="s">
        <v>29</v>
      </c>
      <c r="L543" s="3"/>
      <c r="M543" s="9" t="s">
        <v>23</v>
      </c>
      <c r="N543" s="9" t="s">
        <v>23</v>
      </c>
      <c r="O543" s="9" t="s">
        <v>23</v>
      </c>
      <c r="P543" s="3" t="s">
        <v>71</v>
      </c>
      <c r="Q543" s="3"/>
      <c r="R543" s="3" t="str">
        <f>HYPERLINK("https://docs.wto.org/imrd/directdoc.asp?DDFDocuments/t/G/TBTN24/BDI495A1.docx", "https://docs.wto.org/imrd/directdoc.asp?DDFDocuments/t/G/TBTN24/BDI495A1.docx")</f>
        <v>https://docs.wto.org/imrd/directdoc.asp?DDFDocuments/t/G/TBTN24/BDI495A1.docx</v>
      </c>
      <c r="S543" s="3" t="str">
        <f>HYPERLINK("https://docs.wto.org/imrd/directdoc.asp?DDFDocuments/u/G/TBTN24/BDI495A1.docx", "https://docs.wto.org/imrd/directdoc.asp?DDFDocuments/u/G/TBTN24/BDI495A1.docx")</f>
        <v>https://docs.wto.org/imrd/directdoc.asp?DDFDocuments/u/G/TBTN24/BDI495A1.docx</v>
      </c>
      <c r="T543" s="3" t="str">
        <f>HYPERLINK("https://docs.wto.org/imrd/directdoc.asp?DDFDocuments/v/G/TBTN24/BDI495A1.docx", "https://docs.wto.org/imrd/directdoc.asp?DDFDocuments/v/G/TBTN24/BDI495A1.docx")</f>
        <v>https://docs.wto.org/imrd/directdoc.asp?DDFDocuments/v/G/TBTN24/BDI495A1.docx</v>
      </c>
      <c r="U543" s="3" t="s">
        <v>421</v>
      </c>
      <c r="V543" s="3" t="s">
        <v>422</v>
      </c>
      <c r="W543" s="3" t="s">
        <v>422</v>
      </c>
      <c r="X543" s="3" t="s">
        <v>422</v>
      </c>
      <c r="Y543" s="3" t="s">
        <v>422</v>
      </c>
      <c r="Z543" s="3" t="s">
        <v>422</v>
      </c>
      <c r="AA543" s="3" t="s">
        <v>422</v>
      </c>
      <c r="AB543" s="1" t="s">
        <v>23</v>
      </c>
    </row>
    <row r="544" spans="1:28" ht="300" x14ac:dyDescent="0.25">
      <c r="A544" s="3" t="s">
        <v>47</v>
      </c>
      <c r="B544" s="9">
        <v>46000</v>
      </c>
      <c r="C544" s="13" t="str">
        <f>HYPERLINK("https://eping.wto.org/en/Search?viewData= G/TBT/N/BDI/493/Add.1, G/TBT/N/KEN/1653/Add.1, G/TBT/N/RWA/1042/Add.1, G/TBT/N/TZA/1156/Add.1, G/TBT/N/UGA/1993/Add.1"," G/TBT/N/BDI/493/Add.1, G/TBT/N/KEN/1653/Add.1, G/TBT/N/RWA/1042/Add.1, G/TBT/N/TZA/1156/Add.1, G/TBT/N/UGA/1993/Add.1")</f>
        <v xml:space="preserve"> G/TBT/N/BDI/493/Add.1, G/TBT/N/KEN/1653/Add.1, G/TBT/N/RWA/1042/Add.1, G/TBT/N/TZA/1156/Add.1, G/TBT/N/UGA/1993/Add.1</v>
      </c>
      <c r="D544" s="1" t="s">
        <v>1194</v>
      </c>
      <c r="E544" s="1" t="s">
        <v>1195</v>
      </c>
      <c r="F544" s="1" t="s">
        <v>1196</v>
      </c>
      <c r="G544" s="1" t="s">
        <v>1197</v>
      </c>
      <c r="H544" s="1" t="s">
        <v>97</v>
      </c>
      <c r="I544" s="1" t="s">
        <v>649</v>
      </c>
      <c r="J544" s="1" t="s">
        <v>23</v>
      </c>
      <c r="K544" s="1" t="s">
        <v>29</v>
      </c>
      <c r="L544" s="3"/>
      <c r="M544" s="9" t="s">
        <v>23</v>
      </c>
      <c r="N544" s="9" t="s">
        <v>23</v>
      </c>
      <c r="O544" s="9" t="s">
        <v>23</v>
      </c>
      <c r="P544" s="3" t="s">
        <v>71</v>
      </c>
      <c r="Q544" s="3"/>
      <c r="R544" s="3" t="str">
        <f>HYPERLINK("https://docs.wto.org/imrd/directdoc.asp?DDFDocuments/t/G/TBTN24/BDI493A1.docx", "https://docs.wto.org/imrd/directdoc.asp?DDFDocuments/t/G/TBTN24/BDI493A1.docx")</f>
        <v>https://docs.wto.org/imrd/directdoc.asp?DDFDocuments/t/G/TBTN24/BDI493A1.docx</v>
      </c>
      <c r="S544" s="3" t="str">
        <f>HYPERLINK("https://docs.wto.org/imrd/directdoc.asp?DDFDocuments/u/G/TBTN24/BDI493A1.docx", "https://docs.wto.org/imrd/directdoc.asp?DDFDocuments/u/G/TBTN24/BDI493A1.docx")</f>
        <v>https://docs.wto.org/imrd/directdoc.asp?DDFDocuments/u/G/TBTN24/BDI493A1.docx</v>
      </c>
      <c r="T544" s="3" t="str">
        <f>HYPERLINK("https://docs.wto.org/imrd/directdoc.asp?DDFDocuments/v/G/TBTN24/BDI493A1.docx", "https://docs.wto.org/imrd/directdoc.asp?DDFDocuments/v/G/TBTN24/BDI493A1.docx")</f>
        <v>https://docs.wto.org/imrd/directdoc.asp?DDFDocuments/v/G/TBTN24/BDI493A1.docx</v>
      </c>
      <c r="U544" s="3" t="s">
        <v>421</v>
      </c>
      <c r="V544" s="3" t="s">
        <v>422</v>
      </c>
      <c r="W544" s="3" t="s">
        <v>422</v>
      </c>
      <c r="X544" s="3" t="s">
        <v>422</v>
      </c>
      <c r="Y544" s="3" t="s">
        <v>422</v>
      </c>
      <c r="Z544" s="3" t="s">
        <v>422</v>
      </c>
      <c r="AA544" s="3" t="s">
        <v>422</v>
      </c>
      <c r="AB544" s="1" t="s">
        <v>23</v>
      </c>
    </row>
    <row r="545" spans="1:28" ht="240" x14ac:dyDescent="0.25">
      <c r="A545" s="3" t="s">
        <v>47</v>
      </c>
      <c r="B545" s="9">
        <v>46000</v>
      </c>
      <c r="C545" s="13" t="str">
        <f>HYPERLINK("https://eping.wto.org/en/Search?viewData= G/TBT/N/BDI/349/Add.2, G/TBT/N/KEN/1418/Add.2, G/TBT/N/RWA/856/Add.2, G/TBT/N/TZA/939/Add.2, G/TBT/N/UGA/1765/Add.2"," G/TBT/N/BDI/349/Add.2, G/TBT/N/KEN/1418/Add.2, G/TBT/N/RWA/856/Add.2, G/TBT/N/TZA/939/Add.2, G/TBT/N/UGA/1765/Add.2")</f>
        <v xml:space="preserve"> G/TBT/N/BDI/349/Add.2, G/TBT/N/KEN/1418/Add.2, G/TBT/N/RWA/856/Add.2, G/TBT/N/TZA/939/Add.2, G/TBT/N/UGA/1765/Add.2</v>
      </c>
      <c r="D545" s="1" t="s">
        <v>1294</v>
      </c>
      <c r="E545" s="1" t="s">
        <v>1295</v>
      </c>
      <c r="F545" s="1" t="s">
        <v>1296</v>
      </c>
      <c r="G545" s="1" t="s">
        <v>1297</v>
      </c>
      <c r="H545" s="1" t="s">
        <v>1208</v>
      </c>
      <c r="I545" s="1" t="s">
        <v>1298</v>
      </c>
      <c r="J545" s="1" t="s">
        <v>23</v>
      </c>
      <c r="K545" s="1" t="s">
        <v>29</v>
      </c>
      <c r="L545" s="3"/>
      <c r="M545" s="9" t="s">
        <v>23</v>
      </c>
      <c r="N545" s="9" t="s">
        <v>23</v>
      </c>
      <c r="O545" s="9" t="s">
        <v>23</v>
      </c>
      <c r="P545" s="3" t="s">
        <v>71</v>
      </c>
      <c r="Q545" s="3"/>
      <c r="R545" s="3" t="str">
        <f>HYPERLINK("https://docs.wto.org/imrd/directdoc.asp?DDFDocuments/t/G/TBTN23/BDI349A2.docx", "https://docs.wto.org/imrd/directdoc.asp?DDFDocuments/t/G/TBTN23/BDI349A2.docx")</f>
        <v>https://docs.wto.org/imrd/directdoc.asp?DDFDocuments/t/G/TBTN23/BDI349A2.docx</v>
      </c>
      <c r="S545" s="3" t="str">
        <f>HYPERLINK("https://docs.wto.org/imrd/directdoc.asp?DDFDocuments/u/G/TBTN23/BDI349A2.docx", "https://docs.wto.org/imrd/directdoc.asp?DDFDocuments/u/G/TBTN23/BDI349A2.docx")</f>
        <v>https://docs.wto.org/imrd/directdoc.asp?DDFDocuments/u/G/TBTN23/BDI349A2.docx</v>
      </c>
      <c r="T545" s="3" t="str">
        <f>HYPERLINK("https://docs.wto.org/imrd/directdoc.asp?DDFDocuments/v/G/TBTN23/BDI349A2.docx", "https://docs.wto.org/imrd/directdoc.asp?DDFDocuments/v/G/TBTN23/BDI349A2.docx")</f>
        <v>https://docs.wto.org/imrd/directdoc.asp?DDFDocuments/v/G/TBTN23/BDI349A2.docx</v>
      </c>
      <c r="U545" s="3" t="s">
        <v>421</v>
      </c>
      <c r="V545" s="3" t="s">
        <v>422</v>
      </c>
      <c r="W545" s="3" t="s">
        <v>422</v>
      </c>
      <c r="X545" s="3" t="s">
        <v>422</v>
      </c>
      <c r="Y545" s="3" t="s">
        <v>422</v>
      </c>
      <c r="Z545" s="3" t="s">
        <v>422</v>
      </c>
      <c r="AA545" s="3" t="s">
        <v>422</v>
      </c>
      <c r="AB545" s="1" t="s">
        <v>23</v>
      </c>
    </row>
    <row r="546" spans="1:28" ht="180" x14ac:dyDescent="0.25">
      <c r="A546" s="3" t="s">
        <v>22</v>
      </c>
      <c r="B546" s="9">
        <v>46000</v>
      </c>
      <c r="C546" s="13" t="str">
        <f>HYPERLINK("https://eping.wto.org/en/Search?viewData= G/TBT/N/BDI/351/Add.1, G/TBT/N/KEN/1420/Add.1, G/TBT/N/RWA/858/Add.1, G/TBT/N/TZA/943/Add.1, G/TBT/N/UGA/1767/Add.1"," G/TBT/N/BDI/351/Add.1, G/TBT/N/KEN/1420/Add.1, G/TBT/N/RWA/858/Add.1, G/TBT/N/TZA/943/Add.1, G/TBT/N/UGA/1767/Add.1")</f>
        <v xml:space="preserve"> G/TBT/N/BDI/351/Add.1, G/TBT/N/KEN/1420/Add.1, G/TBT/N/RWA/858/Add.1, G/TBT/N/TZA/943/Add.1, G/TBT/N/UGA/1767/Add.1</v>
      </c>
      <c r="D546" s="1" t="s">
        <v>1317</v>
      </c>
      <c r="E546" s="1" t="s">
        <v>1318</v>
      </c>
      <c r="F546" s="1" t="s">
        <v>1319</v>
      </c>
      <c r="G546" s="1" t="s">
        <v>1320</v>
      </c>
      <c r="H546" s="1" t="s">
        <v>1182</v>
      </c>
      <c r="I546" s="1" t="s">
        <v>1336</v>
      </c>
      <c r="J546" s="1" t="s">
        <v>23</v>
      </c>
      <c r="K546" s="1" t="s">
        <v>29</v>
      </c>
      <c r="L546" s="3"/>
      <c r="M546" s="9" t="s">
        <v>23</v>
      </c>
      <c r="N546" s="9" t="s">
        <v>23</v>
      </c>
      <c r="O546" s="9" t="s">
        <v>23</v>
      </c>
      <c r="P546" s="3" t="s">
        <v>71</v>
      </c>
      <c r="Q546" s="3"/>
      <c r="R546" s="3" t="str">
        <f>HYPERLINK("https://docs.wto.org/imrd/directdoc.asp?DDFDocuments/t/G/TBTN23/BDI351A1.docx", "https://docs.wto.org/imrd/directdoc.asp?DDFDocuments/t/G/TBTN23/BDI351A1.docx")</f>
        <v>https://docs.wto.org/imrd/directdoc.asp?DDFDocuments/t/G/TBTN23/BDI351A1.docx</v>
      </c>
      <c r="S546" s="3" t="str">
        <f>HYPERLINK("https://docs.wto.org/imrd/directdoc.asp?DDFDocuments/u/G/TBTN23/BDI351A1.docx", "https://docs.wto.org/imrd/directdoc.asp?DDFDocuments/u/G/TBTN23/BDI351A1.docx")</f>
        <v>https://docs.wto.org/imrd/directdoc.asp?DDFDocuments/u/G/TBTN23/BDI351A1.docx</v>
      </c>
      <c r="T546" s="3" t="str">
        <f>HYPERLINK("https://docs.wto.org/imrd/directdoc.asp?DDFDocuments/v/G/TBTN23/BDI351A1.docx", "https://docs.wto.org/imrd/directdoc.asp?DDFDocuments/v/G/TBTN23/BDI351A1.docx")</f>
        <v>https://docs.wto.org/imrd/directdoc.asp?DDFDocuments/v/G/TBTN23/BDI351A1.docx</v>
      </c>
      <c r="U546" s="3" t="s">
        <v>421</v>
      </c>
      <c r="V546" s="3" t="s">
        <v>422</v>
      </c>
      <c r="W546" s="3" t="s">
        <v>422</v>
      </c>
      <c r="X546" s="3" t="s">
        <v>422</v>
      </c>
      <c r="Y546" s="3" t="s">
        <v>422</v>
      </c>
      <c r="Z546" s="3" t="s">
        <v>422</v>
      </c>
      <c r="AA546" s="3" t="s">
        <v>422</v>
      </c>
      <c r="AB546" s="1" t="s">
        <v>23</v>
      </c>
    </row>
    <row r="547" spans="1:28" ht="409.5" x14ac:dyDescent="0.25">
      <c r="A547" s="3" t="s">
        <v>47</v>
      </c>
      <c r="B547" s="9">
        <v>46000</v>
      </c>
      <c r="C547" s="13" t="str">
        <f>HYPERLINK("https://eping.wto.org/en/Search?viewData= G/TBT/N/BDI/449/Add.1, G/TBT/N/KEN/1554/Add.2, G/TBT/N/RWA/984/Add.1, G/TBT/N/TZA/1085/Add.1, G/TBT/N/UGA/1899/Add.1"," G/TBT/N/BDI/449/Add.1, G/TBT/N/KEN/1554/Add.2, G/TBT/N/RWA/984/Add.1, G/TBT/N/TZA/1085/Add.1, G/TBT/N/UGA/1899/Add.1")</f>
        <v xml:space="preserve"> G/TBT/N/BDI/449/Add.1, G/TBT/N/KEN/1554/Add.2, G/TBT/N/RWA/984/Add.1, G/TBT/N/TZA/1085/Add.1, G/TBT/N/UGA/1899/Add.1</v>
      </c>
      <c r="D547" s="1" t="s">
        <v>1204</v>
      </c>
      <c r="E547" s="1" t="s">
        <v>1205</v>
      </c>
      <c r="F547" s="1" t="s">
        <v>1206</v>
      </c>
      <c r="G547" s="1" t="s">
        <v>1207</v>
      </c>
      <c r="H547" s="1" t="s">
        <v>1208</v>
      </c>
      <c r="I547" s="1" t="s">
        <v>649</v>
      </c>
      <c r="J547" s="1" t="s">
        <v>23</v>
      </c>
      <c r="K547" s="1" t="s">
        <v>29</v>
      </c>
      <c r="L547" s="3"/>
      <c r="M547" s="9" t="s">
        <v>23</v>
      </c>
      <c r="N547" s="9" t="s">
        <v>23</v>
      </c>
      <c r="O547" s="9" t="s">
        <v>23</v>
      </c>
      <c r="P547" s="3" t="s">
        <v>71</v>
      </c>
      <c r="Q547" s="3"/>
      <c r="R547" s="3" t="str">
        <f>HYPERLINK("https://docs.wto.org/imrd/directdoc.asp?DDFDocuments/t/G/TBTN24/BDI449A1.docx", "https://docs.wto.org/imrd/directdoc.asp?DDFDocuments/t/G/TBTN24/BDI449A1.docx")</f>
        <v>https://docs.wto.org/imrd/directdoc.asp?DDFDocuments/t/G/TBTN24/BDI449A1.docx</v>
      </c>
      <c r="S547" s="3" t="str">
        <f>HYPERLINK("https://docs.wto.org/imrd/directdoc.asp?DDFDocuments/u/G/TBTN24/BDI449A1.docx", "https://docs.wto.org/imrd/directdoc.asp?DDFDocuments/u/G/TBTN24/BDI449A1.docx")</f>
        <v>https://docs.wto.org/imrd/directdoc.asp?DDFDocuments/u/G/TBTN24/BDI449A1.docx</v>
      </c>
      <c r="T547" s="3" t="str">
        <f>HYPERLINK("https://docs.wto.org/imrd/directdoc.asp?DDFDocuments/v/G/TBTN24/BDI449A1.docx", "https://docs.wto.org/imrd/directdoc.asp?DDFDocuments/v/G/TBTN24/BDI449A1.docx")</f>
        <v>https://docs.wto.org/imrd/directdoc.asp?DDFDocuments/v/G/TBTN24/BDI449A1.docx</v>
      </c>
      <c r="U547" s="3" t="s">
        <v>421</v>
      </c>
      <c r="V547" s="3" t="s">
        <v>422</v>
      </c>
      <c r="W547" s="3" t="s">
        <v>421</v>
      </c>
      <c r="X547" s="3" t="s">
        <v>422</v>
      </c>
      <c r="Y547" s="3" t="s">
        <v>422</v>
      </c>
      <c r="Z547" s="3" t="s">
        <v>422</v>
      </c>
      <c r="AA547" s="3" t="s">
        <v>422</v>
      </c>
      <c r="AB547" s="1" t="s">
        <v>23</v>
      </c>
    </row>
    <row r="548" spans="1:28" ht="300" x14ac:dyDescent="0.25">
      <c r="A548" s="3" t="s">
        <v>126</v>
      </c>
      <c r="B548" s="9">
        <v>46000</v>
      </c>
      <c r="C548" s="13" t="str">
        <f>HYPERLINK("https://eping.wto.org/en/Search?viewData= G/TBT/N/BDI/447/Add.1, G/TBT/N/KEN/1552/Add.2, G/TBT/N/RWA/982/Add.1, G/TBT/N/TZA/1083/Add.1, G/TBT/N/UGA/1897/Add.1"," G/TBT/N/BDI/447/Add.1, G/TBT/N/KEN/1552/Add.2, G/TBT/N/RWA/982/Add.1, G/TBT/N/TZA/1083/Add.1, G/TBT/N/UGA/1897/Add.1")</f>
        <v xml:space="preserve"> G/TBT/N/BDI/447/Add.1, G/TBT/N/KEN/1552/Add.2, G/TBT/N/RWA/982/Add.1, G/TBT/N/TZA/1083/Add.1, G/TBT/N/UGA/1897/Add.1</v>
      </c>
      <c r="D548" s="1" t="s">
        <v>1276</v>
      </c>
      <c r="E548" s="1" t="s">
        <v>1277</v>
      </c>
      <c r="F548" s="1" t="s">
        <v>1278</v>
      </c>
      <c r="G548" s="1" t="s">
        <v>1279</v>
      </c>
      <c r="H548" s="1" t="s">
        <v>1208</v>
      </c>
      <c r="I548" s="1" t="s">
        <v>649</v>
      </c>
      <c r="J548" s="1" t="s">
        <v>23</v>
      </c>
      <c r="K548" s="1" t="s">
        <v>29</v>
      </c>
      <c r="L548" s="3"/>
      <c r="M548" s="9" t="s">
        <v>23</v>
      </c>
      <c r="N548" s="9" t="s">
        <v>23</v>
      </c>
      <c r="O548" s="9" t="s">
        <v>23</v>
      </c>
      <c r="P548" s="3" t="s">
        <v>71</v>
      </c>
      <c r="Q548" s="3"/>
      <c r="R548" s="3" t="str">
        <f>HYPERLINK("https://docs.wto.org/imrd/directdoc.asp?DDFDocuments/t/G/TBTN24/BDI447A1.docx", "https://docs.wto.org/imrd/directdoc.asp?DDFDocuments/t/G/TBTN24/BDI447A1.docx")</f>
        <v>https://docs.wto.org/imrd/directdoc.asp?DDFDocuments/t/G/TBTN24/BDI447A1.docx</v>
      </c>
      <c r="S548" s="3" t="str">
        <f>HYPERLINK("https://docs.wto.org/imrd/directdoc.asp?DDFDocuments/u/G/TBTN24/BDI447A1.docx", "https://docs.wto.org/imrd/directdoc.asp?DDFDocuments/u/G/TBTN24/BDI447A1.docx")</f>
        <v>https://docs.wto.org/imrd/directdoc.asp?DDFDocuments/u/G/TBTN24/BDI447A1.docx</v>
      </c>
      <c r="T548" s="3" t="str">
        <f>HYPERLINK("https://docs.wto.org/imrd/directdoc.asp?DDFDocuments/v/G/TBTN24/BDI447A1.docx", "https://docs.wto.org/imrd/directdoc.asp?DDFDocuments/v/G/TBTN24/BDI447A1.docx")</f>
        <v>https://docs.wto.org/imrd/directdoc.asp?DDFDocuments/v/G/TBTN24/BDI447A1.docx</v>
      </c>
      <c r="U548" s="3" t="s">
        <v>421</v>
      </c>
      <c r="V548" s="3" t="s">
        <v>422</v>
      </c>
      <c r="W548" s="3" t="s">
        <v>421</v>
      </c>
      <c r="X548" s="3" t="s">
        <v>422</v>
      </c>
      <c r="Y548" s="3" t="s">
        <v>422</v>
      </c>
      <c r="Z548" s="3" t="s">
        <v>422</v>
      </c>
      <c r="AA548" s="3" t="s">
        <v>422</v>
      </c>
      <c r="AB548" s="1" t="s">
        <v>23</v>
      </c>
    </row>
    <row r="549" spans="1:28" ht="210" x14ac:dyDescent="0.25">
      <c r="A549" s="3" t="s">
        <v>43</v>
      </c>
      <c r="B549" s="9">
        <v>46000</v>
      </c>
      <c r="C549" s="13" t="str">
        <f>HYPERLINK("https://eping.wto.org/en/Search?viewData= G/TBT/N/BDI/448/Add.1, G/TBT/N/KEN/1553/Add.2, G/TBT/N/RWA/983/Add.1, G/TBT/N/TZA/1084/Add.1, G/TBT/N/UGA/1898/Add.1"," G/TBT/N/BDI/448/Add.1, G/TBT/N/KEN/1553/Add.2, G/TBT/N/RWA/983/Add.1, G/TBT/N/TZA/1084/Add.1, G/TBT/N/UGA/1898/Add.1")</f>
        <v xml:space="preserve"> G/TBT/N/BDI/448/Add.1, G/TBT/N/KEN/1553/Add.2, G/TBT/N/RWA/983/Add.1, G/TBT/N/TZA/1084/Add.1, G/TBT/N/UGA/1898/Add.1</v>
      </c>
      <c r="D549" s="1" t="s">
        <v>1209</v>
      </c>
      <c r="E549" s="1" t="s">
        <v>1210</v>
      </c>
      <c r="F549" s="1" t="s">
        <v>468</v>
      </c>
      <c r="G549" s="1" t="s">
        <v>23</v>
      </c>
      <c r="H549" s="1" t="s">
        <v>1208</v>
      </c>
      <c r="I549" s="1" t="s">
        <v>1211</v>
      </c>
      <c r="J549" s="1" t="s">
        <v>23</v>
      </c>
      <c r="K549" s="1" t="s">
        <v>29</v>
      </c>
      <c r="L549" s="3"/>
      <c r="M549" s="9" t="s">
        <v>23</v>
      </c>
      <c r="N549" s="9" t="s">
        <v>23</v>
      </c>
      <c r="O549" s="9" t="s">
        <v>23</v>
      </c>
      <c r="P549" s="3" t="s">
        <v>71</v>
      </c>
      <c r="Q549" s="3"/>
      <c r="R549" s="3" t="str">
        <f>HYPERLINK("https://docs.wto.org/imrd/directdoc.asp?DDFDocuments/t/G/TBTN24/BDI448A1.docx", "https://docs.wto.org/imrd/directdoc.asp?DDFDocuments/t/G/TBTN24/BDI448A1.docx")</f>
        <v>https://docs.wto.org/imrd/directdoc.asp?DDFDocuments/t/G/TBTN24/BDI448A1.docx</v>
      </c>
      <c r="S549" s="3" t="str">
        <f>HYPERLINK("https://docs.wto.org/imrd/directdoc.asp?DDFDocuments/u/G/TBTN24/BDI448A1.docx", "https://docs.wto.org/imrd/directdoc.asp?DDFDocuments/u/G/TBTN24/BDI448A1.docx")</f>
        <v>https://docs.wto.org/imrd/directdoc.asp?DDFDocuments/u/G/TBTN24/BDI448A1.docx</v>
      </c>
      <c r="T549" s="3" t="str">
        <f>HYPERLINK("https://docs.wto.org/imrd/directdoc.asp?DDFDocuments/v/G/TBTN24/BDI448A1.docx", "https://docs.wto.org/imrd/directdoc.asp?DDFDocuments/v/G/TBTN24/BDI448A1.docx")</f>
        <v>https://docs.wto.org/imrd/directdoc.asp?DDFDocuments/v/G/TBTN24/BDI448A1.docx</v>
      </c>
      <c r="U549" s="3" t="s">
        <v>422</v>
      </c>
      <c r="V549" s="3" t="s">
        <v>422</v>
      </c>
      <c r="W549" s="3" t="s">
        <v>421</v>
      </c>
      <c r="X549" s="3" t="s">
        <v>422</v>
      </c>
      <c r="Y549" s="3" t="s">
        <v>422</v>
      </c>
      <c r="Z549" s="3" t="s">
        <v>422</v>
      </c>
      <c r="AA549" s="3" t="s">
        <v>422</v>
      </c>
      <c r="AB549" s="1" t="s">
        <v>23</v>
      </c>
    </row>
    <row r="550" spans="1:28" ht="135" x14ac:dyDescent="0.25">
      <c r="A550" s="3" t="s">
        <v>47</v>
      </c>
      <c r="B550" s="9">
        <v>46000</v>
      </c>
      <c r="C550" s="13" t="str">
        <f>HYPERLINK("https://eping.wto.org/en/Search?viewData= G/TBT/N/BDI/375/Add.1, G/TBT/N/KEN/1455/Add.2, G/TBT/N/RWA/887/Add.1, G/TBT/N/TZA/989/Add.1, G/TBT/N/UGA/1792/Add.1"," G/TBT/N/BDI/375/Add.1, G/TBT/N/KEN/1455/Add.2, G/TBT/N/RWA/887/Add.1, G/TBT/N/TZA/989/Add.1, G/TBT/N/UGA/1792/Add.1")</f>
        <v xml:space="preserve"> G/TBT/N/BDI/375/Add.1, G/TBT/N/KEN/1455/Add.2, G/TBT/N/RWA/887/Add.1, G/TBT/N/TZA/989/Add.1, G/TBT/N/UGA/1792/Add.1</v>
      </c>
      <c r="D550" s="1" t="s">
        <v>1262</v>
      </c>
      <c r="E550" s="1" t="s">
        <v>1263</v>
      </c>
      <c r="F550" s="1" t="s">
        <v>1264</v>
      </c>
      <c r="G550" s="1" t="s">
        <v>1265</v>
      </c>
      <c r="H550" s="1" t="s">
        <v>1266</v>
      </c>
      <c r="I550" s="1" t="s">
        <v>1179</v>
      </c>
      <c r="J550" s="1" t="s">
        <v>23</v>
      </c>
      <c r="K550" s="1" t="s">
        <v>29</v>
      </c>
      <c r="L550" s="3"/>
      <c r="M550" s="9" t="s">
        <v>23</v>
      </c>
      <c r="N550" s="9" t="s">
        <v>23</v>
      </c>
      <c r="O550" s="9" t="s">
        <v>23</v>
      </c>
      <c r="P550" s="3" t="s">
        <v>71</v>
      </c>
      <c r="Q550" s="3"/>
      <c r="R550" s="3" t="str">
        <f>HYPERLINK("https://docs.wto.org/imrd/directdoc.asp?DDFDocuments/t/G/TBTN23/BDI375A1.docx", "https://docs.wto.org/imrd/directdoc.asp?DDFDocuments/t/G/TBTN23/BDI375A1.docx")</f>
        <v>https://docs.wto.org/imrd/directdoc.asp?DDFDocuments/t/G/TBTN23/BDI375A1.docx</v>
      </c>
      <c r="S550" s="3" t="str">
        <f>HYPERLINK("https://docs.wto.org/imrd/directdoc.asp?DDFDocuments/u/G/TBTN23/BDI375A1.docx", "https://docs.wto.org/imrd/directdoc.asp?DDFDocuments/u/G/TBTN23/BDI375A1.docx")</f>
        <v>https://docs.wto.org/imrd/directdoc.asp?DDFDocuments/u/G/TBTN23/BDI375A1.docx</v>
      </c>
      <c r="T550" s="3" t="str">
        <f>HYPERLINK("https://docs.wto.org/imrd/directdoc.asp?DDFDocuments/v/G/TBTN23/BDI375A1.docx", "https://docs.wto.org/imrd/directdoc.asp?DDFDocuments/v/G/TBTN23/BDI375A1.docx")</f>
        <v>https://docs.wto.org/imrd/directdoc.asp?DDFDocuments/v/G/TBTN23/BDI375A1.docx</v>
      </c>
      <c r="U550" s="3" t="s">
        <v>421</v>
      </c>
      <c r="V550" s="3" t="s">
        <v>422</v>
      </c>
      <c r="W550" s="3" t="s">
        <v>422</v>
      </c>
      <c r="X550" s="3" t="s">
        <v>422</v>
      </c>
      <c r="Y550" s="3" t="s">
        <v>422</v>
      </c>
      <c r="Z550" s="3" t="s">
        <v>422</v>
      </c>
      <c r="AA550" s="3" t="s">
        <v>422</v>
      </c>
      <c r="AB550" s="1" t="s">
        <v>23</v>
      </c>
    </row>
    <row r="551" spans="1:28" ht="300" x14ac:dyDescent="0.25">
      <c r="A551" s="3" t="s">
        <v>22</v>
      </c>
      <c r="B551" s="9">
        <v>46000</v>
      </c>
      <c r="C551" s="13" t="str">
        <f>HYPERLINK("https://eping.wto.org/en/Search?viewData= G/TBT/N/BDI/421/Add.1, G/TBT/N/KEN/1526/Add.2, G/TBT/N/RWA/956/Add.1, G/TBT/N/TZA/1056/Add.1, G/TBT/N/UGA/1871/Add.1"," G/TBT/N/BDI/421/Add.1, G/TBT/N/KEN/1526/Add.2, G/TBT/N/RWA/956/Add.1, G/TBT/N/TZA/1056/Add.1, G/TBT/N/UGA/1871/Add.1")</f>
        <v xml:space="preserve"> G/TBT/N/BDI/421/Add.1, G/TBT/N/KEN/1526/Add.2, G/TBT/N/RWA/956/Add.1, G/TBT/N/TZA/1056/Add.1, G/TBT/N/UGA/1871/Add.1</v>
      </c>
      <c r="D551" s="1" t="s">
        <v>1299</v>
      </c>
      <c r="E551" s="1" t="s">
        <v>1300</v>
      </c>
      <c r="F551" s="1" t="s">
        <v>1301</v>
      </c>
      <c r="G551" s="1" t="s">
        <v>1302</v>
      </c>
      <c r="H551" s="1" t="s">
        <v>115</v>
      </c>
      <c r="I551" s="1" t="s">
        <v>649</v>
      </c>
      <c r="J551" s="1" t="s">
        <v>23</v>
      </c>
      <c r="K551" s="1" t="s">
        <v>23</v>
      </c>
      <c r="L551" s="3"/>
      <c r="M551" s="9" t="s">
        <v>23</v>
      </c>
      <c r="N551" s="9" t="s">
        <v>23</v>
      </c>
      <c r="O551" s="9" t="s">
        <v>23</v>
      </c>
      <c r="P551" s="3" t="s">
        <v>71</v>
      </c>
      <c r="Q551" s="3"/>
      <c r="R551" s="3" t="str">
        <f>HYPERLINK("https://docs.wto.org/imrd/directdoc.asp?DDFDocuments/t/G/TBTN23/BDI421A1.docx", "https://docs.wto.org/imrd/directdoc.asp?DDFDocuments/t/G/TBTN23/BDI421A1.docx")</f>
        <v>https://docs.wto.org/imrd/directdoc.asp?DDFDocuments/t/G/TBTN23/BDI421A1.docx</v>
      </c>
      <c r="S551" s="3" t="str">
        <f>HYPERLINK("https://docs.wto.org/imrd/directdoc.asp?DDFDocuments/u/G/TBTN23/BDI421A1.docx", "https://docs.wto.org/imrd/directdoc.asp?DDFDocuments/u/G/TBTN23/BDI421A1.docx")</f>
        <v>https://docs.wto.org/imrd/directdoc.asp?DDFDocuments/u/G/TBTN23/BDI421A1.docx</v>
      </c>
      <c r="T551" s="3" t="str">
        <f>HYPERLINK("https://docs.wto.org/imrd/directdoc.asp?DDFDocuments/v/G/TBTN23/BDI421A1.docx", "https://docs.wto.org/imrd/directdoc.asp?DDFDocuments/v/G/TBTN23/BDI421A1.docx")</f>
        <v>https://docs.wto.org/imrd/directdoc.asp?DDFDocuments/v/G/TBTN23/BDI421A1.docx</v>
      </c>
      <c r="U551" s="3" t="s">
        <v>421</v>
      </c>
      <c r="V551" s="3" t="s">
        <v>422</v>
      </c>
      <c r="W551" s="3" t="s">
        <v>421</v>
      </c>
      <c r="X551" s="3" t="s">
        <v>422</v>
      </c>
      <c r="Y551" s="3" t="s">
        <v>422</v>
      </c>
      <c r="Z551" s="3" t="s">
        <v>422</v>
      </c>
      <c r="AA551" s="3" t="s">
        <v>422</v>
      </c>
      <c r="AB551" s="1" t="s">
        <v>23</v>
      </c>
    </row>
    <row r="552" spans="1:28" ht="409.5" x14ac:dyDescent="0.25">
      <c r="A552" s="3" t="s">
        <v>45</v>
      </c>
      <c r="B552" s="9">
        <v>46000</v>
      </c>
      <c r="C552" s="13" t="str">
        <f>HYPERLINK("https://eping.wto.org/en/Search?viewData= G/TBT/N/ISR/1407"," G/TBT/N/ISR/1407")</f>
        <v xml:space="preserve"> G/TBT/N/ISR/1407</v>
      </c>
      <c r="D552" s="1" t="s">
        <v>1337</v>
      </c>
      <c r="E552" s="1" t="s">
        <v>1338</v>
      </c>
      <c r="F552" s="1" t="s">
        <v>1339</v>
      </c>
      <c r="G552" s="1" t="s">
        <v>23</v>
      </c>
      <c r="H552" s="1" t="s">
        <v>1340</v>
      </c>
      <c r="I552" s="1" t="s">
        <v>110</v>
      </c>
      <c r="J552" s="1" t="s">
        <v>23</v>
      </c>
      <c r="K552" s="1" t="s">
        <v>30</v>
      </c>
      <c r="L552" s="3"/>
      <c r="M552" s="9">
        <v>46060</v>
      </c>
      <c r="N552" s="9" t="s">
        <v>23</v>
      </c>
      <c r="O552" s="9" t="s">
        <v>23</v>
      </c>
      <c r="P552" s="3" t="s">
        <v>24</v>
      </c>
      <c r="Q552" s="1" t="s">
        <v>1341</v>
      </c>
      <c r="R552" s="3" t="str">
        <f>HYPERLINK("https://docs.wto.org/imrd/directdoc.asp?DDFDocuments/t/G/TBTN25/ISR1407.docx", "https://docs.wto.org/imrd/directdoc.asp?DDFDocuments/t/G/TBTN25/ISR1407.docx")</f>
        <v>https://docs.wto.org/imrd/directdoc.asp?DDFDocuments/t/G/TBTN25/ISR1407.docx</v>
      </c>
      <c r="S552" s="3" t="str">
        <f>HYPERLINK("https://docs.wto.org/imrd/directdoc.asp?DDFDocuments/u/G/TBTN25/ISR1407.docx", "https://docs.wto.org/imrd/directdoc.asp?DDFDocuments/u/G/TBTN25/ISR1407.docx")</f>
        <v>https://docs.wto.org/imrd/directdoc.asp?DDFDocuments/u/G/TBTN25/ISR1407.docx</v>
      </c>
      <c r="T552" s="3" t="str">
        <f>HYPERLINK("https://docs.wto.org/imrd/directdoc.asp?DDFDocuments/v/G/TBTN25/ISR1407.docx", "https://docs.wto.org/imrd/directdoc.asp?DDFDocuments/v/G/TBTN25/ISR1407.docx")</f>
        <v>https://docs.wto.org/imrd/directdoc.asp?DDFDocuments/v/G/TBTN25/ISR1407.docx</v>
      </c>
      <c r="U552" s="3" t="s">
        <v>421</v>
      </c>
      <c r="V552" s="3" t="s">
        <v>422</v>
      </c>
      <c r="W552" s="3" t="s">
        <v>421</v>
      </c>
      <c r="X552" s="3" t="s">
        <v>422</v>
      </c>
      <c r="Y552" s="3" t="s">
        <v>422</v>
      </c>
      <c r="Z552" s="3" t="s">
        <v>422</v>
      </c>
      <c r="AA552" s="3" t="s">
        <v>422</v>
      </c>
      <c r="AB552" s="1" t="s">
        <v>1342</v>
      </c>
    </row>
    <row r="553" spans="1:28" ht="120" x14ac:dyDescent="0.25">
      <c r="A553" s="3" t="s">
        <v>28</v>
      </c>
      <c r="B553" s="9">
        <v>46000</v>
      </c>
      <c r="C553" s="13" t="str">
        <f>HYPERLINK("https://eping.wto.org/en/Search?viewData= G/TBT/N/BDI/329/Add.2, G/TBT/N/KEN/1391/Add.2, G/TBT/N/RWA/836/Add.2, G/TBT/N/TZA/915/Add.2, G/TBT/N/UGA/1744/Add.2"," G/TBT/N/BDI/329/Add.2, G/TBT/N/KEN/1391/Add.2, G/TBT/N/RWA/836/Add.2, G/TBT/N/TZA/915/Add.2, G/TBT/N/UGA/1744/Add.2")</f>
        <v xml:space="preserve"> G/TBT/N/BDI/329/Add.2, G/TBT/N/KEN/1391/Add.2, G/TBT/N/RWA/836/Add.2, G/TBT/N/TZA/915/Add.2, G/TBT/N/UGA/1744/Add.2</v>
      </c>
      <c r="D553" s="1" t="s">
        <v>1249</v>
      </c>
      <c r="E553" s="1" t="s">
        <v>1250</v>
      </c>
      <c r="F553" s="1" t="s">
        <v>1251</v>
      </c>
      <c r="G553" s="1" t="s">
        <v>1252</v>
      </c>
      <c r="H553" s="1" t="s">
        <v>92</v>
      </c>
      <c r="I553" s="1" t="s">
        <v>1134</v>
      </c>
      <c r="J553" s="1" t="s">
        <v>23</v>
      </c>
      <c r="K553" s="1" t="s">
        <v>29</v>
      </c>
      <c r="L553" s="3"/>
      <c r="M553" s="9" t="s">
        <v>23</v>
      </c>
      <c r="N553" s="9" t="s">
        <v>23</v>
      </c>
      <c r="O553" s="9" t="s">
        <v>23</v>
      </c>
      <c r="P553" s="3" t="s">
        <v>71</v>
      </c>
      <c r="Q553" s="3"/>
      <c r="R553" s="3" t="str">
        <f>HYPERLINK("https://docs.wto.org/imrd/directdoc.asp?DDFDocuments/t/G/TBTN23/BDI329A2.docx", "https://docs.wto.org/imrd/directdoc.asp?DDFDocuments/t/G/TBTN23/BDI329A2.docx")</f>
        <v>https://docs.wto.org/imrd/directdoc.asp?DDFDocuments/t/G/TBTN23/BDI329A2.docx</v>
      </c>
      <c r="S553" s="3" t="str">
        <f>HYPERLINK("https://docs.wto.org/imrd/directdoc.asp?DDFDocuments/u/G/TBTN23/BDI329A2.docx", "https://docs.wto.org/imrd/directdoc.asp?DDFDocuments/u/G/TBTN23/BDI329A2.docx")</f>
        <v>https://docs.wto.org/imrd/directdoc.asp?DDFDocuments/u/G/TBTN23/BDI329A2.docx</v>
      </c>
      <c r="T553" s="3" t="str">
        <f>HYPERLINK("https://docs.wto.org/imrd/directdoc.asp?DDFDocuments/v/G/TBTN23/BDI329A2.docx", "https://docs.wto.org/imrd/directdoc.asp?DDFDocuments/v/G/TBTN23/BDI329A2.docx")</f>
        <v>https://docs.wto.org/imrd/directdoc.asp?DDFDocuments/v/G/TBTN23/BDI329A2.docx</v>
      </c>
      <c r="U553" s="3" t="s">
        <v>421</v>
      </c>
      <c r="V553" s="3" t="s">
        <v>422</v>
      </c>
      <c r="W553" s="3" t="s">
        <v>422</v>
      </c>
      <c r="X553" s="3" t="s">
        <v>422</v>
      </c>
      <c r="Y553" s="3" t="s">
        <v>422</v>
      </c>
      <c r="Z553" s="3" t="s">
        <v>422</v>
      </c>
      <c r="AA553" s="3" t="s">
        <v>422</v>
      </c>
      <c r="AB553" s="1" t="s">
        <v>23</v>
      </c>
    </row>
    <row r="554" spans="1:28" ht="120" x14ac:dyDescent="0.25">
      <c r="A554" s="3" t="s">
        <v>28</v>
      </c>
      <c r="B554" s="9">
        <v>46000</v>
      </c>
      <c r="C554" s="13" t="str">
        <f>HYPERLINK("https://eping.wto.org/en/Search?viewData= G/TBT/N/BDI/349/Add.2, G/TBT/N/KEN/1418/Add.2, G/TBT/N/RWA/856/Add.2, G/TBT/N/TZA/939/Add.2, G/TBT/N/UGA/1765/Add.2"," G/TBT/N/BDI/349/Add.2, G/TBT/N/KEN/1418/Add.2, G/TBT/N/RWA/856/Add.2, G/TBT/N/TZA/939/Add.2, G/TBT/N/UGA/1765/Add.2")</f>
        <v xml:space="preserve"> G/TBT/N/BDI/349/Add.2, G/TBT/N/KEN/1418/Add.2, G/TBT/N/RWA/856/Add.2, G/TBT/N/TZA/939/Add.2, G/TBT/N/UGA/1765/Add.2</v>
      </c>
      <c r="D554" s="1" t="s">
        <v>1294</v>
      </c>
      <c r="E554" s="1" t="s">
        <v>1295</v>
      </c>
      <c r="F554" s="1" t="s">
        <v>1296</v>
      </c>
      <c r="G554" s="1" t="s">
        <v>1297</v>
      </c>
      <c r="H554" s="1" t="s">
        <v>1208</v>
      </c>
      <c r="I554" s="1" t="s">
        <v>1343</v>
      </c>
      <c r="J554" s="1" t="s">
        <v>23</v>
      </c>
      <c r="K554" s="1" t="s">
        <v>29</v>
      </c>
      <c r="L554" s="3"/>
      <c r="M554" s="9" t="s">
        <v>23</v>
      </c>
      <c r="N554" s="9" t="s">
        <v>23</v>
      </c>
      <c r="O554" s="9" t="s">
        <v>23</v>
      </c>
      <c r="P554" s="3" t="s">
        <v>71</v>
      </c>
      <c r="Q554" s="3"/>
      <c r="R554" s="3" t="str">
        <f>HYPERLINK("https://docs.wto.org/imrd/directdoc.asp?DDFDocuments/t/G/TBTN23/BDI349A2.docx", "https://docs.wto.org/imrd/directdoc.asp?DDFDocuments/t/G/TBTN23/BDI349A2.docx")</f>
        <v>https://docs.wto.org/imrd/directdoc.asp?DDFDocuments/t/G/TBTN23/BDI349A2.docx</v>
      </c>
      <c r="S554" s="3" t="str">
        <f>HYPERLINK("https://docs.wto.org/imrd/directdoc.asp?DDFDocuments/u/G/TBTN23/BDI349A2.docx", "https://docs.wto.org/imrd/directdoc.asp?DDFDocuments/u/G/TBTN23/BDI349A2.docx")</f>
        <v>https://docs.wto.org/imrd/directdoc.asp?DDFDocuments/u/G/TBTN23/BDI349A2.docx</v>
      </c>
      <c r="T554" s="3" t="str">
        <f>HYPERLINK("https://docs.wto.org/imrd/directdoc.asp?DDFDocuments/v/G/TBTN23/BDI349A2.docx", "https://docs.wto.org/imrd/directdoc.asp?DDFDocuments/v/G/TBTN23/BDI349A2.docx")</f>
        <v>https://docs.wto.org/imrd/directdoc.asp?DDFDocuments/v/G/TBTN23/BDI349A2.docx</v>
      </c>
      <c r="U554" s="3" t="s">
        <v>421</v>
      </c>
      <c r="V554" s="3" t="s">
        <v>422</v>
      </c>
      <c r="W554" s="3" t="s">
        <v>422</v>
      </c>
      <c r="X554" s="3" t="s">
        <v>422</v>
      </c>
      <c r="Y554" s="3" t="s">
        <v>422</v>
      </c>
      <c r="Z554" s="3" t="s">
        <v>422</v>
      </c>
      <c r="AA554" s="3" t="s">
        <v>422</v>
      </c>
      <c r="AB554" s="1" t="s">
        <v>23</v>
      </c>
    </row>
    <row r="555" spans="1:28" ht="150" x14ac:dyDescent="0.25">
      <c r="A555" s="3" t="s">
        <v>28</v>
      </c>
      <c r="B555" s="9">
        <v>46000</v>
      </c>
      <c r="C555" s="13" t="str">
        <f>HYPERLINK("https://eping.wto.org/en/Search?viewData= G/TBT/N/BDI/444/Add.1, G/TBT/N/KEN/1549/Add.2, G/TBT/N/RWA/979/Add.1, G/TBT/N/TZA/1080/Add.1, G/TBT/N/UGA/1894/Add.1"," G/TBT/N/BDI/444/Add.1, G/TBT/N/KEN/1549/Add.2, G/TBT/N/RWA/979/Add.1, G/TBT/N/TZA/1080/Add.1, G/TBT/N/UGA/1894/Add.1")</f>
        <v xml:space="preserve"> G/TBT/N/BDI/444/Add.1, G/TBT/N/KEN/1549/Add.2, G/TBT/N/RWA/979/Add.1, G/TBT/N/TZA/1080/Add.1, G/TBT/N/UGA/1894/Add.1</v>
      </c>
      <c r="D555" s="1" t="s">
        <v>1258</v>
      </c>
      <c r="E555" s="1" t="s">
        <v>1259</v>
      </c>
      <c r="F555" s="1" t="s">
        <v>1260</v>
      </c>
      <c r="G555" s="1" t="s">
        <v>1261</v>
      </c>
      <c r="H555" s="1" t="s">
        <v>1202</v>
      </c>
      <c r="I555" s="1" t="s">
        <v>128</v>
      </c>
      <c r="J555" s="1" t="s">
        <v>23</v>
      </c>
      <c r="K555" s="1" t="s">
        <v>29</v>
      </c>
      <c r="L555" s="3"/>
      <c r="M555" s="9" t="s">
        <v>23</v>
      </c>
      <c r="N555" s="9" t="s">
        <v>23</v>
      </c>
      <c r="O555" s="9" t="s">
        <v>23</v>
      </c>
      <c r="P555" s="3" t="s">
        <v>71</v>
      </c>
      <c r="Q555" s="3"/>
      <c r="R555" s="3" t="str">
        <f>HYPERLINK("https://docs.wto.org/imrd/directdoc.asp?DDFDocuments/t/G/TBTN24/BDI444A1.docx", "https://docs.wto.org/imrd/directdoc.asp?DDFDocuments/t/G/TBTN24/BDI444A1.docx")</f>
        <v>https://docs.wto.org/imrd/directdoc.asp?DDFDocuments/t/G/TBTN24/BDI444A1.docx</v>
      </c>
      <c r="S555" s="3" t="str">
        <f>HYPERLINK("https://docs.wto.org/imrd/directdoc.asp?DDFDocuments/u/G/TBTN24/BDI444A1.docx", "https://docs.wto.org/imrd/directdoc.asp?DDFDocuments/u/G/TBTN24/BDI444A1.docx")</f>
        <v>https://docs.wto.org/imrd/directdoc.asp?DDFDocuments/u/G/TBTN24/BDI444A1.docx</v>
      </c>
      <c r="T555" s="3" t="str">
        <f>HYPERLINK("https://docs.wto.org/imrd/directdoc.asp?DDFDocuments/v/G/TBTN24/BDI444A1.docx", "https://docs.wto.org/imrd/directdoc.asp?DDFDocuments/v/G/TBTN24/BDI444A1.docx")</f>
        <v>https://docs.wto.org/imrd/directdoc.asp?DDFDocuments/v/G/TBTN24/BDI444A1.docx</v>
      </c>
      <c r="U555" s="3" t="s">
        <v>421</v>
      </c>
      <c r="V555" s="3" t="s">
        <v>422</v>
      </c>
      <c r="W555" s="3" t="s">
        <v>421</v>
      </c>
      <c r="X555" s="3" t="s">
        <v>422</v>
      </c>
      <c r="Y555" s="3" t="s">
        <v>422</v>
      </c>
      <c r="Z555" s="3" t="s">
        <v>422</v>
      </c>
      <c r="AA555" s="3" t="s">
        <v>422</v>
      </c>
      <c r="AB555" s="1" t="s">
        <v>23</v>
      </c>
    </row>
    <row r="556" spans="1:28" ht="255" x14ac:dyDescent="0.25">
      <c r="A556" s="3" t="s">
        <v>28</v>
      </c>
      <c r="B556" s="9">
        <v>46000</v>
      </c>
      <c r="C556" s="13" t="str">
        <f>HYPERLINK("https://eping.wto.org/en/Search?viewData= G/TBT/N/BDI/446/Add.1, G/TBT/N/KEN/1551/Add.2, G/TBT/N/RWA/981/Add.1, G/TBT/N/TZA/1082/Add.1, G/TBT/N/UGA/1896/Add.1"," G/TBT/N/BDI/446/Add.1, G/TBT/N/KEN/1551/Add.2, G/TBT/N/RWA/981/Add.1, G/TBT/N/TZA/1082/Add.1, G/TBT/N/UGA/1896/Add.1")</f>
        <v xml:space="preserve"> G/TBT/N/BDI/446/Add.1, G/TBT/N/KEN/1551/Add.2, G/TBT/N/RWA/981/Add.1, G/TBT/N/TZA/1082/Add.1, G/TBT/N/UGA/1896/Add.1</v>
      </c>
      <c r="D556" s="1" t="s">
        <v>1344</v>
      </c>
      <c r="E556" s="1" t="s">
        <v>1345</v>
      </c>
      <c r="F556" s="1" t="s">
        <v>1346</v>
      </c>
      <c r="G556" s="1" t="s">
        <v>1347</v>
      </c>
      <c r="H556" s="1" t="s">
        <v>1208</v>
      </c>
      <c r="I556" s="1" t="s">
        <v>128</v>
      </c>
      <c r="J556" s="1" t="s">
        <v>23</v>
      </c>
      <c r="K556" s="1" t="s">
        <v>29</v>
      </c>
      <c r="L556" s="3"/>
      <c r="M556" s="9" t="s">
        <v>23</v>
      </c>
      <c r="N556" s="9" t="s">
        <v>23</v>
      </c>
      <c r="O556" s="9" t="s">
        <v>23</v>
      </c>
      <c r="P556" s="3" t="s">
        <v>71</v>
      </c>
      <c r="Q556" s="3"/>
      <c r="R556" s="3" t="str">
        <f>HYPERLINK("https://docs.wto.org/imrd/directdoc.asp?DDFDocuments/t/G/TBTN24/BDI446A1.docx", "https://docs.wto.org/imrd/directdoc.asp?DDFDocuments/t/G/TBTN24/BDI446A1.docx")</f>
        <v>https://docs.wto.org/imrd/directdoc.asp?DDFDocuments/t/G/TBTN24/BDI446A1.docx</v>
      </c>
      <c r="S556" s="3" t="str">
        <f>HYPERLINK("https://docs.wto.org/imrd/directdoc.asp?DDFDocuments/u/G/TBTN24/BDI446A1.docx", "https://docs.wto.org/imrd/directdoc.asp?DDFDocuments/u/G/TBTN24/BDI446A1.docx")</f>
        <v>https://docs.wto.org/imrd/directdoc.asp?DDFDocuments/u/G/TBTN24/BDI446A1.docx</v>
      </c>
      <c r="T556" s="3" t="str">
        <f>HYPERLINK("https://docs.wto.org/imrd/directdoc.asp?DDFDocuments/v/G/TBTN24/BDI446A1.docx", "https://docs.wto.org/imrd/directdoc.asp?DDFDocuments/v/G/TBTN24/BDI446A1.docx")</f>
        <v>https://docs.wto.org/imrd/directdoc.asp?DDFDocuments/v/G/TBTN24/BDI446A1.docx</v>
      </c>
      <c r="U556" s="3" t="s">
        <v>421</v>
      </c>
      <c r="V556" s="3" t="s">
        <v>422</v>
      </c>
      <c r="W556" s="3" t="s">
        <v>421</v>
      </c>
      <c r="X556" s="3" t="s">
        <v>422</v>
      </c>
      <c r="Y556" s="3" t="s">
        <v>422</v>
      </c>
      <c r="Z556" s="3" t="s">
        <v>422</v>
      </c>
      <c r="AA556" s="3" t="s">
        <v>422</v>
      </c>
      <c r="AB556" s="1" t="s">
        <v>23</v>
      </c>
    </row>
    <row r="557" spans="1:28" ht="105" x14ac:dyDescent="0.25">
      <c r="A557" s="3" t="s">
        <v>28</v>
      </c>
      <c r="B557" s="9">
        <v>46000</v>
      </c>
      <c r="C557" s="13" t="str">
        <f>HYPERLINK("https://eping.wto.org/en/Search?viewData= G/TBT/N/BDI/448/Add.1, G/TBT/N/KEN/1553/Add.2, G/TBT/N/RWA/983/Add.1, G/TBT/N/TZA/1084/Add.1, G/TBT/N/UGA/1898/Add.1"," G/TBT/N/BDI/448/Add.1, G/TBT/N/KEN/1553/Add.2, G/TBT/N/RWA/983/Add.1, G/TBT/N/TZA/1084/Add.1, G/TBT/N/UGA/1898/Add.1")</f>
        <v xml:space="preserve"> G/TBT/N/BDI/448/Add.1, G/TBT/N/KEN/1553/Add.2, G/TBT/N/RWA/983/Add.1, G/TBT/N/TZA/1084/Add.1, G/TBT/N/UGA/1898/Add.1</v>
      </c>
      <c r="D557" s="1" t="s">
        <v>1209</v>
      </c>
      <c r="E557" s="1" t="s">
        <v>1210</v>
      </c>
      <c r="F557" s="1" t="s">
        <v>468</v>
      </c>
      <c r="G557" s="1" t="s">
        <v>23</v>
      </c>
      <c r="H557" s="1" t="s">
        <v>1208</v>
      </c>
      <c r="I557" s="1" t="s">
        <v>1348</v>
      </c>
      <c r="J557" s="1" t="s">
        <v>23</v>
      </c>
      <c r="K557" s="1" t="s">
        <v>29</v>
      </c>
      <c r="L557" s="3"/>
      <c r="M557" s="9" t="s">
        <v>23</v>
      </c>
      <c r="N557" s="9" t="s">
        <v>23</v>
      </c>
      <c r="O557" s="9" t="s">
        <v>23</v>
      </c>
      <c r="P557" s="3" t="s">
        <v>71</v>
      </c>
      <c r="Q557" s="3"/>
      <c r="R557" s="3" t="str">
        <f>HYPERLINK("https://docs.wto.org/imrd/directdoc.asp?DDFDocuments/t/G/TBTN24/BDI448A1.docx", "https://docs.wto.org/imrd/directdoc.asp?DDFDocuments/t/G/TBTN24/BDI448A1.docx")</f>
        <v>https://docs.wto.org/imrd/directdoc.asp?DDFDocuments/t/G/TBTN24/BDI448A1.docx</v>
      </c>
      <c r="S557" s="3" t="str">
        <f>HYPERLINK("https://docs.wto.org/imrd/directdoc.asp?DDFDocuments/u/G/TBTN24/BDI448A1.docx", "https://docs.wto.org/imrd/directdoc.asp?DDFDocuments/u/G/TBTN24/BDI448A1.docx")</f>
        <v>https://docs.wto.org/imrd/directdoc.asp?DDFDocuments/u/G/TBTN24/BDI448A1.docx</v>
      </c>
      <c r="T557" s="3" t="str">
        <f>HYPERLINK("https://docs.wto.org/imrd/directdoc.asp?DDFDocuments/v/G/TBTN24/BDI448A1.docx", "https://docs.wto.org/imrd/directdoc.asp?DDFDocuments/v/G/TBTN24/BDI448A1.docx")</f>
        <v>https://docs.wto.org/imrd/directdoc.asp?DDFDocuments/v/G/TBTN24/BDI448A1.docx</v>
      </c>
      <c r="U557" s="3" t="s">
        <v>422</v>
      </c>
      <c r="V557" s="3" t="s">
        <v>422</v>
      </c>
      <c r="W557" s="3" t="s">
        <v>421</v>
      </c>
      <c r="X557" s="3" t="s">
        <v>422</v>
      </c>
      <c r="Y557" s="3" t="s">
        <v>422</v>
      </c>
      <c r="Z557" s="3" t="s">
        <v>422</v>
      </c>
      <c r="AA557" s="3" t="s">
        <v>422</v>
      </c>
      <c r="AB557" s="1" t="s">
        <v>23</v>
      </c>
    </row>
    <row r="558" spans="1:28" ht="150" x14ac:dyDescent="0.25">
      <c r="A558" s="3" t="s">
        <v>126</v>
      </c>
      <c r="B558" s="9">
        <v>46000</v>
      </c>
      <c r="C558" s="13" t="str">
        <f>HYPERLINK("https://eping.wto.org/en/Search?viewData= G/TBT/N/BDI/370/Add.1, G/TBT/N/KEN/1450/Add.1, G/TBT/N/RWA/882/Add.1, G/TBT/N/TZA/984/Add.1, G/TBT/N/UGA/1787/Add.1"," G/TBT/N/BDI/370/Add.1, G/TBT/N/KEN/1450/Add.1, G/TBT/N/RWA/882/Add.1, G/TBT/N/TZA/984/Add.1, G/TBT/N/UGA/1787/Add.1")</f>
        <v xml:space="preserve"> G/TBT/N/BDI/370/Add.1, G/TBT/N/KEN/1450/Add.1, G/TBT/N/RWA/882/Add.1, G/TBT/N/TZA/984/Add.1, G/TBT/N/UGA/1787/Add.1</v>
      </c>
      <c r="D558" s="1" t="s">
        <v>1115</v>
      </c>
      <c r="E558" s="1" t="s">
        <v>1116</v>
      </c>
      <c r="F558" s="1" t="s">
        <v>1117</v>
      </c>
      <c r="G558" s="1" t="s">
        <v>1118</v>
      </c>
      <c r="H558" s="1" t="s">
        <v>1175</v>
      </c>
      <c r="I558" s="1" t="s">
        <v>592</v>
      </c>
      <c r="J558" s="1" t="s">
        <v>23</v>
      </c>
      <c r="K558" s="1" t="s">
        <v>29</v>
      </c>
      <c r="L558" s="3"/>
      <c r="M558" s="9" t="s">
        <v>23</v>
      </c>
      <c r="N558" s="9" t="s">
        <v>23</v>
      </c>
      <c r="O558" s="9" t="s">
        <v>23</v>
      </c>
      <c r="P558" s="3" t="s">
        <v>71</v>
      </c>
      <c r="Q558" s="3"/>
      <c r="R558" s="3" t="str">
        <f>HYPERLINK("https://docs.wto.org/imrd/directdoc.asp?DDFDocuments/t/G/TBTN23/BDI370A1.docx", "https://docs.wto.org/imrd/directdoc.asp?DDFDocuments/t/G/TBTN23/BDI370A1.docx")</f>
        <v>https://docs.wto.org/imrd/directdoc.asp?DDFDocuments/t/G/TBTN23/BDI370A1.docx</v>
      </c>
      <c r="S558" s="3" t="str">
        <f>HYPERLINK("https://docs.wto.org/imrd/directdoc.asp?DDFDocuments/u/G/TBTN23/BDI370A1.docx", "https://docs.wto.org/imrd/directdoc.asp?DDFDocuments/u/G/TBTN23/BDI370A1.docx")</f>
        <v>https://docs.wto.org/imrd/directdoc.asp?DDFDocuments/u/G/TBTN23/BDI370A1.docx</v>
      </c>
      <c r="T558" s="3" t="str">
        <f>HYPERLINK("https://docs.wto.org/imrd/directdoc.asp?DDFDocuments/v/G/TBTN23/BDI370A1.docx", "https://docs.wto.org/imrd/directdoc.asp?DDFDocuments/v/G/TBTN23/BDI370A1.docx")</f>
        <v>https://docs.wto.org/imrd/directdoc.asp?DDFDocuments/v/G/TBTN23/BDI370A1.docx</v>
      </c>
      <c r="U558" s="3" t="s">
        <v>421</v>
      </c>
      <c r="V558" s="3" t="s">
        <v>422</v>
      </c>
      <c r="W558" s="3" t="s">
        <v>421</v>
      </c>
      <c r="X558" s="3" t="s">
        <v>422</v>
      </c>
      <c r="Y558" s="3" t="s">
        <v>422</v>
      </c>
      <c r="Z558" s="3" t="s">
        <v>422</v>
      </c>
      <c r="AA558" s="3" t="s">
        <v>422</v>
      </c>
      <c r="AB558" s="1" t="s">
        <v>23</v>
      </c>
    </row>
    <row r="559" spans="1:28" ht="150" x14ac:dyDescent="0.25">
      <c r="A559" s="3" t="s">
        <v>43</v>
      </c>
      <c r="B559" s="9">
        <v>46000</v>
      </c>
      <c r="C559" s="13" t="str">
        <f>HYPERLINK("https://eping.wto.org/en/Search?viewData= G/TBT/N/BDI/370/Add.1, G/TBT/N/KEN/1450/Add.1, G/TBT/N/RWA/882/Add.1, G/TBT/N/TZA/984/Add.1, G/TBT/N/UGA/1787/Add.1"," G/TBT/N/BDI/370/Add.1, G/TBT/N/KEN/1450/Add.1, G/TBT/N/RWA/882/Add.1, G/TBT/N/TZA/984/Add.1, G/TBT/N/UGA/1787/Add.1")</f>
        <v xml:space="preserve"> G/TBT/N/BDI/370/Add.1, G/TBT/N/KEN/1450/Add.1, G/TBT/N/RWA/882/Add.1, G/TBT/N/TZA/984/Add.1, G/TBT/N/UGA/1787/Add.1</v>
      </c>
      <c r="D559" s="1" t="s">
        <v>1115</v>
      </c>
      <c r="E559" s="1" t="s">
        <v>1116</v>
      </c>
      <c r="F559" s="1" t="s">
        <v>1117</v>
      </c>
      <c r="G559" s="1" t="s">
        <v>1118</v>
      </c>
      <c r="H559" s="1" t="s">
        <v>1175</v>
      </c>
      <c r="I559" s="1" t="s">
        <v>592</v>
      </c>
      <c r="J559" s="1" t="s">
        <v>23</v>
      </c>
      <c r="K559" s="1" t="s">
        <v>29</v>
      </c>
      <c r="L559" s="3"/>
      <c r="M559" s="9" t="s">
        <v>23</v>
      </c>
      <c r="N559" s="9" t="s">
        <v>23</v>
      </c>
      <c r="O559" s="9" t="s">
        <v>23</v>
      </c>
      <c r="P559" s="3" t="s">
        <v>71</v>
      </c>
      <c r="Q559" s="3"/>
      <c r="R559" s="3" t="str">
        <f>HYPERLINK("https://docs.wto.org/imrd/directdoc.asp?DDFDocuments/t/G/TBTN23/BDI370A1.docx", "https://docs.wto.org/imrd/directdoc.asp?DDFDocuments/t/G/TBTN23/BDI370A1.docx")</f>
        <v>https://docs.wto.org/imrd/directdoc.asp?DDFDocuments/t/G/TBTN23/BDI370A1.docx</v>
      </c>
      <c r="S559" s="3" t="str">
        <f>HYPERLINK("https://docs.wto.org/imrd/directdoc.asp?DDFDocuments/u/G/TBTN23/BDI370A1.docx", "https://docs.wto.org/imrd/directdoc.asp?DDFDocuments/u/G/TBTN23/BDI370A1.docx")</f>
        <v>https://docs.wto.org/imrd/directdoc.asp?DDFDocuments/u/G/TBTN23/BDI370A1.docx</v>
      </c>
      <c r="T559" s="3" t="str">
        <f>HYPERLINK("https://docs.wto.org/imrd/directdoc.asp?DDFDocuments/v/G/TBTN23/BDI370A1.docx", "https://docs.wto.org/imrd/directdoc.asp?DDFDocuments/v/G/TBTN23/BDI370A1.docx")</f>
        <v>https://docs.wto.org/imrd/directdoc.asp?DDFDocuments/v/G/TBTN23/BDI370A1.docx</v>
      </c>
      <c r="U559" s="3" t="s">
        <v>421</v>
      </c>
      <c r="V559" s="3" t="s">
        <v>422</v>
      </c>
      <c r="W559" s="3" t="s">
        <v>421</v>
      </c>
      <c r="X559" s="3" t="s">
        <v>422</v>
      </c>
      <c r="Y559" s="3" t="s">
        <v>422</v>
      </c>
      <c r="Z559" s="3" t="s">
        <v>422</v>
      </c>
      <c r="AA559" s="3" t="s">
        <v>422</v>
      </c>
      <c r="AB559" s="1" t="s">
        <v>23</v>
      </c>
    </row>
    <row r="560" spans="1:28" ht="135" x14ac:dyDescent="0.25">
      <c r="A560" s="3" t="s">
        <v>22</v>
      </c>
      <c r="B560" s="9">
        <v>46000</v>
      </c>
      <c r="C560" s="13" t="str">
        <f>HYPERLINK("https://eping.wto.org/en/Search?viewData= G/TBT/N/BDI/292/Add.2, G/TBT/N/KEN/1327/Add.2, G/TBT/N/RWA/729/Add.2, G/TBT/N/TZA/850/Add.2, G/TBT/N/UGA/1701/Add.2"," G/TBT/N/BDI/292/Add.2, G/TBT/N/KEN/1327/Add.2, G/TBT/N/RWA/729/Add.2, G/TBT/N/TZA/850/Add.2, G/TBT/N/UGA/1701/Add.2")</f>
        <v xml:space="preserve"> G/TBT/N/BDI/292/Add.2, G/TBT/N/KEN/1327/Add.2, G/TBT/N/RWA/729/Add.2, G/TBT/N/TZA/850/Add.2, G/TBT/N/UGA/1701/Add.2</v>
      </c>
      <c r="D560" s="1" t="s">
        <v>1231</v>
      </c>
      <c r="E560" s="1" t="s">
        <v>1232</v>
      </c>
      <c r="F560" s="1" t="s">
        <v>1233</v>
      </c>
      <c r="G560" s="1" t="s">
        <v>1234</v>
      </c>
      <c r="H560" s="1" t="s">
        <v>1235</v>
      </c>
      <c r="I560" s="1" t="s">
        <v>1179</v>
      </c>
      <c r="J560" s="1" t="s">
        <v>23</v>
      </c>
      <c r="K560" s="1" t="s">
        <v>29</v>
      </c>
      <c r="L560" s="3"/>
      <c r="M560" s="9" t="s">
        <v>23</v>
      </c>
      <c r="N560" s="9" t="s">
        <v>23</v>
      </c>
      <c r="O560" s="9" t="s">
        <v>23</v>
      </c>
      <c r="P560" s="3" t="s">
        <v>71</v>
      </c>
      <c r="Q560" s="3"/>
      <c r="R560" s="3" t="str">
        <f>HYPERLINK("https://docs.wto.org/imrd/directdoc.asp?DDFDocuments/t/G/TBTN22/BDI292A2.docx", "https://docs.wto.org/imrd/directdoc.asp?DDFDocuments/t/G/TBTN22/BDI292A2.docx")</f>
        <v>https://docs.wto.org/imrd/directdoc.asp?DDFDocuments/t/G/TBTN22/BDI292A2.docx</v>
      </c>
      <c r="S560" s="3" t="str">
        <f>HYPERLINK("https://docs.wto.org/imrd/directdoc.asp?DDFDocuments/u/G/TBTN22/BDI292A2.docx", "https://docs.wto.org/imrd/directdoc.asp?DDFDocuments/u/G/TBTN22/BDI292A2.docx")</f>
        <v>https://docs.wto.org/imrd/directdoc.asp?DDFDocuments/u/G/TBTN22/BDI292A2.docx</v>
      </c>
      <c r="T560" s="3" t="str">
        <f>HYPERLINK("https://docs.wto.org/imrd/directdoc.asp?DDFDocuments/v/G/TBTN22/BDI292A2.docx", "https://docs.wto.org/imrd/directdoc.asp?DDFDocuments/v/G/TBTN22/BDI292A2.docx")</f>
        <v>https://docs.wto.org/imrd/directdoc.asp?DDFDocuments/v/G/TBTN22/BDI292A2.docx</v>
      </c>
      <c r="U560" s="3" t="s">
        <v>421</v>
      </c>
      <c r="V560" s="3" t="s">
        <v>422</v>
      </c>
      <c r="W560" s="3" t="s">
        <v>422</v>
      </c>
      <c r="X560" s="3" t="s">
        <v>422</v>
      </c>
      <c r="Y560" s="3" t="s">
        <v>422</v>
      </c>
      <c r="Z560" s="3" t="s">
        <v>422</v>
      </c>
      <c r="AA560" s="3" t="s">
        <v>422</v>
      </c>
      <c r="AB560" s="1" t="s">
        <v>23</v>
      </c>
    </row>
    <row r="561" spans="1:28" ht="135" x14ac:dyDescent="0.25">
      <c r="A561" s="3" t="s">
        <v>126</v>
      </c>
      <c r="B561" s="9">
        <v>46000</v>
      </c>
      <c r="C561" s="13" t="str">
        <f>HYPERLINK("https://eping.wto.org/en/Search?viewData= G/TBT/N/BDI/293/Add.2, G/TBT/N/KEN/1328/Add.2, G/TBT/N/RWA/730/Add.2, G/TBT/N/TZA/851/Add.2, G/TBT/N/UGA/1702/Add.2"," G/TBT/N/BDI/293/Add.2, G/TBT/N/KEN/1328/Add.2, G/TBT/N/RWA/730/Add.2, G/TBT/N/TZA/851/Add.2, G/TBT/N/UGA/1702/Add.2")</f>
        <v xml:space="preserve"> G/TBT/N/BDI/293/Add.2, G/TBT/N/KEN/1328/Add.2, G/TBT/N/RWA/730/Add.2, G/TBT/N/TZA/851/Add.2, G/TBT/N/UGA/1702/Add.2</v>
      </c>
      <c r="D561" s="1" t="s">
        <v>1282</v>
      </c>
      <c r="E561" s="1" t="s">
        <v>1283</v>
      </c>
      <c r="F561" s="1" t="s">
        <v>1284</v>
      </c>
      <c r="G561" s="1" t="s">
        <v>1285</v>
      </c>
      <c r="H561" s="1" t="s">
        <v>1235</v>
      </c>
      <c r="I561" s="1" t="s">
        <v>1179</v>
      </c>
      <c r="J561" s="1" t="s">
        <v>23</v>
      </c>
      <c r="K561" s="1" t="s">
        <v>29</v>
      </c>
      <c r="L561" s="3"/>
      <c r="M561" s="9" t="s">
        <v>23</v>
      </c>
      <c r="N561" s="9" t="s">
        <v>23</v>
      </c>
      <c r="O561" s="9" t="s">
        <v>23</v>
      </c>
      <c r="P561" s="3" t="s">
        <v>71</v>
      </c>
      <c r="Q561" s="3"/>
      <c r="R561" s="3" t="str">
        <f>HYPERLINK("https://docs.wto.org/imrd/directdoc.asp?DDFDocuments/t/G/TBTN22/BDI293A2.docx", "https://docs.wto.org/imrd/directdoc.asp?DDFDocuments/t/G/TBTN22/BDI293A2.docx")</f>
        <v>https://docs.wto.org/imrd/directdoc.asp?DDFDocuments/t/G/TBTN22/BDI293A2.docx</v>
      </c>
      <c r="S561" s="3" t="str">
        <f>HYPERLINK("https://docs.wto.org/imrd/directdoc.asp?DDFDocuments/u/G/TBTN22/BDI293A2.docx", "https://docs.wto.org/imrd/directdoc.asp?DDFDocuments/u/G/TBTN22/BDI293A2.docx")</f>
        <v>https://docs.wto.org/imrd/directdoc.asp?DDFDocuments/u/G/TBTN22/BDI293A2.docx</v>
      </c>
      <c r="T561" s="3" t="str">
        <f>HYPERLINK("https://docs.wto.org/imrd/directdoc.asp?DDFDocuments/v/G/TBTN22/BDI293A2.docx", "https://docs.wto.org/imrd/directdoc.asp?DDFDocuments/v/G/TBTN22/BDI293A2.docx")</f>
        <v>https://docs.wto.org/imrd/directdoc.asp?DDFDocuments/v/G/TBTN22/BDI293A2.docx</v>
      </c>
      <c r="U561" s="3" t="s">
        <v>421</v>
      </c>
      <c r="V561" s="3" t="s">
        <v>422</v>
      </c>
      <c r="W561" s="3" t="s">
        <v>422</v>
      </c>
      <c r="X561" s="3" t="s">
        <v>422</v>
      </c>
      <c r="Y561" s="3" t="s">
        <v>422</v>
      </c>
      <c r="Z561" s="3" t="s">
        <v>422</v>
      </c>
      <c r="AA561" s="3" t="s">
        <v>422</v>
      </c>
      <c r="AB561" s="1" t="s">
        <v>23</v>
      </c>
    </row>
    <row r="562" spans="1:28" ht="195" x14ac:dyDescent="0.25">
      <c r="A562" s="3" t="s">
        <v>43</v>
      </c>
      <c r="B562" s="9">
        <v>46000</v>
      </c>
      <c r="C562" s="13" t="str">
        <f>HYPERLINK("https://eping.wto.org/en/Search?viewData= G/TBT/N/BDI/290/Add.1, G/TBT/N/KEN/1325/Add.1, G/TBT/N/RWA/727/Add.1, G/TBT/N/TZA/848/Add.1, G/TBT/N/UGA/1699/Add.1"," G/TBT/N/BDI/290/Add.1, G/TBT/N/KEN/1325/Add.1, G/TBT/N/RWA/727/Add.1, G/TBT/N/TZA/848/Add.1, G/TBT/N/UGA/1699/Add.1")</f>
        <v xml:space="preserve"> G/TBT/N/BDI/290/Add.1, G/TBT/N/KEN/1325/Add.1, G/TBT/N/RWA/727/Add.1, G/TBT/N/TZA/848/Add.1, G/TBT/N/UGA/1699/Add.1</v>
      </c>
      <c r="D562" s="1" t="s">
        <v>1236</v>
      </c>
      <c r="E562" s="1" t="s">
        <v>1237</v>
      </c>
      <c r="F562" s="1" t="s">
        <v>1238</v>
      </c>
      <c r="G562" s="1" t="s">
        <v>1239</v>
      </c>
      <c r="H562" s="1" t="s">
        <v>1235</v>
      </c>
      <c r="I562" s="1" t="s">
        <v>1240</v>
      </c>
      <c r="J562" s="1" t="s">
        <v>23</v>
      </c>
      <c r="K562" s="1" t="s">
        <v>29</v>
      </c>
      <c r="L562" s="3"/>
      <c r="M562" s="9" t="s">
        <v>23</v>
      </c>
      <c r="N562" s="9" t="s">
        <v>23</v>
      </c>
      <c r="O562" s="9" t="s">
        <v>23</v>
      </c>
      <c r="P562" s="3" t="s">
        <v>71</v>
      </c>
      <c r="Q562" s="3"/>
      <c r="R562" s="3" t="str">
        <f>HYPERLINK("https://docs.wto.org/imrd/directdoc.asp?DDFDocuments/t/G/TBTN22/BDI290A1.docx", "https://docs.wto.org/imrd/directdoc.asp?DDFDocuments/t/G/TBTN22/BDI290A1.docx")</f>
        <v>https://docs.wto.org/imrd/directdoc.asp?DDFDocuments/t/G/TBTN22/BDI290A1.docx</v>
      </c>
      <c r="S562" s="3" t="str">
        <f>HYPERLINK("https://docs.wto.org/imrd/directdoc.asp?DDFDocuments/u/G/TBTN22/BDI290A1.docx", "https://docs.wto.org/imrd/directdoc.asp?DDFDocuments/u/G/TBTN22/BDI290A1.docx")</f>
        <v>https://docs.wto.org/imrd/directdoc.asp?DDFDocuments/u/G/TBTN22/BDI290A1.docx</v>
      </c>
      <c r="T562" s="3" t="str">
        <f>HYPERLINK("https://docs.wto.org/imrd/directdoc.asp?DDFDocuments/v/G/TBTN22/BDI290A1.docx", "https://docs.wto.org/imrd/directdoc.asp?DDFDocuments/v/G/TBTN22/BDI290A1.docx")</f>
        <v>https://docs.wto.org/imrd/directdoc.asp?DDFDocuments/v/G/TBTN22/BDI290A1.docx</v>
      </c>
      <c r="U562" s="3" t="s">
        <v>421</v>
      </c>
      <c r="V562" s="3" t="s">
        <v>422</v>
      </c>
      <c r="W562" s="3" t="s">
        <v>421</v>
      </c>
      <c r="X562" s="3" t="s">
        <v>422</v>
      </c>
      <c r="Y562" s="3" t="s">
        <v>422</v>
      </c>
      <c r="Z562" s="3" t="s">
        <v>422</v>
      </c>
      <c r="AA562" s="3" t="s">
        <v>422</v>
      </c>
      <c r="AB562" s="1" t="s">
        <v>23</v>
      </c>
    </row>
    <row r="563" spans="1:28" ht="195" x14ac:dyDescent="0.25">
      <c r="A563" s="3" t="s">
        <v>47</v>
      </c>
      <c r="B563" s="9">
        <v>46000</v>
      </c>
      <c r="C563" s="13" t="str">
        <f>HYPERLINK("https://eping.wto.org/en/Search?viewData= G/TBT/N/BDI/337/Add.2, G/TBT/N/KEN/1399/Add.3, G/TBT/N/RWA/844/Add.2, G/TBT/N/TZA/923/Add.2, G/TBT/N/UGA/1752/Add.2"," G/TBT/N/BDI/337/Add.2, G/TBT/N/KEN/1399/Add.3, G/TBT/N/RWA/844/Add.2, G/TBT/N/TZA/923/Add.2, G/TBT/N/UGA/1752/Add.2")</f>
        <v xml:space="preserve"> G/TBT/N/BDI/337/Add.2, G/TBT/N/KEN/1399/Add.3, G/TBT/N/RWA/844/Add.2, G/TBT/N/TZA/923/Add.2, G/TBT/N/UGA/1752/Add.2</v>
      </c>
      <c r="D563" s="1" t="s">
        <v>1273</v>
      </c>
      <c r="E563" s="1" t="s">
        <v>1274</v>
      </c>
      <c r="F563" s="1" t="s">
        <v>1132</v>
      </c>
      <c r="G563" s="1" t="s">
        <v>1133</v>
      </c>
      <c r="H563" s="1" t="s">
        <v>131</v>
      </c>
      <c r="I563" s="1" t="s">
        <v>1191</v>
      </c>
      <c r="J563" s="1" t="s">
        <v>23</v>
      </c>
      <c r="K563" s="1" t="s">
        <v>133</v>
      </c>
      <c r="L563" s="3"/>
      <c r="M563" s="9" t="s">
        <v>23</v>
      </c>
      <c r="N563" s="9" t="s">
        <v>23</v>
      </c>
      <c r="O563" s="9" t="s">
        <v>23</v>
      </c>
      <c r="P563" s="3" t="s">
        <v>71</v>
      </c>
      <c r="Q563" s="3"/>
      <c r="R563" s="3" t="str">
        <f>HYPERLINK("https://docs.wto.org/imrd/directdoc.asp?DDFDocuments/t/G/TBTN23/BDI337A2.docx", "https://docs.wto.org/imrd/directdoc.asp?DDFDocuments/t/G/TBTN23/BDI337A2.docx")</f>
        <v>https://docs.wto.org/imrd/directdoc.asp?DDFDocuments/t/G/TBTN23/BDI337A2.docx</v>
      </c>
      <c r="S563" s="3" t="str">
        <f>HYPERLINK("https://docs.wto.org/imrd/directdoc.asp?DDFDocuments/u/G/TBTN23/BDI337A2.docx", "https://docs.wto.org/imrd/directdoc.asp?DDFDocuments/u/G/TBTN23/BDI337A2.docx")</f>
        <v>https://docs.wto.org/imrd/directdoc.asp?DDFDocuments/u/G/TBTN23/BDI337A2.docx</v>
      </c>
      <c r="T563" s="3" t="str">
        <f>HYPERLINK("https://docs.wto.org/imrd/directdoc.asp?DDFDocuments/v/G/TBTN23/BDI337A2.docx", "https://docs.wto.org/imrd/directdoc.asp?DDFDocuments/v/G/TBTN23/BDI337A2.docx")</f>
        <v>https://docs.wto.org/imrd/directdoc.asp?DDFDocuments/v/G/TBTN23/BDI337A2.docx</v>
      </c>
      <c r="U563" s="3" t="s">
        <v>421</v>
      </c>
      <c r="V563" s="3" t="s">
        <v>422</v>
      </c>
      <c r="W563" s="3" t="s">
        <v>422</v>
      </c>
      <c r="X563" s="3" t="s">
        <v>422</v>
      </c>
      <c r="Y563" s="3" t="s">
        <v>422</v>
      </c>
      <c r="Z563" s="3" t="s">
        <v>422</v>
      </c>
      <c r="AA563" s="3" t="s">
        <v>422</v>
      </c>
      <c r="AB563" s="1" t="s">
        <v>23</v>
      </c>
    </row>
    <row r="564" spans="1:28" ht="180" x14ac:dyDescent="0.25">
      <c r="A564" s="3" t="s">
        <v>22</v>
      </c>
      <c r="B564" s="9">
        <v>46000</v>
      </c>
      <c r="C564" s="13" t="str">
        <f>HYPERLINK("https://eping.wto.org/en/Search?viewData= G/TBT/N/BDI/352/Add.1, G/TBT/N/KEN/1421/Add.1, G/TBT/N/RWA/859/Add.1, G/TBT/N/TZA/944/Add.1, G/TBT/N/UGA/1768/Add.1"," G/TBT/N/BDI/352/Add.1, G/TBT/N/KEN/1421/Add.1, G/TBT/N/RWA/859/Add.1, G/TBT/N/TZA/944/Add.1, G/TBT/N/UGA/1768/Add.1")</f>
        <v xml:space="preserve"> G/TBT/N/BDI/352/Add.1, G/TBT/N/KEN/1421/Add.1, G/TBT/N/RWA/859/Add.1, G/TBT/N/TZA/944/Add.1, G/TBT/N/UGA/1768/Add.1</v>
      </c>
      <c r="D564" s="1" t="s">
        <v>1253</v>
      </c>
      <c r="E564" s="1" t="s">
        <v>1254</v>
      </c>
      <c r="F564" s="1" t="s">
        <v>1255</v>
      </c>
      <c r="G564" s="1" t="s">
        <v>1256</v>
      </c>
      <c r="H564" s="1" t="s">
        <v>103</v>
      </c>
      <c r="I564" s="1" t="s">
        <v>1257</v>
      </c>
      <c r="J564" s="1" t="s">
        <v>23</v>
      </c>
      <c r="K564" s="1" t="s">
        <v>23</v>
      </c>
      <c r="L564" s="3"/>
      <c r="M564" s="9" t="s">
        <v>23</v>
      </c>
      <c r="N564" s="9" t="s">
        <v>23</v>
      </c>
      <c r="O564" s="9" t="s">
        <v>23</v>
      </c>
      <c r="P564" s="3" t="s">
        <v>71</v>
      </c>
      <c r="Q564" s="3"/>
      <c r="R564" s="3" t="str">
        <f>HYPERLINK("https://docs.wto.org/imrd/directdoc.asp?DDFDocuments/t/G/TBTN23/BDI352A1.docx", "https://docs.wto.org/imrd/directdoc.asp?DDFDocuments/t/G/TBTN23/BDI352A1.docx")</f>
        <v>https://docs.wto.org/imrd/directdoc.asp?DDFDocuments/t/G/TBTN23/BDI352A1.docx</v>
      </c>
      <c r="S564" s="3" t="str">
        <f>HYPERLINK("https://docs.wto.org/imrd/directdoc.asp?DDFDocuments/u/G/TBTN23/BDI352A1.docx", "https://docs.wto.org/imrd/directdoc.asp?DDFDocuments/u/G/TBTN23/BDI352A1.docx")</f>
        <v>https://docs.wto.org/imrd/directdoc.asp?DDFDocuments/u/G/TBTN23/BDI352A1.docx</v>
      </c>
      <c r="T564" s="3" t="str">
        <f>HYPERLINK("https://docs.wto.org/imrd/directdoc.asp?DDFDocuments/v/G/TBTN23/BDI352A1.docx", "https://docs.wto.org/imrd/directdoc.asp?DDFDocuments/v/G/TBTN23/BDI352A1.docx")</f>
        <v>https://docs.wto.org/imrd/directdoc.asp?DDFDocuments/v/G/TBTN23/BDI352A1.docx</v>
      </c>
      <c r="U564" s="3" t="s">
        <v>422</v>
      </c>
      <c r="V564" s="3" t="s">
        <v>422</v>
      </c>
      <c r="W564" s="3" t="s">
        <v>421</v>
      </c>
      <c r="X564" s="3" t="s">
        <v>422</v>
      </c>
      <c r="Y564" s="3" t="s">
        <v>422</v>
      </c>
      <c r="Z564" s="3" t="s">
        <v>422</v>
      </c>
      <c r="AA564" s="3" t="s">
        <v>422</v>
      </c>
      <c r="AB564" s="1" t="s">
        <v>23</v>
      </c>
    </row>
    <row r="565" spans="1:28" ht="300" x14ac:dyDescent="0.25">
      <c r="A565" s="3" t="s">
        <v>43</v>
      </c>
      <c r="B565" s="9">
        <v>46000</v>
      </c>
      <c r="C565" s="13" t="str">
        <f>HYPERLINK("https://eping.wto.org/en/Search?viewData= G/TBT/N/BDI/446/Add.1, G/TBT/N/KEN/1551/Add.2, G/TBT/N/RWA/981/Add.1, G/TBT/N/TZA/1082/Add.1, G/TBT/N/UGA/1896/Add.1"," G/TBT/N/BDI/446/Add.1, G/TBT/N/KEN/1551/Add.2, G/TBT/N/RWA/981/Add.1, G/TBT/N/TZA/1082/Add.1, G/TBT/N/UGA/1896/Add.1")</f>
        <v xml:space="preserve"> G/TBT/N/BDI/446/Add.1, G/TBT/N/KEN/1551/Add.2, G/TBT/N/RWA/981/Add.1, G/TBT/N/TZA/1082/Add.1, G/TBT/N/UGA/1896/Add.1</v>
      </c>
      <c r="D565" s="1" t="s">
        <v>1344</v>
      </c>
      <c r="E565" s="1" t="s">
        <v>1345</v>
      </c>
      <c r="F565" s="1" t="s">
        <v>1346</v>
      </c>
      <c r="G565" s="1" t="s">
        <v>1347</v>
      </c>
      <c r="H565" s="1" t="s">
        <v>1208</v>
      </c>
      <c r="I565" s="1" t="s">
        <v>649</v>
      </c>
      <c r="J565" s="1" t="s">
        <v>23</v>
      </c>
      <c r="K565" s="1" t="s">
        <v>29</v>
      </c>
      <c r="L565" s="3"/>
      <c r="M565" s="9" t="s">
        <v>23</v>
      </c>
      <c r="N565" s="9" t="s">
        <v>23</v>
      </c>
      <c r="O565" s="9" t="s">
        <v>23</v>
      </c>
      <c r="P565" s="3" t="s">
        <v>71</v>
      </c>
      <c r="Q565" s="3"/>
      <c r="R565" s="3" t="str">
        <f>HYPERLINK("https://docs.wto.org/imrd/directdoc.asp?DDFDocuments/t/G/TBTN24/BDI446A1.docx", "https://docs.wto.org/imrd/directdoc.asp?DDFDocuments/t/G/TBTN24/BDI446A1.docx")</f>
        <v>https://docs.wto.org/imrd/directdoc.asp?DDFDocuments/t/G/TBTN24/BDI446A1.docx</v>
      </c>
      <c r="S565" s="3" t="str">
        <f>HYPERLINK("https://docs.wto.org/imrd/directdoc.asp?DDFDocuments/u/G/TBTN24/BDI446A1.docx", "https://docs.wto.org/imrd/directdoc.asp?DDFDocuments/u/G/TBTN24/BDI446A1.docx")</f>
        <v>https://docs.wto.org/imrd/directdoc.asp?DDFDocuments/u/G/TBTN24/BDI446A1.docx</v>
      </c>
      <c r="T565" s="3" t="str">
        <f>HYPERLINK("https://docs.wto.org/imrd/directdoc.asp?DDFDocuments/v/G/TBTN24/BDI446A1.docx", "https://docs.wto.org/imrd/directdoc.asp?DDFDocuments/v/G/TBTN24/BDI446A1.docx")</f>
        <v>https://docs.wto.org/imrd/directdoc.asp?DDFDocuments/v/G/TBTN24/BDI446A1.docx</v>
      </c>
      <c r="U565" s="3" t="s">
        <v>421</v>
      </c>
      <c r="V565" s="3" t="s">
        <v>422</v>
      </c>
      <c r="W565" s="3" t="s">
        <v>421</v>
      </c>
      <c r="X565" s="3" t="s">
        <v>422</v>
      </c>
      <c r="Y565" s="3" t="s">
        <v>422</v>
      </c>
      <c r="Z565" s="3" t="s">
        <v>422</v>
      </c>
      <c r="AA565" s="3" t="s">
        <v>422</v>
      </c>
      <c r="AB565" s="1" t="s">
        <v>23</v>
      </c>
    </row>
    <row r="566" spans="1:28" ht="135" x14ac:dyDescent="0.25">
      <c r="A566" s="3" t="s">
        <v>43</v>
      </c>
      <c r="B566" s="9">
        <v>46000</v>
      </c>
      <c r="C566" s="13" t="str">
        <f>HYPERLINK("https://eping.wto.org/en/Search?viewData= G/TBT/N/BDI/375/Add.1, G/TBT/N/KEN/1455/Add.2, G/TBT/N/RWA/887/Add.1, G/TBT/N/TZA/989/Add.1, G/TBT/N/UGA/1792/Add.1"," G/TBT/N/BDI/375/Add.1, G/TBT/N/KEN/1455/Add.2, G/TBT/N/RWA/887/Add.1, G/TBT/N/TZA/989/Add.1, G/TBT/N/UGA/1792/Add.1")</f>
        <v xml:space="preserve"> G/TBT/N/BDI/375/Add.1, G/TBT/N/KEN/1455/Add.2, G/TBT/N/RWA/887/Add.1, G/TBT/N/TZA/989/Add.1, G/TBT/N/UGA/1792/Add.1</v>
      </c>
      <c r="D566" s="1" t="s">
        <v>1262</v>
      </c>
      <c r="E566" s="1" t="s">
        <v>1263</v>
      </c>
      <c r="F566" s="1" t="s">
        <v>1264</v>
      </c>
      <c r="G566" s="1" t="s">
        <v>1265</v>
      </c>
      <c r="H566" s="1" t="s">
        <v>1266</v>
      </c>
      <c r="I566" s="1" t="s">
        <v>1179</v>
      </c>
      <c r="J566" s="1" t="s">
        <v>23</v>
      </c>
      <c r="K566" s="1" t="s">
        <v>29</v>
      </c>
      <c r="L566" s="3"/>
      <c r="M566" s="9" t="s">
        <v>23</v>
      </c>
      <c r="N566" s="9" t="s">
        <v>23</v>
      </c>
      <c r="O566" s="9" t="s">
        <v>23</v>
      </c>
      <c r="P566" s="3" t="s">
        <v>71</v>
      </c>
      <c r="Q566" s="3"/>
      <c r="R566" s="3" t="str">
        <f>HYPERLINK("https://docs.wto.org/imrd/directdoc.asp?DDFDocuments/t/G/TBTN23/BDI375A1.docx", "https://docs.wto.org/imrd/directdoc.asp?DDFDocuments/t/G/TBTN23/BDI375A1.docx")</f>
        <v>https://docs.wto.org/imrd/directdoc.asp?DDFDocuments/t/G/TBTN23/BDI375A1.docx</v>
      </c>
      <c r="S566" s="3" t="str">
        <f>HYPERLINK("https://docs.wto.org/imrd/directdoc.asp?DDFDocuments/u/G/TBTN23/BDI375A1.docx", "https://docs.wto.org/imrd/directdoc.asp?DDFDocuments/u/G/TBTN23/BDI375A1.docx")</f>
        <v>https://docs.wto.org/imrd/directdoc.asp?DDFDocuments/u/G/TBTN23/BDI375A1.docx</v>
      </c>
      <c r="T566" s="3" t="str">
        <f>HYPERLINK("https://docs.wto.org/imrd/directdoc.asp?DDFDocuments/v/G/TBTN23/BDI375A1.docx", "https://docs.wto.org/imrd/directdoc.asp?DDFDocuments/v/G/TBTN23/BDI375A1.docx")</f>
        <v>https://docs.wto.org/imrd/directdoc.asp?DDFDocuments/v/G/TBTN23/BDI375A1.docx</v>
      </c>
      <c r="U566" s="3" t="s">
        <v>421</v>
      </c>
      <c r="V566" s="3" t="s">
        <v>422</v>
      </c>
      <c r="W566" s="3" t="s">
        <v>422</v>
      </c>
      <c r="X566" s="3" t="s">
        <v>422</v>
      </c>
      <c r="Y566" s="3" t="s">
        <v>422</v>
      </c>
      <c r="Z566" s="3" t="s">
        <v>422</v>
      </c>
      <c r="AA566" s="3" t="s">
        <v>422</v>
      </c>
      <c r="AB566" s="1" t="s">
        <v>23</v>
      </c>
    </row>
    <row r="567" spans="1:28" ht="390" x14ac:dyDescent="0.25">
      <c r="A567" s="3" t="s">
        <v>1349</v>
      </c>
      <c r="B567" s="9">
        <v>46000</v>
      </c>
      <c r="C567" s="13" t="str">
        <f>HYPERLINK("https://eping.wto.org/en/Search?viewData= G/TBT/N/ECU/509/Add.2"," G/TBT/N/ECU/509/Add.2")</f>
        <v xml:space="preserve"> G/TBT/N/ECU/509/Add.2</v>
      </c>
      <c r="D567" s="1" t="s">
        <v>1350</v>
      </c>
      <c r="E567" s="1" t="s">
        <v>1351</v>
      </c>
      <c r="F567" s="1" t="s">
        <v>1352</v>
      </c>
      <c r="G567" s="1" t="s">
        <v>23</v>
      </c>
      <c r="H567" s="1" t="s">
        <v>1353</v>
      </c>
      <c r="I567" s="1" t="s">
        <v>146</v>
      </c>
      <c r="J567" s="1" t="s">
        <v>23</v>
      </c>
      <c r="K567" s="1" t="s">
        <v>23</v>
      </c>
      <c r="L567" s="3"/>
      <c r="M567" s="9" t="s">
        <v>23</v>
      </c>
      <c r="N567" s="9" t="s">
        <v>23</v>
      </c>
      <c r="O567" s="9" t="s">
        <v>23</v>
      </c>
      <c r="P567" s="3" t="s">
        <v>71</v>
      </c>
      <c r="Q567" s="1" t="s">
        <v>1354</v>
      </c>
      <c r="R567" s="3" t="str">
        <f>HYPERLINK("https://docs.wto.org/imrd/directdoc.asp?DDFDocuments/t/G/TBTN21/ECU509A2.docx", "https://docs.wto.org/imrd/directdoc.asp?DDFDocuments/t/G/TBTN21/ECU509A2.docx")</f>
        <v>https://docs.wto.org/imrd/directdoc.asp?DDFDocuments/t/G/TBTN21/ECU509A2.docx</v>
      </c>
      <c r="S567" s="3" t="str">
        <f>HYPERLINK("https://docs.wto.org/imrd/directdoc.asp?DDFDocuments/u/G/TBTN21/ECU509A2.docx", "https://docs.wto.org/imrd/directdoc.asp?DDFDocuments/u/G/TBTN21/ECU509A2.docx")</f>
        <v>https://docs.wto.org/imrd/directdoc.asp?DDFDocuments/u/G/TBTN21/ECU509A2.docx</v>
      </c>
      <c r="T567" s="3" t="str">
        <f>HYPERLINK("https://docs.wto.org/imrd/directdoc.asp?DDFDocuments/v/G/TBTN21/ECU509A2.docx", "https://docs.wto.org/imrd/directdoc.asp?DDFDocuments/v/G/TBTN21/ECU509A2.docx")</f>
        <v>https://docs.wto.org/imrd/directdoc.asp?DDFDocuments/v/G/TBTN21/ECU509A2.docx</v>
      </c>
      <c r="U567" s="3" t="s">
        <v>421</v>
      </c>
      <c r="V567" s="3" t="s">
        <v>422</v>
      </c>
      <c r="W567" s="3" t="s">
        <v>422</v>
      </c>
      <c r="X567" s="3" t="s">
        <v>422</v>
      </c>
      <c r="Y567" s="3" t="s">
        <v>422</v>
      </c>
      <c r="Z567" s="3" t="s">
        <v>422</v>
      </c>
      <c r="AA567" s="3" t="s">
        <v>422</v>
      </c>
      <c r="AB567" s="1" t="s">
        <v>23</v>
      </c>
    </row>
    <row r="568" spans="1:28" ht="105" x14ac:dyDescent="0.25">
      <c r="A568" s="3" t="s">
        <v>28</v>
      </c>
      <c r="B568" s="9">
        <v>46000</v>
      </c>
      <c r="C568" s="13" t="str">
        <f>HYPERLINK("https://eping.wto.org/en/Search?viewData= G/TBT/N/BDI/403/Add.2, G/TBT/N/KEN/1498/Add.3, G/TBT/N/RWA/927/Add.2, G/TBT/N/TZA/1031/Add.2, G/TBT/N/UGA/1838/Add.2"," G/TBT/N/BDI/403/Add.2, G/TBT/N/KEN/1498/Add.3, G/TBT/N/RWA/927/Add.2, G/TBT/N/TZA/1031/Add.2, G/TBT/N/UGA/1838/Add.2")</f>
        <v xml:space="preserve"> G/TBT/N/BDI/403/Add.2, G/TBT/N/KEN/1498/Add.3, G/TBT/N/RWA/927/Add.2, G/TBT/N/TZA/1031/Add.2, G/TBT/N/UGA/1838/Add.2</v>
      </c>
      <c r="D568" s="1" t="s">
        <v>1163</v>
      </c>
      <c r="E568" s="1" t="s">
        <v>1164</v>
      </c>
      <c r="F568" s="1" t="s">
        <v>1165</v>
      </c>
      <c r="G568" s="1" t="s">
        <v>1166</v>
      </c>
      <c r="H568" s="1" t="s">
        <v>911</v>
      </c>
      <c r="I568" s="1" t="s">
        <v>161</v>
      </c>
      <c r="J568" s="1" t="s">
        <v>23</v>
      </c>
      <c r="K568" s="1" t="s">
        <v>29</v>
      </c>
      <c r="L568" s="3"/>
      <c r="M568" s="9" t="s">
        <v>23</v>
      </c>
      <c r="N568" s="9" t="s">
        <v>23</v>
      </c>
      <c r="O568" s="9" t="s">
        <v>23</v>
      </c>
      <c r="P568" s="3" t="s">
        <v>71</v>
      </c>
      <c r="Q568" s="3"/>
      <c r="R568" s="3" t="str">
        <f>HYPERLINK("https://docs.wto.org/imrd/directdoc.asp?DDFDocuments/t/G/TBTN23/BDI403A2.docx", "https://docs.wto.org/imrd/directdoc.asp?DDFDocuments/t/G/TBTN23/BDI403A2.docx")</f>
        <v>https://docs.wto.org/imrd/directdoc.asp?DDFDocuments/t/G/TBTN23/BDI403A2.docx</v>
      </c>
      <c r="S568" s="3" t="str">
        <f>HYPERLINK("https://docs.wto.org/imrd/directdoc.asp?DDFDocuments/u/G/TBTN23/BDI403A2.docx", "https://docs.wto.org/imrd/directdoc.asp?DDFDocuments/u/G/TBTN23/BDI403A2.docx")</f>
        <v>https://docs.wto.org/imrd/directdoc.asp?DDFDocuments/u/G/TBTN23/BDI403A2.docx</v>
      </c>
      <c r="T568" s="3" t="str">
        <f>HYPERLINK("https://docs.wto.org/imrd/directdoc.asp?DDFDocuments/v/G/TBTN23/BDI403A2.docx", "https://docs.wto.org/imrd/directdoc.asp?DDFDocuments/v/G/TBTN23/BDI403A2.docx")</f>
        <v>https://docs.wto.org/imrd/directdoc.asp?DDFDocuments/v/G/TBTN23/BDI403A2.docx</v>
      </c>
      <c r="U568" s="3" t="s">
        <v>421</v>
      </c>
      <c r="V568" s="3" t="s">
        <v>422</v>
      </c>
      <c r="W568" s="3" t="s">
        <v>421</v>
      </c>
      <c r="X568" s="3" t="s">
        <v>422</v>
      </c>
      <c r="Y568" s="3" t="s">
        <v>422</v>
      </c>
      <c r="Z568" s="3" t="s">
        <v>422</v>
      </c>
      <c r="AA568" s="3" t="s">
        <v>422</v>
      </c>
      <c r="AB568" s="1" t="s">
        <v>23</v>
      </c>
    </row>
    <row r="569" spans="1:28" ht="105" x14ac:dyDescent="0.25">
      <c r="A569" s="3" t="s">
        <v>32</v>
      </c>
      <c r="B569" s="9">
        <v>46000</v>
      </c>
      <c r="C569" s="13" t="str">
        <f>HYPERLINK("https://eping.wto.org/en/Search?viewData= G/TBT/N/CHN/2152"," G/TBT/N/CHN/2152")</f>
        <v xml:space="preserve"> G/TBT/N/CHN/2152</v>
      </c>
      <c r="D569" s="1" t="s">
        <v>1355</v>
      </c>
      <c r="E569" s="1" t="s">
        <v>1356</v>
      </c>
      <c r="F569" s="1" t="s">
        <v>1357</v>
      </c>
      <c r="G569" s="1" t="s">
        <v>1306</v>
      </c>
      <c r="H569" s="1" t="s">
        <v>1307</v>
      </c>
      <c r="I569" s="1" t="s">
        <v>95</v>
      </c>
      <c r="J569" s="1" t="s">
        <v>23</v>
      </c>
      <c r="K569" s="1" t="s">
        <v>23</v>
      </c>
      <c r="L569" s="3"/>
      <c r="M569" s="9">
        <v>46060</v>
      </c>
      <c r="N569" s="9" t="s">
        <v>23</v>
      </c>
      <c r="O569" s="9" t="s">
        <v>23</v>
      </c>
      <c r="P569" s="3" t="s">
        <v>24</v>
      </c>
      <c r="Q569" s="1" t="s">
        <v>1358</v>
      </c>
      <c r="R569" s="3" t="str">
        <f>HYPERLINK("https://docs.wto.org/imrd/directdoc.asp?DDFDocuments/t/G/TBTN25/CHN2152.docx", "https://docs.wto.org/imrd/directdoc.asp?DDFDocuments/t/G/TBTN25/CHN2152.docx")</f>
        <v>https://docs.wto.org/imrd/directdoc.asp?DDFDocuments/t/G/TBTN25/CHN2152.docx</v>
      </c>
      <c r="S569" s="3" t="str">
        <f>HYPERLINK("https://docs.wto.org/imrd/directdoc.asp?DDFDocuments/u/G/TBTN25/CHN2152.docx", "https://docs.wto.org/imrd/directdoc.asp?DDFDocuments/u/G/TBTN25/CHN2152.docx")</f>
        <v>https://docs.wto.org/imrd/directdoc.asp?DDFDocuments/u/G/TBTN25/CHN2152.docx</v>
      </c>
      <c r="T569" s="3" t="str">
        <f>HYPERLINK("https://docs.wto.org/imrd/directdoc.asp?DDFDocuments/v/G/TBTN25/CHN2152.docx", "https://docs.wto.org/imrd/directdoc.asp?DDFDocuments/v/G/TBTN25/CHN2152.docx")</f>
        <v>https://docs.wto.org/imrd/directdoc.asp?DDFDocuments/v/G/TBTN25/CHN2152.docx</v>
      </c>
      <c r="U569" s="3" t="s">
        <v>421</v>
      </c>
      <c r="V569" s="3" t="s">
        <v>422</v>
      </c>
      <c r="W569" s="3" t="s">
        <v>422</v>
      </c>
      <c r="X569" s="3" t="s">
        <v>422</v>
      </c>
      <c r="Y569" s="3" t="s">
        <v>422</v>
      </c>
      <c r="Z569" s="3" t="s">
        <v>422</v>
      </c>
      <c r="AA569" s="3" t="s">
        <v>422</v>
      </c>
      <c r="AB569" s="1" t="s">
        <v>23</v>
      </c>
    </row>
    <row r="570" spans="1:28" ht="120" x14ac:dyDescent="0.25">
      <c r="A570" s="3" t="s">
        <v>28</v>
      </c>
      <c r="B570" s="9">
        <v>46000</v>
      </c>
      <c r="C570" s="13" t="str">
        <f>HYPERLINK("https://eping.wto.org/en/Search?viewData= G/TBT/N/BDI/330/Add.2, G/TBT/N/KEN/1392/Add.2, G/TBT/N/RWA/837/Add.2, G/TBT/N/TZA/916/Add.2, G/TBT/N/UGA/1745/Add.2"," G/TBT/N/BDI/330/Add.2, G/TBT/N/KEN/1392/Add.2, G/TBT/N/RWA/837/Add.2, G/TBT/N/TZA/916/Add.2, G/TBT/N/UGA/1745/Add.2")</f>
        <v xml:space="preserve"> G/TBT/N/BDI/330/Add.2, G/TBT/N/KEN/1392/Add.2, G/TBT/N/RWA/837/Add.2, G/TBT/N/TZA/916/Add.2, G/TBT/N/UGA/1745/Add.2</v>
      </c>
      <c r="D570" s="1" t="s">
        <v>1331</v>
      </c>
      <c r="E570" s="1" t="s">
        <v>1332</v>
      </c>
      <c r="F570" s="1" t="s">
        <v>1333</v>
      </c>
      <c r="G570" s="1" t="s">
        <v>1334</v>
      </c>
      <c r="H570" s="1" t="s">
        <v>92</v>
      </c>
      <c r="I570" s="1" t="s">
        <v>1134</v>
      </c>
      <c r="J570" s="1" t="s">
        <v>23</v>
      </c>
      <c r="K570" s="1" t="s">
        <v>29</v>
      </c>
      <c r="L570" s="3"/>
      <c r="M570" s="9" t="s">
        <v>23</v>
      </c>
      <c r="N570" s="9" t="s">
        <v>23</v>
      </c>
      <c r="O570" s="9" t="s">
        <v>23</v>
      </c>
      <c r="P570" s="3" t="s">
        <v>71</v>
      </c>
      <c r="Q570" s="3"/>
      <c r="R570" s="3" t="str">
        <f>HYPERLINK("https://docs.wto.org/imrd/directdoc.asp?DDFDocuments/t/G/TBTN23/BDI330A2.docx", "https://docs.wto.org/imrd/directdoc.asp?DDFDocuments/t/G/TBTN23/BDI330A2.docx")</f>
        <v>https://docs.wto.org/imrd/directdoc.asp?DDFDocuments/t/G/TBTN23/BDI330A2.docx</v>
      </c>
      <c r="S570" s="3" t="str">
        <f>HYPERLINK("https://docs.wto.org/imrd/directdoc.asp?DDFDocuments/u/G/TBTN23/BDI330A2.docx", "https://docs.wto.org/imrd/directdoc.asp?DDFDocuments/u/G/TBTN23/BDI330A2.docx")</f>
        <v>https://docs.wto.org/imrd/directdoc.asp?DDFDocuments/u/G/TBTN23/BDI330A2.docx</v>
      </c>
      <c r="T570" s="3" t="str">
        <f>HYPERLINK("https://docs.wto.org/imrd/directdoc.asp?DDFDocuments/v/G/TBTN23/BDI330A2.docx", "https://docs.wto.org/imrd/directdoc.asp?DDFDocuments/v/G/TBTN23/BDI330A2.docx")</f>
        <v>https://docs.wto.org/imrd/directdoc.asp?DDFDocuments/v/G/TBTN23/BDI330A2.docx</v>
      </c>
      <c r="U570" s="3" t="s">
        <v>421</v>
      </c>
      <c r="V570" s="3" t="s">
        <v>422</v>
      </c>
      <c r="W570" s="3" t="s">
        <v>421</v>
      </c>
      <c r="X570" s="3" t="s">
        <v>422</v>
      </c>
      <c r="Y570" s="3" t="s">
        <v>422</v>
      </c>
      <c r="Z570" s="3" t="s">
        <v>422</v>
      </c>
      <c r="AA570" s="3" t="s">
        <v>422</v>
      </c>
      <c r="AB570" s="1" t="s">
        <v>23</v>
      </c>
    </row>
    <row r="571" spans="1:28" ht="105" x14ac:dyDescent="0.25">
      <c r="A571" s="3" t="s">
        <v>28</v>
      </c>
      <c r="B571" s="9">
        <v>46000</v>
      </c>
      <c r="C571" s="13" t="str">
        <f>HYPERLINK("https://eping.wto.org/en/Search?viewData= G/TBT/N/BDI/334/Add.2, G/TBT/N/KEN/1396/Add.3, G/TBT/N/RWA/841/Add.2, G/TBT/N/TZA/920/Add.2, G/TBT/N/UGA/1749/Add.2"," G/TBT/N/BDI/334/Add.2, G/TBT/N/KEN/1396/Add.3, G/TBT/N/RWA/841/Add.2, G/TBT/N/TZA/920/Add.2, G/TBT/N/UGA/1749/Add.2")</f>
        <v xml:space="preserve"> G/TBT/N/BDI/334/Add.2, G/TBT/N/KEN/1396/Add.3, G/TBT/N/RWA/841/Add.2, G/TBT/N/TZA/920/Add.2, G/TBT/N/UGA/1749/Add.2</v>
      </c>
      <c r="D571" s="1" t="s">
        <v>1189</v>
      </c>
      <c r="E571" s="1" t="s">
        <v>1190</v>
      </c>
      <c r="F571" s="1" t="s">
        <v>1132</v>
      </c>
      <c r="G571" s="1" t="s">
        <v>1133</v>
      </c>
      <c r="H571" s="1" t="s">
        <v>131</v>
      </c>
      <c r="I571" s="1" t="s">
        <v>1275</v>
      </c>
      <c r="J571" s="1" t="s">
        <v>23</v>
      </c>
      <c r="K571" s="1" t="s">
        <v>133</v>
      </c>
      <c r="L571" s="3"/>
      <c r="M571" s="9" t="s">
        <v>23</v>
      </c>
      <c r="N571" s="9" t="s">
        <v>23</v>
      </c>
      <c r="O571" s="9" t="s">
        <v>23</v>
      </c>
      <c r="P571" s="3" t="s">
        <v>71</v>
      </c>
      <c r="Q571" s="3"/>
      <c r="R571" s="3" t="str">
        <f>HYPERLINK("https://docs.wto.org/imrd/directdoc.asp?DDFDocuments/t/G/TBTN23/BDI334A2.docx", "https://docs.wto.org/imrd/directdoc.asp?DDFDocuments/t/G/TBTN23/BDI334A2.docx")</f>
        <v>https://docs.wto.org/imrd/directdoc.asp?DDFDocuments/t/G/TBTN23/BDI334A2.docx</v>
      </c>
      <c r="S571" s="3" t="str">
        <f>HYPERLINK("https://docs.wto.org/imrd/directdoc.asp?DDFDocuments/u/G/TBTN23/BDI334A2.docx", "https://docs.wto.org/imrd/directdoc.asp?DDFDocuments/u/G/TBTN23/BDI334A2.docx")</f>
        <v>https://docs.wto.org/imrd/directdoc.asp?DDFDocuments/u/G/TBTN23/BDI334A2.docx</v>
      </c>
      <c r="T571" s="3" t="str">
        <f>HYPERLINK("https://docs.wto.org/imrd/directdoc.asp?DDFDocuments/v/G/TBTN23/BDI334A2.docx", "https://docs.wto.org/imrd/directdoc.asp?DDFDocuments/v/G/TBTN23/BDI334A2.docx")</f>
        <v>https://docs.wto.org/imrd/directdoc.asp?DDFDocuments/v/G/TBTN23/BDI334A2.docx</v>
      </c>
      <c r="U571" s="3" t="s">
        <v>421</v>
      </c>
      <c r="V571" s="3" t="s">
        <v>422</v>
      </c>
      <c r="W571" s="3" t="s">
        <v>422</v>
      </c>
      <c r="X571" s="3" t="s">
        <v>422</v>
      </c>
      <c r="Y571" s="3" t="s">
        <v>422</v>
      </c>
      <c r="Z571" s="3" t="s">
        <v>422</v>
      </c>
      <c r="AA571" s="3" t="s">
        <v>422</v>
      </c>
      <c r="AB571" s="1" t="s">
        <v>23</v>
      </c>
    </row>
    <row r="572" spans="1:28" ht="90" x14ac:dyDescent="0.25">
      <c r="A572" s="3" t="s">
        <v>32</v>
      </c>
      <c r="B572" s="9">
        <v>46000</v>
      </c>
      <c r="C572" s="13" t="str">
        <f>HYPERLINK("https://eping.wto.org/en/Search?viewData= G/TBT/N/CHN/2157"," G/TBT/N/CHN/2157")</f>
        <v xml:space="preserve"> G/TBT/N/CHN/2157</v>
      </c>
      <c r="D572" s="1" t="s">
        <v>1359</v>
      </c>
      <c r="E572" s="1" t="s">
        <v>1360</v>
      </c>
      <c r="F572" s="1" t="s">
        <v>1361</v>
      </c>
      <c r="G572" s="1" t="s">
        <v>1362</v>
      </c>
      <c r="H572" s="1" t="s">
        <v>1307</v>
      </c>
      <c r="I572" s="1" t="s">
        <v>95</v>
      </c>
      <c r="J572" s="1" t="s">
        <v>23</v>
      </c>
      <c r="K572" s="1" t="s">
        <v>23</v>
      </c>
      <c r="L572" s="3"/>
      <c r="M572" s="9">
        <v>46060</v>
      </c>
      <c r="N572" s="9" t="s">
        <v>23</v>
      </c>
      <c r="O572" s="9" t="s">
        <v>23</v>
      </c>
      <c r="P572" s="3" t="s">
        <v>24</v>
      </c>
      <c r="Q572" s="1" t="s">
        <v>1363</v>
      </c>
      <c r="R572" s="3" t="str">
        <f>HYPERLINK("https://docs.wto.org/imrd/directdoc.asp?DDFDocuments/t/G/TBTN25/CHN2157.docx", "https://docs.wto.org/imrd/directdoc.asp?DDFDocuments/t/G/TBTN25/CHN2157.docx")</f>
        <v>https://docs.wto.org/imrd/directdoc.asp?DDFDocuments/t/G/TBTN25/CHN2157.docx</v>
      </c>
      <c r="S572" s="3" t="str">
        <f>HYPERLINK("https://docs.wto.org/imrd/directdoc.asp?DDFDocuments/u/G/TBTN25/CHN2157.docx", "https://docs.wto.org/imrd/directdoc.asp?DDFDocuments/u/G/TBTN25/CHN2157.docx")</f>
        <v>https://docs.wto.org/imrd/directdoc.asp?DDFDocuments/u/G/TBTN25/CHN2157.docx</v>
      </c>
      <c r="T572" s="3" t="str">
        <f>HYPERLINK("https://docs.wto.org/imrd/directdoc.asp?DDFDocuments/v/G/TBTN25/CHN2157.docx", "https://docs.wto.org/imrd/directdoc.asp?DDFDocuments/v/G/TBTN25/CHN2157.docx")</f>
        <v>https://docs.wto.org/imrd/directdoc.asp?DDFDocuments/v/G/TBTN25/CHN2157.docx</v>
      </c>
      <c r="U572" s="3" t="s">
        <v>421</v>
      </c>
      <c r="V572" s="3" t="s">
        <v>422</v>
      </c>
      <c r="W572" s="3" t="s">
        <v>422</v>
      </c>
      <c r="X572" s="3" t="s">
        <v>422</v>
      </c>
      <c r="Y572" s="3" t="s">
        <v>422</v>
      </c>
      <c r="Z572" s="3" t="s">
        <v>422</v>
      </c>
      <c r="AA572" s="3" t="s">
        <v>422</v>
      </c>
      <c r="AB572" s="1" t="s">
        <v>23</v>
      </c>
    </row>
    <row r="573" spans="1:28" ht="195" x14ac:dyDescent="0.25">
      <c r="A573" s="3" t="s">
        <v>43</v>
      </c>
      <c r="B573" s="9">
        <v>46000</v>
      </c>
      <c r="C573" s="13" t="str">
        <f>HYPERLINK("https://eping.wto.org/en/Search?viewData= G/TBT/N/BDI/403/Add.2, G/TBT/N/KEN/1498/Add.3, G/TBT/N/RWA/927/Add.2, G/TBT/N/TZA/1031/Add.2, G/TBT/N/UGA/1838/Add.2"," G/TBT/N/BDI/403/Add.2, G/TBT/N/KEN/1498/Add.3, G/TBT/N/RWA/927/Add.2, G/TBT/N/TZA/1031/Add.2, G/TBT/N/UGA/1838/Add.2")</f>
        <v xml:space="preserve"> G/TBT/N/BDI/403/Add.2, G/TBT/N/KEN/1498/Add.3, G/TBT/N/RWA/927/Add.2, G/TBT/N/TZA/1031/Add.2, G/TBT/N/UGA/1838/Add.2</v>
      </c>
      <c r="D573" s="1" t="s">
        <v>1163</v>
      </c>
      <c r="E573" s="1" t="s">
        <v>1164</v>
      </c>
      <c r="F573" s="1" t="s">
        <v>1165</v>
      </c>
      <c r="G573" s="1" t="s">
        <v>1166</v>
      </c>
      <c r="H573" s="1" t="s">
        <v>911</v>
      </c>
      <c r="I573" s="1" t="s">
        <v>636</v>
      </c>
      <c r="J573" s="1" t="s">
        <v>23</v>
      </c>
      <c r="K573" s="1" t="s">
        <v>29</v>
      </c>
      <c r="L573" s="3"/>
      <c r="M573" s="9" t="s">
        <v>23</v>
      </c>
      <c r="N573" s="9" t="s">
        <v>23</v>
      </c>
      <c r="O573" s="9" t="s">
        <v>23</v>
      </c>
      <c r="P573" s="3" t="s">
        <v>71</v>
      </c>
      <c r="Q573" s="3"/>
      <c r="R573" s="3" t="str">
        <f>HYPERLINK("https://docs.wto.org/imrd/directdoc.asp?DDFDocuments/t/G/TBTN23/BDI403A2.docx", "https://docs.wto.org/imrd/directdoc.asp?DDFDocuments/t/G/TBTN23/BDI403A2.docx")</f>
        <v>https://docs.wto.org/imrd/directdoc.asp?DDFDocuments/t/G/TBTN23/BDI403A2.docx</v>
      </c>
      <c r="S573" s="3" t="str">
        <f>HYPERLINK("https://docs.wto.org/imrd/directdoc.asp?DDFDocuments/u/G/TBTN23/BDI403A2.docx", "https://docs.wto.org/imrd/directdoc.asp?DDFDocuments/u/G/TBTN23/BDI403A2.docx")</f>
        <v>https://docs.wto.org/imrd/directdoc.asp?DDFDocuments/u/G/TBTN23/BDI403A2.docx</v>
      </c>
      <c r="T573" s="3" t="str">
        <f>HYPERLINK("https://docs.wto.org/imrd/directdoc.asp?DDFDocuments/v/G/TBTN23/BDI403A2.docx", "https://docs.wto.org/imrd/directdoc.asp?DDFDocuments/v/G/TBTN23/BDI403A2.docx")</f>
        <v>https://docs.wto.org/imrd/directdoc.asp?DDFDocuments/v/G/TBTN23/BDI403A2.docx</v>
      </c>
      <c r="U573" s="3" t="s">
        <v>421</v>
      </c>
      <c r="V573" s="3" t="s">
        <v>422</v>
      </c>
      <c r="W573" s="3" t="s">
        <v>421</v>
      </c>
      <c r="X573" s="3" t="s">
        <v>422</v>
      </c>
      <c r="Y573" s="3" t="s">
        <v>422</v>
      </c>
      <c r="Z573" s="3" t="s">
        <v>422</v>
      </c>
      <c r="AA573" s="3" t="s">
        <v>422</v>
      </c>
      <c r="AB573" s="1" t="s">
        <v>23</v>
      </c>
    </row>
    <row r="574" spans="1:28" ht="150" x14ac:dyDescent="0.25">
      <c r="A574" s="3" t="s">
        <v>43</v>
      </c>
      <c r="B574" s="9">
        <v>46000</v>
      </c>
      <c r="C574" s="13" t="str">
        <f>HYPERLINK("https://eping.wto.org/en/Search?viewData= G/TBT/N/BDI/369/Add.1, G/TBT/N/KEN/1449/Add.1, G/TBT/N/RWA/881/Add.1, G/TBT/N/TZA/983/Add.1, G/TBT/N/UGA/1786/Add.1"," G/TBT/N/BDI/369/Add.1, G/TBT/N/KEN/1449/Add.1, G/TBT/N/RWA/881/Add.1, G/TBT/N/TZA/983/Add.1, G/TBT/N/UGA/1786/Add.1")</f>
        <v xml:space="preserve"> G/TBT/N/BDI/369/Add.1, G/TBT/N/KEN/1449/Add.1, G/TBT/N/RWA/881/Add.1, G/TBT/N/TZA/983/Add.1, G/TBT/N/UGA/1786/Add.1</v>
      </c>
      <c r="D574" s="1" t="s">
        <v>1280</v>
      </c>
      <c r="E574" s="1" t="s">
        <v>1281</v>
      </c>
      <c r="F574" s="1" t="s">
        <v>1173</v>
      </c>
      <c r="G574" s="1" t="s">
        <v>1174</v>
      </c>
      <c r="H574" s="1" t="s">
        <v>1175</v>
      </c>
      <c r="I574" s="1" t="s">
        <v>592</v>
      </c>
      <c r="J574" s="1" t="s">
        <v>23</v>
      </c>
      <c r="K574" s="1" t="s">
        <v>29</v>
      </c>
      <c r="L574" s="3"/>
      <c r="M574" s="9" t="s">
        <v>23</v>
      </c>
      <c r="N574" s="9" t="s">
        <v>23</v>
      </c>
      <c r="O574" s="9" t="s">
        <v>23</v>
      </c>
      <c r="P574" s="3" t="s">
        <v>71</v>
      </c>
      <c r="Q574" s="3"/>
      <c r="R574" s="3" t="str">
        <f>HYPERLINK("https://docs.wto.org/imrd/directdoc.asp?DDFDocuments/t/G/TBTN23/BDI369A1.docx", "https://docs.wto.org/imrd/directdoc.asp?DDFDocuments/t/G/TBTN23/BDI369A1.docx")</f>
        <v>https://docs.wto.org/imrd/directdoc.asp?DDFDocuments/t/G/TBTN23/BDI369A1.docx</v>
      </c>
      <c r="S574" s="3" t="str">
        <f>HYPERLINK("https://docs.wto.org/imrd/directdoc.asp?DDFDocuments/u/G/TBTN23/BDI369A1.docx", "https://docs.wto.org/imrd/directdoc.asp?DDFDocuments/u/G/TBTN23/BDI369A1.docx")</f>
        <v>https://docs.wto.org/imrd/directdoc.asp?DDFDocuments/u/G/TBTN23/BDI369A1.docx</v>
      </c>
      <c r="T574" s="3" t="str">
        <f>HYPERLINK("https://docs.wto.org/imrd/directdoc.asp?DDFDocuments/v/G/TBTN23/BDI369A1.docx", "https://docs.wto.org/imrd/directdoc.asp?DDFDocuments/v/G/TBTN23/BDI369A1.docx")</f>
        <v>https://docs.wto.org/imrd/directdoc.asp?DDFDocuments/v/G/TBTN23/BDI369A1.docx</v>
      </c>
      <c r="U574" s="3" t="s">
        <v>421</v>
      </c>
      <c r="V574" s="3" t="s">
        <v>422</v>
      </c>
      <c r="W574" s="3" t="s">
        <v>421</v>
      </c>
      <c r="X574" s="3" t="s">
        <v>422</v>
      </c>
      <c r="Y574" s="3" t="s">
        <v>422</v>
      </c>
      <c r="Z574" s="3" t="s">
        <v>422</v>
      </c>
      <c r="AA574" s="3" t="s">
        <v>422</v>
      </c>
      <c r="AB574" s="1" t="s">
        <v>23</v>
      </c>
    </row>
    <row r="575" spans="1:28" ht="210" x14ac:dyDescent="0.25">
      <c r="A575" s="3" t="s">
        <v>126</v>
      </c>
      <c r="B575" s="9">
        <v>46000</v>
      </c>
      <c r="C575" s="13" t="str">
        <f>HYPERLINK("https://eping.wto.org/en/Search?viewData= G/TBT/N/BDI/387/Add.2, G/TBT/N/KEN/1467/Add.2, G/TBT/N/RWA/899/Add.2, G/TBT/N/TZA/1001/Add.2, G/TBT/N/UGA/1806/Add.2"," G/TBT/N/BDI/387/Add.2, G/TBT/N/KEN/1467/Add.2, G/TBT/N/RWA/899/Add.2, G/TBT/N/TZA/1001/Add.2, G/TBT/N/UGA/1806/Add.2")</f>
        <v xml:space="preserve"> G/TBT/N/BDI/387/Add.2, G/TBT/N/KEN/1467/Add.2, G/TBT/N/RWA/899/Add.2, G/TBT/N/TZA/1001/Add.2, G/TBT/N/UGA/1806/Add.2</v>
      </c>
      <c r="D575" s="1" t="s">
        <v>1364</v>
      </c>
      <c r="E575" s="1" t="s">
        <v>1365</v>
      </c>
      <c r="F575" s="1" t="s">
        <v>1121</v>
      </c>
      <c r="G575" s="1" t="s">
        <v>1122</v>
      </c>
      <c r="H575" s="1" t="s">
        <v>1123</v>
      </c>
      <c r="I575" s="1" t="s">
        <v>1179</v>
      </c>
      <c r="J575" s="1" t="s">
        <v>23</v>
      </c>
      <c r="K575" s="1" t="s">
        <v>29</v>
      </c>
      <c r="L575" s="3"/>
      <c r="M575" s="9" t="s">
        <v>23</v>
      </c>
      <c r="N575" s="9" t="s">
        <v>23</v>
      </c>
      <c r="O575" s="9" t="s">
        <v>23</v>
      </c>
      <c r="P575" s="3" t="s">
        <v>71</v>
      </c>
      <c r="Q575" s="3"/>
      <c r="R575" s="3" t="str">
        <f>HYPERLINK("https://docs.wto.org/imrd/directdoc.asp?DDFDocuments/t/G/TBTN23/BDI387A2.docx", "https://docs.wto.org/imrd/directdoc.asp?DDFDocuments/t/G/TBTN23/BDI387A2.docx")</f>
        <v>https://docs.wto.org/imrd/directdoc.asp?DDFDocuments/t/G/TBTN23/BDI387A2.docx</v>
      </c>
      <c r="S575" s="3" t="str">
        <f>HYPERLINK("https://docs.wto.org/imrd/directdoc.asp?DDFDocuments/u/G/TBTN23/BDI387A2.docx", "https://docs.wto.org/imrd/directdoc.asp?DDFDocuments/u/G/TBTN23/BDI387A2.docx")</f>
        <v>https://docs.wto.org/imrd/directdoc.asp?DDFDocuments/u/G/TBTN23/BDI387A2.docx</v>
      </c>
      <c r="T575" s="3" t="str">
        <f>HYPERLINK("https://docs.wto.org/imrd/directdoc.asp?DDFDocuments/v/G/TBTN23/BDI387A2.docx", "https://docs.wto.org/imrd/directdoc.asp?DDFDocuments/v/G/TBTN23/BDI387A2.docx")</f>
        <v>https://docs.wto.org/imrd/directdoc.asp?DDFDocuments/v/G/TBTN23/BDI387A2.docx</v>
      </c>
      <c r="U575" s="3" t="s">
        <v>421</v>
      </c>
      <c r="V575" s="3" t="s">
        <v>422</v>
      </c>
      <c r="W575" s="3" t="s">
        <v>422</v>
      </c>
      <c r="X575" s="3" t="s">
        <v>422</v>
      </c>
      <c r="Y575" s="3" t="s">
        <v>422</v>
      </c>
      <c r="Z575" s="3" t="s">
        <v>422</v>
      </c>
      <c r="AA575" s="3" t="s">
        <v>422</v>
      </c>
      <c r="AB575" s="1" t="s">
        <v>23</v>
      </c>
    </row>
    <row r="576" spans="1:28" ht="210" x14ac:dyDescent="0.25">
      <c r="A576" s="3" t="s">
        <v>22</v>
      </c>
      <c r="B576" s="9">
        <v>46000</v>
      </c>
      <c r="C576" s="13" t="str">
        <f>HYPERLINK("https://eping.wto.org/en/Search?viewData= G/TBT/N/BDI/387/Add.2, G/TBT/N/KEN/1467/Add.2, G/TBT/N/RWA/899/Add.2, G/TBT/N/TZA/1001/Add.2, G/TBT/N/UGA/1806/Add.2"," G/TBT/N/BDI/387/Add.2, G/TBT/N/KEN/1467/Add.2, G/TBT/N/RWA/899/Add.2, G/TBT/N/TZA/1001/Add.2, G/TBT/N/UGA/1806/Add.2")</f>
        <v xml:space="preserve"> G/TBT/N/BDI/387/Add.2, G/TBT/N/KEN/1467/Add.2, G/TBT/N/RWA/899/Add.2, G/TBT/N/TZA/1001/Add.2, G/TBT/N/UGA/1806/Add.2</v>
      </c>
      <c r="D576" s="1" t="s">
        <v>1364</v>
      </c>
      <c r="E576" s="1" t="s">
        <v>1365</v>
      </c>
      <c r="F576" s="1" t="s">
        <v>1121</v>
      </c>
      <c r="G576" s="1" t="s">
        <v>1122</v>
      </c>
      <c r="H576" s="1" t="s">
        <v>1123</v>
      </c>
      <c r="I576" s="1" t="s">
        <v>1179</v>
      </c>
      <c r="J576" s="1" t="s">
        <v>23</v>
      </c>
      <c r="K576" s="1" t="s">
        <v>29</v>
      </c>
      <c r="L576" s="3"/>
      <c r="M576" s="9" t="s">
        <v>23</v>
      </c>
      <c r="N576" s="9" t="s">
        <v>23</v>
      </c>
      <c r="O576" s="9" t="s">
        <v>23</v>
      </c>
      <c r="P576" s="3" t="s">
        <v>71</v>
      </c>
      <c r="Q576" s="3"/>
      <c r="R576" s="3" t="str">
        <f>HYPERLINK("https://docs.wto.org/imrd/directdoc.asp?DDFDocuments/t/G/TBTN23/BDI387A2.docx", "https://docs.wto.org/imrd/directdoc.asp?DDFDocuments/t/G/TBTN23/BDI387A2.docx")</f>
        <v>https://docs.wto.org/imrd/directdoc.asp?DDFDocuments/t/G/TBTN23/BDI387A2.docx</v>
      </c>
      <c r="S576" s="3" t="str">
        <f>HYPERLINK("https://docs.wto.org/imrd/directdoc.asp?DDFDocuments/u/G/TBTN23/BDI387A2.docx", "https://docs.wto.org/imrd/directdoc.asp?DDFDocuments/u/G/TBTN23/BDI387A2.docx")</f>
        <v>https://docs.wto.org/imrd/directdoc.asp?DDFDocuments/u/G/TBTN23/BDI387A2.docx</v>
      </c>
      <c r="T576" s="3" t="str">
        <f>HYPERLINK("https://docs.wto.org/imrd/directdoc.asp?DDFDocuments/v/G/TBTN23/BDI387A2.docx", "https://docs.wto.org/imrd/directdoc.asp?DDFDocuments/v/G/TBTN23/BDI387A2.docx")</f>
        <v>https://docs.wto.org/imrd/directdoc.asp?DDFDocuments/v/G/TBTN23/BDI387A2.docx</v>
      </c>
      <c r="U576" s="3" t="s">
        <v>421</v>
      </c>
      <c r="V576" s="3" t="s">
        <v>422</v>
      </c>
      <c r="W576" s="3" t="s">
        <v>422</v>
      </c>
      <c r="X576" s="3" t="s">
        <v>422</v>
      </c>
      <c r="Y576" s="3" t="s">
        <v>422</v>
      </c>
      <c r="Z576" s="3" t="s">
        <v>422</v>
      </c>
      <c r="AA576" s="3" t="s">
        <v>422</v>
      </c>
      <c r="AB576" s="1" t="s">
        <v>23</v>
      </c>
    </row>
    <row r="577" spans="1:28" ht="210" x14ac:dyDescent="0.25">
      <c r="A577" s="3" t="s">
        <v>22</v>
      </c>
      <c r="B577" s="9">
        <v>46000</v>
      </c>
      <c r="C577" s="13" t="str">
        <f>HYPERLINK("https://eping.wto.org/en/Search?viewData= G/TBT/N/BDI/390/Add.2, G/TBT/N/KEN/1470/Add.2, G/TBT/N/RWA/902/Add.2, G/TBT/N/TZA/1004/Add.2, G/TBT/N/UGA/1809/Add.2"," G/TBT/N/BDI/390/Add.2, G/TBT/N/KEN/1470/Add.2, G/TBT/N/RWA/902/Add.2, G/TBT/N/TZA/1004/Add.2, G/TBT/N/UGA/1809/Add.2")</f>
        <v xml:space="preserve"> G/TBT/N/BDI/390/Add.2, G/TBT/N/KEN/1470/Add.2, G/TBT/N/RWA/902/Add.2, G/TBT/N/TZA/1004/Add.2, G/TBT/N/UGA/1809/Add.2</v>
      </c>
      <c r="D577" s="1" t="s">
        <v>1229</v>
      </c>
      <c r="E577" s="1" t="s">
        <v>1230</v>
      </c>
      <c r="F577" s="1" t="s">
        <v>1121</v>
      </c>
      <c r="G577" s="1" t="s">
        <v>1122</v>
      </c>
      <c r="H577" s="1" t="s">
        <v>1123</v>
      </c>
      <c r="I577" s="1" t="s">
        <v>1179</v>
      </c>
      <c r="J577" s="1" t="s">
        <v>23</v>
      </c>
      <c r="K577" s="1" t="s">
        <v>29</v>
      </c>
      <c r="L577" s="3"/>
      <c r="M577" s="9" t="s">
        <v>23</v>
      </c>
      <c r="N577" s="9" t="s">
        <v>23</v>
      </c>
      <c r="O577" s="9" t="s">
        <v>23</v>
      </c>
      <c r="P577" s="3" t="s">
        <v>71</v>
      </c>
      <c r="Q577" s="3"/>
      <c r="R577" s="3" t="str">
        <f>HYPERLINK("https://docs.wto.org/imrd/directdoc.asp?DDFDocuments/t/G/TBTN23/BDI390A2.docx", "https://docs.wto.org/imrd/directdoc.asp?DDFDocuments/t/G/TBTN23/BDI390A2.docx")</f>
        <v>https://docs.wto.org/imrd/directdoc.asp?DDFDocuments/t/G/TBTN23/BDI390A2.docx</v>
      </c>
      <c r="S577" s="3" t="str">
        <f>HYPERLINK("https://docs.wto.org/imrd/directdoc.asp?DDFDocuments/u/G/TBTN23/BDI390A2.docx", "https://docs.wto.org/imrd/directdoc.asp?DDFDocuments/u/G/TBTN23/BDI390A2.docx")</f>
        <v>https://docs.wto.org/imrd/directdoc.asp?DDFDocuments/u/G/TBTN23/BDI390A2.docx</v>
      </c>
      <c r="T577" s="3" t="str">
        <f>HYPERLINK("https://docs.wto.org/imrd/directdoc.asp?DDFDocuments/v/G/TBTN23/BDI390A2.docx", "https://docs.wto.org/imrd/directdoc.asp?DDFDocuments/v/G/TBTN23/BDI390A2.docx")</f>
        <v>https://docs.wto.org/imrd/directdoc.asp?DDFDocuments/v/G/TBTN23/BDI390A2.docx</v>
      </c>
      <c r="U577" s="3" t="s">
        <v>421</v>
      </c>
      <c r="V577" s="3" t="s">
        <v>422</v>
      </c>
      <c r="W577" s="3" t="s">
        <v>422</v>
      </c>
      <c r="X577" s="3" t="s">
        <v>422</v>
      </c>
      <c r="Y577" s="3" t="s">
        <v>422</v>
      </c>
      <c r="Z577" s="3" t="s">
        <v>422</v>
      </c>
      <c r="AA577" s="3" t="s">
        <v>422</v>
      </c>
      <c r="AB577" s="1" t="s">
        <v>23</v>
      </c>
    </row>
    <row r="578" spans="1:28" ht="195" x14ac:dyDescent="0.25">
      <c r="A578" s="3" t="s">
        <v>47</v>
      </c>
      <c r="B578" s="9">
        <v>46000</v>
      </c>
      <c r="C578" s="13" t="str">
        <f>HYPERLINK("https://eping.wto.org/en/Search?viewData= G/TBT/N/BDI/290/Add.1, G/TBT/N/KEN/1325/Add.1, G/TBT/N/RWA/727/Add.1, G/TBT/N/TZA/848/Add.1, G/TBT/N/UGA/1699/Add.1"," G/TBT/N/BDI/290/Add.1, G/TBT/N/KEN/1325/Add.1, G/TBT/N/RWA/727/Add.1, G/TBT/N/TZA/848/Add.1, G/TBT/N/UGA/1699/Add.1")</f>
        <v xml:space="preserve"> G/TBT/N/BDI/290/Add.1, G/TBT/N/KEN/1325/Add.1, G/TBT/N/RWA/727/Add.1, G/TBT/N/TZA/848/Add.1, G/TBT/N/UGA/1699/Add.1</v>
      </c>
      <c r="D578" s="1" t="s">
        <v>1236</v>
      </c>
      <c r="E578" s="1" t="s">
        <v>1237</v>
      </c>
      <c r="F578" s="1" t="s">
        <v>1238</v>
      </c>
      <c r="G578" s="1" t="s">
        <v>1239</v>
      </c>
      <c r="H578" s="1" t="s">
        <v>1235</v>
      </c>
      <c r="I578" s="1" t="s">
        <v>1240</v>
      </c>
      <c r="J578" s="1" t="s">
        <v>23</v>
      </c>
      <c r="K578" s="1" t="s">
        <v>29</v>
      </c>
      <c r="L578" s="3"/>
      <c r="M578" s="9" t="s">
        <v>23</v>
      </c>
      <c r="N578" s="9" t="s">
        <v>23</v>
      </c>
      <c r="O578" s="9" t="s">
        <v>23</v>
      </c>
      <c r="P578" s="3" t="s">
        <v>71</v>
      </c>
      <c r="Q578" s="3"/>
      <c r="R578" s="3" t="str">
        <f>HYPERLINK("https://docs.wto.org/imrd/directdoc.asp?DDFDocuments/t/G/TBTN22/BDI290A1.docx", "https://docs.wto.org/imrd/directdoc.asp?DDFDocuments/t/G/TBTN22/BDI290A1.docx")</f>
        <v>https://docs.wto.org/imrd/directdoc.asp?DDFDocuments/t/G/TBTN22/BDI290A1.docx</v>
      </c>
      <c r="S578" s="3" t="str">
        <f>HYPERLINK("https://docs.wto.org/imrd/directdoc.asp?DDFDocuments/u/G/TBTN22/BDI290A1.docx", "https://docs.wto.org/imrd/directdoc.asp?DDFDocuments/u/G/TBTN22/BDI290A1.docx")</f>
        <v>https://docs.wto.org/imrd/directdoc.asp?DDFDocuments/u/G/TBTN22/BDI290A1.docx</v>
      </c>
      <c r="T578" s="3" t="str">
        <f>HYPERLINK("https://docs.wto.org/imrd/directdoc.asp?DDFDocuments/v/G/TBTN22/BDI290A1.docx", "https://docs.wto.org/imrd/directdoc.asp?DDFDocuments/v/G/TBTN22/BDI290A1.docx")</f>
        <v>https://docs.wto.org/imrd/directdoc.asp?DDFDocuments/v/G/TBTN22/BDI290A1.docx</v>
      </c>
      <c r="U578" s="3" t="s">
        <v>421</v>
      </c>
      <c r="V578" s="3" t="s">
        <v>422</v>
      </c>
      <c r="W578" s="3" t="s">
        <v>421</v>
      </c>
      <c r="X578" s="3" t="s">
        <v>422</v>
      </c>
      <c r="Y578" s="3" t="s">
        <v>422</v>
      </c>
      <c r="Z578" s="3" t="s">
        <v>422</v>
      </c>
      <c r="AA578" s="3" t="s">
        <v>422</v>
      </c>
      <c r="AB578" s="1" t="s">
        <v>23</v>
      </c>
    </row>
    <row r="579" spans="1:28" ht="225" x14ac:dyDescent="0.25">
      <c r="A579" s="3" t="s">
        <v>43</v>
      </c>
      <c r="B579" s="9">
        <v>46000</v>
      </c>
      <c r="C579" s="13" t="str">
        <f>HYPERLINK("https://eping.wto.org/en/Search?viewData= G/TBT/N/BDI/332/Add.2, G/TBT/N/KEN/1394/Add.2, G/TBT/N/RWA/839/Add.2, G/TBT/N/TZA/918/Add.2, G/TBT/N/UGA/1747/Add.2"," G/TBT/N/BDI/332/Add.2, G/TBT/N/KEN/1394/Add.2, G/TBT/N/RWA/839/Add.2, G/TBT/N/TZA/918/Add.2, G/TBT/N/UGA/1747/Add.2")</f>
        <v xml:space="preserve"> G/TBT/N/BDI/332/Add.2, G/TBT/N/KEN/1394/Add.2, G/TBT/N/RWA/839/Add.2, G/TBT/N/TZA/918/Add.2, G/TBT/N/UGA/1747/Add.2</v>
      </c>
      <c r="D579" s="1" t="s">
        <v>1245</v>
      </c>
      <c r="E579" s="1" t="s">
        <v>1246</v>
      </c>
      <c r="F579" s="1" t="s">
        <v>1247</v>
      </c>
      <c r="G579" s="1" t="s">
        <v>1248</v>
      </c>
      <c r="H579" s="1" t="s">
        <v>92</v>
      </c>
      <c r="I579" s="1" t="s">
        <v>1188</v>
      </c>
      <c r="J579" s="1" t="s">
        <v>23</v>
      </c>
      <c r="K579" s="1" t="s">
        <v>29</v>
      </c>
      <c r="L579" s="3"/>
      <c r="M579" s="9" t="s">
        <v>23</v>
      </c>
      <c r="N579" s="9" t="s">
        <v>23</v>
      </c>
      <c r="O579" s="9" t="s">
        <v>23</v>
      </c>
      <c r="P579" s="3" t="s">
        <v>71</v>
      </c>
      <c r="Q579" s="3"/>
      <c r="R579" s="3" t="str">
        <f>HYPERLINK("https://docs.wto.org/imrd/directdoc.asp?DDFDocuments/t/G/TBTN23/BDI332A2.docx", "https://docs.wto.org/imrd/directdoc.asp?DDFDocuments/t/G/TBTN23/BDI332A2.docx")</f>
        <v>https://docs.wto.org/imrd/directdoc.asp?DDFDocuments/t/G/TBTN23/BDI332A2.docx</v>
      </c>
      <c r="S579" s="3" t="str">
        <f>HYPERLINK("https://docs.wto.org/imrd/directdoc.asp?DDFDocuments/u/G/TBTN23/BDI332A2.docx", "https://docs.wto.org/imrd/directdoc.asp?DDFDocuments/u/G/TBTN23/BDI332A2.docx")</f>
        <v>https://docs.wto.org/imrd/directdoc.asp?DDFDocuments/u/G/TBTN23/BDI332A2.docx</v>
      </c>
      <c r="T579" s="3" t="str">
        <f>HYPERLINK("https://docs.wto.org/imrd/directdoc.asp?DDFDocuments/v/G/TBTN23/BDI332A2.docx", "https://docs.wto.org/imrd/directdoc.asp?DDFDocuments/v/G/TBTN23/BDI332A2.docx")</f>
        <v>https://docs.wto.org/imrd/directdoc.asp?DDFDocuments/v/G/TBTN23/BDI332A2.docx</v>
      </c>
      <c r="U579" s="3" t="s">
        <v>421</v>
      </c>
      <c r="V579" s="3" t="s">
        <v>422</v>
      </c>
      <c r="W579" s="3" t="s">
        <v>421</v>
      </c>
      <c r="X579" s="3" t="s">
        <v>422</v>
      </c>
      <c r="Y579" s="3" t="s">
        <v>422</v>
      </c>
      <c r="Z579" s="3" t="s">
        <v>422</v>
      </c>
      <c r="AA579" s="3" t="s">
        <v>422</v>
      </c>
      <c r="AB579" s="1" t="s">
        <v>23</v>
      </c>
    </row>
    <row r="580" spans="1:28" ht="225" x14ac:dyDescent="0.25">
      <c r="A580" s="3" t="s">
        <v>22</v>
      </c>
      <c r="B580" s="9">
        <v>46000</v>
      </c>
      <c r="C580" s="13" t="str">
        <f>HYPERLINK("https://eping.wto.org/en/Search?viewData= G/TBT/N/BDI/330/Add.2, G/TBT/N/KEN/1392/Add.2, G/TBT/N/RWA/837/Add.2, G/TBT/N/TZA/916/Add.2, G/TBT/N/UGA/1745/Add.2"," G/TBT/N/BDI/330/Add.2, G/TBT/N/KEN/1392/Add.2, G/TBT/N/RWA/837/Add.2, G/TBT/N/TZA/916/Add.2, G/TBT/N/UGA/1745/Add.2")</f>
        <v xml:space="preserve"> G/TBT/N/BDI/330/Add.2, G/TBT/N/KEN/1392/Add.2, G/TBT/N/RWA/837/Add.2, G/TBT/N/TZA/916/Add.2, G/TBT/N/UGA/1745/Add.2</v>
      </c>
      <c r="D580" s="1" t="s">
        <v>1331</v>
      </c>
      <c r="E580" s="1" t="s">
        <v>1332</v>
      </c>
      <c r="F580" s="1" t="s">
        <v>1333</v>
      </c>
      <c r="G580" s="1" t="s">
        <v>1334</v>
      </c>
      <c r="H580" s="1" t="s">
        <v>92</v>
      </c>
      <c r="I580" s="1" t="s">
        <v>1188</v>
      </c>
      <c r="J580" s="1" t="s">
        <v>23</v>
      </c>
      <c r="K580" s="1" t="s">
        <v>29</v>
      </c>
      <c r="L580" s="3"/>
      <c r="M580" s="9" t="s">
        <v>23</v>
      </c>
      <c r="N580" s="9" t="s">
        <v>23</v>
      </c>
      <c r="O580" s="9" t="s">
        <v>23</v>
      </c>
      <c r="P580" s="3" t="s">
        <v>71</v>
      </c>
      <c r="Q580" s="3"/>
      <c r="R580" s="3" t="str">
        <f>HYPERLINK("https://docs.wto.org/imrd/directdoc.asp?DDFDocuments/t/G/TBTN23/BDI330A2.docx", "https://docs.wto.org/imrd/directdoc.asp?DDFDocuments/t/G/TBTN23/BDI330A2.docx")</f>
        <v>https://docs.wto.org/imrd/directdoc.asp?DDFDocuments/t/G/TBTN23/BDI330A2.docx</v>
      </c>
      <c r="S580" s="3" t="str">
        <f>HYPERLINK("https://docs.wto.org/imrd/directdoc.asp?DDFDocuments/u/G/TBTN23/BDI330A2.docx", "https://docs.wto.org/imrd/directdoc.asp?DDFDocuments/u/G/TBTN23/BDI330A2.docx")</f>
        <v>https://docs.wto.org/imrd/directdoc.asp?DDFDocuments/u/G/TBTN23/BDI330A2.docx</v>
      </c>
      <c r="T580" s="3" t="str">
        <f>HYPERLINK("https://docs.wto.org/imrd/directdoc.asp?DDFDocuments/v/G/TBTN23/BDI330A2.docx", "https://docs.wto.org/imrd/directdoc.asp?DDFDocuments/v/G/TBTN23/BDI330A2.docx")</f>
        <v>https://docs.wto.org/imrd/directdoc.asp?DDFDocuments/v/G/TBTN23/BDI330A2.docx</v>
      </c>
      <c r="U580" s="3" t="s">
        <v>421</v>
      </c>
      <c r="V580" s="3" t="s">
        <v>422</v>
      </c>
      <c r="W580" s="3" t="s">
        <v>421</v>
      </c>
      <c r="X580" s="3" t="s">
        <v>422</v>
      </c>
      <c r="Y580" s="3" t="s">
        <v>422</v>
      </c>
      <c r="Z580" s="3" t="s">
        <v>422</v>
      </c>
      <c r="AA580" s="3" t="s">
        <v>422</v>
      </c>
      <c r="AB580" s="1" t="s">
        <v>23</v>
      </c>
    </row>
    <row r="581" spans="1:28" ht="105" x14ac:dyDescent="0.25">
      <c r="A581" s="3" t="s">
        <v>43</v>
      </c>
      <c r="B581" s="9">
        <v>46000</v>
      </c>
      <c r="C581" s="13" t="str">
        <f>HYPERLINK("https://eping.wto.org/en/Search?viewData= G/TBT/N/BDI/324/Add.1, G/TBT/N/KEN/1386/Add.1, G/TBT/N/RWA/827/Add.1, G/TBT/N/TZA/898/Add.1, G/TBT/N/UGA/1738/Add.1"," G/TBT/N/BDI/324/Add.1, G/TBT/N/KEN/1386/Add.1, G/TBT/N/RWA/827/Add.1, G/TBT/N/TZA/898/Add.1, G/TBT/N/UGA/1738/Add.1")</f>
        <v xml:space="preserve"> G/TBT/N/BDI/324/Add.1, G/TBT/N/KEN/1386/Add.1, G/TBT/N/RWA/827/Add.1, G/TBT/N/TZA/898/Add.1, G/TBT/N/UGA/1738/Add.1</v>
      </c>
      <c r="D581" s="1" t="s">
        <v>1313</v>
      </c>
      <c r="E581" s="1" t="s">
        <v>1314</v>
      </c>
      <c r="F581" s="1" t="s">
        <v>58</v>
      </c>
      <c r="G581" s="1" t="s">
        <v>23</v>
      </c>
      <c r="H581" s="1" t="s">
        <v>1315</v>
      </c>
      <c r="I581" s="1" t="s">
        <v>1335</v>
      </c>
      <c r="J581" s="1" t="s">
        <v>23</v>
      </c>
      <c r="K581" s="1" t="s">
        <v>89</v>
      </c>
      <c r="L581" s="3"/>
      <c r="M581" s="9" t="s">
        <v>23</v>
      </c>
      <c r="N581" s="9" t="s">
        <v>23</v>
      </c>
      <c r="O581" s="9" t="s">
        <v>23</v>
      </c>
      <c r="P581" s="3" t="s">
        <v>71</v>
      </c>
      <c r="Q581" s="3"/>
      <c r="R581" s="3" t="str">
        <f>HYPERLINK("https://docs.wto.org/imrd/directdoc.asp?DDFDocuments/t/G/TBTN23/BDI324A1.docx", "https://docs.wto.org/imrd/directdoc.asp?DDFDocuments/t/G/TBTN23/BDI324A1.docx")</f>
        <v>https://docs.wto.org/imrd/directdoc.asp?DDFDocuments/t/G/TBTN23/BDI324A1.docx</v>
      </c>
      <c r="S581" s="3" t="str">
        <f>HYPERLINK("https://docs.wto.org/imrd/directdoc.asp?DDFDocuments/u/G/TBTN23/BDI324A1.docx", "https://docs.wto.org/imrd/directdoc.asp?DDFDocuments/u/G/TBTN23/BDI324A1.docx")</f>
        <v>https://docs.wto.org/imrd/directdoc.asp?DDFDocuments/u/G/TBTN23/BDI324A1.docx</v>
      </c>
      <c r="T581" s="3" t="str">
        <f>HYPERLINK("https://docs.wto.org/imrd/directdoc.asp?DDFDocuments/v/G/TBTN23/BDI324A1.docx", "https://docs.wto.org/imrd/directdoc.asp?DDFDocuments/v/G/TBTN23/BDI324A1.docx")</f>
        <v>https://docs.wto.org/imrd/directdoc.asp?DDFDocuments/v/G/TBTN23/BDI324A1.docx</v>
      </c>
      <c r="U581" s="3" t="s">
        <v>422</v>
      </c>
      <c r="V581" s="3" t="s">
        <v>422</v>
      </c>
      <c r="W581" s="3" t="s">
        <v>421</v>
      </c>
      <c r="X581" s="3" t="s">
        <v>422</v>
      </c>
      <c r="Y581" s="3" t="s">
        <v>422</v>
      </c>
      <c r="Z581" s="3" t="s">
        <v>422</v>
      </c>
      <c r="AA581" s="3" t="s">
        <v>422</v>
      </c>
      <c r="AB581" s="1" t="s">
        <v>23</v>
      </c>
    </row>
    <row r="582" spans="1:28" ht="225" x14ac:dyDescent="0.25">
      <c r="A582" s="3" t="s">
        <v>43</v>
      </c>
      <c r="B582" s="9">
        <v>46000</v>
      </c>
      <c r="C582" s="13" t="str">
        <f>HYPERLINK("https://eping.wto.org/en/Search?viewData= G/TBT/N/BDI/338/Add.2, G/TBT/N/KEN/1400/Add.2, G/TBT/N/RWA/845/Add.2, G/TBT/N/TZA/924/Add.2, G/TBT/N/UGA/1753/Add.2"," G/TBT/N/BDI/338/Add.2, G/TBT/N/KEN/1400/Add.2, G/TBT/N/RWA/845/Add.2, G/TBT/N/TZA/924/Add.2, G/TBT/N/UGA/1753/Add.2")</f>
        <v xml:space="preserve"> G/TBT/N/BDI/338/Add.2, G/TBT/N/KEN/1400/Add.2, G/TBT/N/RWA/845/Add.2, G/TBT/N/TZA/924/Add.2, G/TBT/N/UGA/1753/Add.2</v>
      </c>
      <c r="D582" s="1" t="s">
        <v>1130</v>
      </c>
      <c r="E582" s="1" t="s">
        <v>1131</v>
      </c>
      <c r="F582" s="1" t="s">
        <v>1132</v>
      </c>
      <c r="G582" s="1" t="s">
        <v>1133</v>
      </c>
      <c r="H582" s="1" t="s">
        <v>131</v>
      </c>
      <c r="I582" s="1" t="s">
        <v>1188</v>
      </c>
      <c r="J582" s="1" t="s">
        <v>23</v>
      </c>
      <c r="K582" s="1" t="s">
        <v>1135</v>
      </c>
      <c r="L582" s="3"/>
      <c r="M582" s="9" t="s">
        <v>23</v>
      </c>
      <c r="N582" s="9" t="s">
        <v>23</v>
      </c>
      <c r="O582" s="9" t="s">
        <v>23</v>
      </c>
      <c r="P582" s="3" t="s">
        <v>71</v>
      </c>
      <c r="Q582" s="3"/>
      <c r="R582" s="3" t="str">
        <f>HYPERLINK("https://docs.wto.org/imrd/directdoc.asp?DDFDocuments/t/G/TBTN23/BDI338A2.docx", "https://docs.wto.org/imrd/directdoc.asp?DDFDocuments/t/G/TBTN23/BDI338A2.docx")</f>
        <v>https://docs.wto.org/imrd/directdoc.asp?DDFDocuments/t/G/TBTN23/BDI338A2.docx</v>
      </c>
      <c r="S582" s="3" t="str">
        <f>HYPERLINK("https://docs.wto.org/imrd/directdoc.asp?DDFDocuments/u/G/TBTN23/BDI338A2.docx", "https://docs.wto.org/imrd/directdoc.asp?DDFDocuments/u/G/TBTN23/BDI338A2.docx")</f>
        <v>https://docs.wto.org/imrd/directdoc.asp?DDFDocuments/u/G/TBTN23/BDI338A2.docx</v>
      </c>
      <c r="T582" s="3" t="str">
        <f>HYPERLINK("https://docs.wto.org/imrd/directdoc.asp?DDFDocuments/v/G/TBTN23/BDI338A2.docx", "https://docs.wto.org/imrd/directdoc.asp?DDFDocuments/v/G/TBTN23/BDI338A2.docx")</f>
        <v>https://docs.wto.org/imrd/directdoc.asp?DDFDocuments/v/G/TBTN23/BDI338A2.docx</v>
      </c>
      <c r="U582" s="3" t="s">
        <v>421</v>
      </c>
      <c r="V582" s="3" t="s">
        <v>422</v>
      </c>
      <c r="W582" s="3" t="s">
        <v>422</v>
      </c>
      <c r="X582" s="3" t="s">
        <v>422</v>
      </c>
      <c r="Y582" s="3" t="s">
        <v>422</v>
      </c>
      <c r="Z582" s="3" t="s">
        <v>422</v>
      </c>
      <c r="AA582" s="3" t="s">
        <v>422</v>
      </c>
      <c r="AB582" s="1" t="s">
        <v>23</v>
      </c>
    </row>
    <row r="583" spans="1:28" ht="195" x14ac:dyDescent="0.25">
      <c r="A583" s="3" t="s">
        <v>43</v>
      </c>
      <c r="B583" s="9">
        <v>46000</v>
      </c>
      <c r="C583" s="13" t="str">
        <f>HYPERLINK("https://eping.wto.org/en/Search?viewData= G/TBT/N/BDI/334/Add.2, G/TBT/N/KEN/1396/Add.3, G/TBT/N/RWA/841/Add.2, G/TBT/N/TZA/920/Add.2, G/TBT/N/UGA/1749/Add.2"," G/TBT/N/BDI/334/Add.2, G/TBT/N/KEN/1396/Add.3, G/TBT/N/RWA/841/Add.2, G/TBT/N/TZA/920/Add.2, G/TBT/N/UGA/1749/Add.2")</f>
        <v xml:space="preserve"> G/TBT/N/BDI/334/Add.2, G/TBT/N/KEN/1396/Add.3, G/TBT/N/RWA/841/Add.2, G/TBT/N/TZA/920/Add.2, G/TBT/N/UGA/1749/Add.2</v>
      </c>
      <c r="D583" s="1" t="s">
        <v>1189</v>
      </c>
      <c r="E583" s="1" t="s">
        <v>1190</v>
      </c>
      <c r="F583" s="1" t="s">
        <v>1132</v>
      </c>
      <c r="G583" s="1" t="s">
        <v>1133</v>
      </c>
      <c r="H583" s="1" t="s">
        <v>131</v>
      </c>
      <c r="I583" s="1" t="s">
        <v>1191</v>
      </c>
      <c r="J583" s="1" t="s">
        <v>23</v>
      </c>
      <c r="K583" s="1" t="s">
        <v>133</v>
      </c>
      <c r="L583" s="3"/>
      <c r="M583" s="9" t="s">
        <v>23</v>
      </c>
      <c r="N583" s="9" t="s">
        <v>23</v>
      </c>
      <c r="O583" s="9" t="s">
        <v>23</v>
      </c>
      <c r="P583" s="3" t="s">
        <v>71</v>
      </c>
      <c r="Q583" s="3"/>
      <c r="R583" s="3" t="str">
        <f>HYPERLINK("https://docs.wto.org/imrd/directdoc.asp?DDFDocuments/t/G/TBTN23/BDI334A2.docx", "https://docs.wto.org/imrd/directdoc.asp?DDFDocuments/t/G/TBTN23/BDI334A2.docx")</f>
        <v>https://docs.wto.org/imrd/directdoc.asp?DDFDocuments/t/G/TBTN23/BDI334A2.docx</v>
      </c>
      <c r="S583" s="3" t="str">
        <f>HYPERLINK("https://docs.wto.org/imrd/directdoc.asp?DDFDocuments/u/G/TBTN23/BDI334A2.docx", "https://docs.wto.org/imrd/directdoc.asp?DDFDocuments/u/G/TBTN23/BDI334A2.docx")</f>
        <v>https://docs.wto.org/imrd/directdoc.asp?DDFDocuments/u/G/TBTN23/BDI334A2.docx</v>
      </c>
      <c r="T583" s="3" t="str">
        <f>HYPERLINK("https://docs.wto.org/imrd/directdoc.asp?DDFDocuments/v/G/TBTN23/BDI334A2.docx", "https://docs.wto.org/imrd/directdoc.asp?DDFDocuments/v/G/TBTN23/BDI334A2.docx")</f>
        <v>https://docs.wto.org/imrd/directdoc.asp?DDFDocuments/v/G/TBTN23/BDI334A2.docx</v>
      </c>
      <c r="U583" s="3" t="s">
        <v>421</v>
      </c>
      <c r="V583" s="3" t="s">
        <v>422</v>
      </c>
      <c r="W583" s="3" t="s">
        <v>422</v>
      </c>
      <c r="X583" s="3" t="s">
        <v>422</v>
      </c>
      <c r="Y583" s="3" t="s">
        <v>422</v>
      </c>
      <c r="Z583" s="3" t="s">
        <v>422</v>
      </c>
      <c r="AA583" s="3" t="s">
        <v>422</v>
      </c>
      <c r="AB583" s="1" t="s">
        <v>23</v>
      </c>
    </row>
    <row r="584" spans="1:28" ht="270" x14ac:dyDescent="0.25">
      <c r="A584" s="3" t="s">
        <v>43</v>
      </c>
      <c r="B584" s="9">
        <v>46000</v>
      </c>
      <c r="C584" s="13" t="str">
        <f>HYPERLINK("https://eping.wto.org/en/Search?viewData= G/TBT/N/BDI/494/Add.1, G/TBT/N/KEN/1654/Add.1, G/TBT/N/RWA/1043/Add.1, G/TBT/N/TZA/1157/Add.1, G/TBT/N/UGA/1994/Add.1"," G/TBT/N/BDI/494/Add.1, G/TBT/N/KEN/1654/Add.1, G/TBT/N/RWA/1043/Add.1, G/TBT/N/TZA/1157/Add.1, G/TBT/N/UGA/1994/Add.1")</f>
        <v xml:space="preserve"> G/TBT/N/BDI/494/Add.1, G/TBT/N/KEN/1654/Add.1, G/TBT/N/RWA/1043/Add.1, G/TBT/N/TZA/1157/Add.1, G/TBT/N/UGA/1994/Add.1</v>
      </c>
      <c r="D584" s="1" t="s">
        <v>1323</v>
      </c>
      <c r="E584" s="1" t="s">
        <v>1324</v>
      </c>
      <c r="F584" s="1" t="s">
        <v>1325</v>
      </c>
      <c r="G584" s="1" t="s">
        <v>1197</v>
      </c>
      <c r="H584" s="1" t="s">
        <v>97</v>
      </c>
      <c r="I584" s="1" t="s">
        <v>1326</v>
      </c>
      <c r="J584" s="1" t="s">
        <v>23</v>
      </c>
      <c r="K584" s="1" t="s">
        <v>29</v>
      </c>
      <c r="L584" s="3"/>
      <c r="M584" s="9" t="s">
        <v>23</v>
      </c>
      <c r="N584" s="9" t="s">
        <v>23</v>
      </c>
      <c r="O584" s="9" t="s">
        <v>23</v>
      </c>
      <c r="P584" s="3" t="s">
        <v>71</v>
      </c>
      <c r="Q584" s="3"/>
      <c r="R584" s="3" t="str">
        <f>HYPERLINK("https://docs.wto.org/imrd/directdoc.asp?DDFDocuments/t/G/TBTN24/BDI494A1.docx", "https://docs.wto.org/imrd/directdoc.asp?DDFDocuments/t/G/TBTN24/BDI494A1.docx")</f>
        <v>https://docs.wto.org/imrd/directdoc.asp?DDFDocuments/t/G/TBTN24/BDI494A1.docx</v>
      </c>
      <c r="S584" s="3" t="str">
        <f>HYPERLINK("https://docs.wto.org/imrd/directdoc.asp?DDFDocuments/u/G/TBTN24/BDI494A1.docx", "https://docs.wto.org/imrd/directdoc.asp?DDFDocuments/u/G/TBTN24/BDI494A1.docx")</f>
        <v>https://docs.wto.org/imrd/directdoc.asp?DDFDocuments/u/G/TBTN24/BDI494A1.docx</v>
      </c>
      <c r="T584" s="3" t="str">
        <f>HYPERLINK("https://docs.wto.org/imrd/directdoc.asp?DDFDocuments/v/G/TBTN24/BDI494A1.docx", "https://docs.wto.org/imrd/directdoc.asp?DDFDocuments/v/G/TBTN24/BDI494A1.docx")</f>
        <v>https://docs.wto.org/imrd/directdoc.asp?DDFDocuments/v/G/TBTN24/BDI494A1.docx</v>
      </c>
      <c r="U584" s="3" t="s">
        <v>422</v>
      </c>
      <c r="V584" s="3" t="s">
        <v>422</v>
      </c>
      <c r="W584" s="3" t="s">
        <v>421</v>
      </c>
      <c r="X584" s="3" t="s">
        <v>422</v>
      </c>
      <c r="Y584" s="3" t="s">
        <v>422</v>
      </c>
      <c r="Z584" s="3" t="s">
        <v>422</v>
      </c>
      <c r="AA584" s="3" t="s">
        <v>422</v>
      </c>
      <c r="AB584" s="1" t="s">
        <v>23</v>
      </c>
    </row>
    <row r="585" spans="1:28" ht="300" x14ac:dyDescent="0.25">
      <c r="A585" s="3" t="s">
        <v>22</v>
      </c>
      <c r="B585" s="9">
        <v>46000</v>
      </c>
      <c r="C585" s="13" t="str">
        <f>HYPERLINK("https://eping.wto.org/en/Search?viewData= G/TBT/N/BDI/493/Add.1, G/TBT/N/KEN/1653/Add.1, G/TBT/N/RWA/1042/Add.1, G/TBT/N/TZA/1156/Add.1, G/TBT/N/UGA/1993/Add.1"," G/TBT/N/BDI/493/Add.1, G/TBT/N/KEN/1653/Add.1, G/TBT/N/RWA/1042/Add.1, G/TBT/N/TZA/1156/Add.1, G/TBT/N/UGA/1993/Add.1")</f>
        <v xml:space="preserve"> G/TBT/N/BDI/493/Add.1, G/TBT/N/KEN/1653/Add.1, G/TBT/N/RWA/1042/Add.1, G/TBT/N/TZA/1156/Add.1, G/TBT/N/UGA/1993/Add.1</v>
      </c>
      <c r="D585" s="1" t="s">
        <v>1194</v>
      </c>
      <c r="E585" s="1" t="s">
        <v>1195</v>
      </c>
      <c r="F585" s="1" t="s">
        <v>1196</v>
      </c>
      <c r="G585" s="1" t="s">
        <v>1197</v>
      </c>
      <c r="H585" s="1" t="s">
        <v>97</v>
      </c>
      <c r="I585" s="1" t="s">
        <v>649</v>
      </c>
      <c r="J585" s="1" t="s">
        <v>23</v>
      </c>
      <c r="K585" s="1" t="s">
        <v>29</v>
      </c>
      <c r="L585" s="3"/>
      <c r="M585" s="9" t="s">
        <v>23</v>
      </c>
      <c r="N585" s="9" t="s">
        <v>23</v>
      </c>
      <c r="O585" s="9" t="s">
        <v>23</v>
      </c>
      <c r="P585" s="3" t="s">
        <v>71</v>
      </c>
      <c r="Q585" s="3"/>
      <c r="R585" s="3" t="str">
        <f>HYPERLINK("https://docs.wto.org/imrd/directdoc.asp?DDFDocuments/t/G/TBTN24/BDI493A1.docx", "https://docs.wto.org/imrd/directdoc.asp?DDFDocuments/t/G/TBTN24/BDI493A1.docx")</f>
        <v>https://docs.wto.org/imrd/directdoc.asp?DDFDocuments/t/G/TBTN24/BDI493A1.docx</v>
      </c>
      <c r="S585" s="3" t="str">
        <f>HYPERLINK("https://docs.wto.org/imrd/directdoc.asp?DDFDocuments/u/G/TBTN24/BDI493A1.docx", "https://docs.wto.org/imrd/directdoc.asp?DDFDocuments/u/G/TBTN24/BDI493A1.docx")</f>
        <v>https://docs.wto.org/imrd/directdoc.asp?DDFDocuments/u/G/TBTN24/BDI493A1.docx</v>
      </c>
      <c r="T585" s="3" t="str">
        <f>HYPERLINK("https://docs.wto.org/imrd/directdoc.asp?DDFDocuments/v/G/TBTN24/BDI493A1.docx", "https://docs.wto.org/imrd/directdoc.asp?DDFDocuments/v/G/TBTN24/BDI493A1.docx")</f>
        <v>https://docs.wto.org/imrd/directdoc.asp?DDFDocuments/v/G/TBTN24/BDI493A1.docx</v>
      </c>
      <c r="U585" s="3" t="s">
        <v>421</v>
      </c>
      <c r="V585" s="3" t="s">
        <v>422</v>
      </c>
      <c r="W585" s="3" t="s">
        <v>422</v>
      </c>
      <c r="X585" s="3" t="s">
        <v>422</v>
      </c>
      <c r="Y585" s="3" t="s">
        <v>422</v>
      </c>
      <c r="Z585" s="3" t="s">
        <v>422</v>
      </c>
      <c r="AA585" s="3" t="s">
        <v>422</v>
      </c>
      <c r="AB585" s="1" t="s">
        <v>23</v>
      </c>
    </row>
    <row r="586" spans="1:28" ht="240" x14ac:dyDescent="0.25">
      <c r="A586" s="3" t="s">
        <v>126</v>
      </c>
      <c r="B586" s="9">
        <v>46000</v>
      </c>
      <c r="C586" s="13" t="str">
        <f>HYPERLINK("https://eping.wto.org/en/Search?viewData= G/TBT/N/BDI/349/Add.2, G/TBT/N/KEN/1418/Add.2, G/TBT/N/RWA/856/Add.2, G/TBT/N/TZA/939/Add.2, G/TBT/N/UGA/1765/Add.2"," G/TBT/N/BDI/349/Add.2, G/TBT/N/KEN/1418/Add.2, G/TBT/N/RWA/856/Add.2, G/TBT/N/TZA/939/Add.2, G/TBT/N/UGA/1765/Add.2")</f>
        <v xml:space="preserve"> G/TBT/N/BDI/349/Add.2, G/TBT/N/KEN/1418/Add.2, G/TBT/N/RWA/856/Add.2, G/TBT/N/TZA/939/Add.2, G/TBT/N/UGA/1765/Add.2</v>
      </c>
      <c r="D586" s="1" t="s">
        <v>1294</v>
      </c>
      <c r="E586" s="1" t="s">
        <v>1295</v>
      </c>
      <c r="F586" s="1" t="s">
        <v>1296</v>
      </c>
      <c r="G586" s="1" t="s">
        <v>1297</v>
      </c>
      <c r="H586" s="1" t="s">
        <v>1208</v>
      </c>
      <c r="I586" s="1" t="s">
        <v>1298</v>
      </c>
      <c r="J586" s="1" t="s">
        <v>23</v>
      </c>
      <c r="K586" s="1" t="s">
        <v>29</v>
      </c>
      <c r="L586" s="3"/>
      <c r="M586" s="9" t="s">
        <v>23</v>
      </c>
      <c r="N586" s="9" t="s">
        <v>23</v>
      </c>
      <c r="O586" s="9" t="s">
        <v>23</v>
      </c>
      <c r="P586" s="3" t="s">
        <v>71</v>
      </c>
      <c r="Q586" s="3"/>
      <c r="R586" s="3" t="str">
        <f>HYPERLINK("https://docs.wto.org/imrd/directdoc.asp?DDFDocuments/t/G/TBTN23/BDI349A2.docx", "https://docs.wto.org/imrd/directdoc.asp?DDFDocuments/t/G/TBTN23/BDI349A2.docx")</f>
        <v>https://docs.wto.org/imrd/directdoc.asp?DDFDocuments/t/G/TBTN23/BDI349A2.docx</v>
      </c>
      <c r="S586" s="3" t="str">
        <f>HYPERLINK("https://docs.wto.org/imrd/directdoc.asp?DDFDocuments/u/G/TBTN23/BDI349A2.docx", "https://docs.wto.org/imrd/directdoc.asp?DDFDocuments/u/G/TBTN23/BDI349A2.docx")</f>
        <v>https://docs.wto.org/imrd/directdoc.asp?DDFDocuments/u/G/TBTN23/BDI349A2.docx</v>
      </c>
      <c r="T586" s="3" t="str">
        <f>HYPERLINK("https://docs.wto.org/imrd/directdoc.asp?DDFDocuments/v/G/TBTN23/BDI349A2.docx", "https://docs.wto.org/imrd/directdoc.asp?DDFDocuments/v/G/TBTN23/BDI349A2.docx")</f>
        <v>https://docs.wto.org/imrd/directdoc.asp?DDFDocuments/v/G/TBTN23/BDI349A2.docx</v>
      </c>
      <c r="U586" s="3" t="s">
        <v>421</v>
      </c>
      <c r="V586" s="3" t="s">
        <v>422</v>
      </c>
      <c r="W586" s="3" t="s">
        <v>422</v>
      </c>
      <c r="X586" s="3" t="s">
        <v>422</v>
      </c>
      <c r="Y586" s="3" t="s">
        <v>422</v>
      </c>
      <c r="Z586" s="3" t="s">
        <v>422</v>
      </c>
      <c r="AA586" s="3" t="s">
        <v>422</v>
      </c>
      <c r="AB586" s="1" t="s">
        <v>23</v>
      </c>
    </row>
    <row r="587" spans="1:28" ht="240" x14ac:dyDescent="0.25">
      <c r="A587" s="3" t="s">
        <v>22</v>
      </c>
      <c r="B587" s="9">
        <v>46000</v>
      </c>
      <c r="C587" s="13" t="str">
        <f>HYPERLINK("https://eping.wto.org/en/Search?viewData= G/TBT/N/BDI/349/Add.2, G/TBT/N/KEN/1418/Add.2, G/TBT/N/RWA/856/Add.2, G/TBT/N/TZA/939/Add.2, G/TBT/N/UGA/1765/Add.2"," G/TBT/N/BDI/349/Add.2, G/TBT/N/KEN/1418/Add.2, G/TBT/N/RWA/856/Add.2, G/TBT/N/TZA/939/Add.2, G/TBT/N/UGA/1765/Add.2")</f>
        <v xml:space="preserve"> G/TBT/N/BDI/349/Add.2, G/TBT/N/KEN/1418/Add.2, G/TBT/N/RWA/856/Add.2, G/TBT/N/TZA/939/Add.2, G/TBT/N/UGA/1765/Add.2</v>
      </c>
      <c r="D587" s="1" t="s">
        <v>1294</v>
      </c>
      <c r="E587" s="1" t="s">
        <v>1295</v>
      </c>
      <c r="F587" s="1" t="s">
        <v>1296</v>
      </c>
      <c r="G587" s="1" t="s">
        <v>1297</v>
      </c>
      <c r="H587" s="1" t="s">
        <v>1208</v>
      </c>
      <c r="I587" s="1" t="s">
        <v>1298</v>
      </c>
      <c r="J587" s="1" t="s">
        <v>23</v>
      </c>
      <c r="K587" s="1" t="s">
        <v>29</v>
      </c>
      <c r="L587" s="3"/>
      <c r="M587" s="9" t="s">
        <v>23</v>
      </c>
      <c r="N587" s="9" t="s">
        <v>23</v>
      </c>
      <c r="O587" s="9" t="s">
        <v>23</v>
      </c>
      <c r="P587" s="3" t="s">
        <v>71</v>
      </c>
      <c r="Q587" s="3"/>
      <c r="R587" s="3" t="str">
        <f>HYPERLINK("https://docs.wto.org/imrd/directdoc.asp?DDFDocuments/t/G/TBTN23/BDI349A2.docx", "https://docs.wto.org/imrd/directdoc.asp?DDFDocuments/t/G/TBTN23/BDI349A2.docx")</f>
        <v>https://docs.wto.org/imrd/directdoc.asp?DDFDocuments/t/G/TBTN23/BDI349A2.docx</v>
      </c>
      <c r="S587" s="3" t="str">
        <f>HYPERLINK("https://docs.wto.org/imrd/directdoc.asp?DDFDocuments/u/G/TBTN23/BDI349A2.docx", "https://docs.wto.org/imrd/directdoc.asp?DDFDocuments/u/G/TBTN23/BDI349A2.docx")</f>
        <v>https://docs.wto.org/imrd/directdoc.asp?DDFDocuments/u/G/TBTN23/BDI349A2.docx</v>
      </c>
      <c r="T587" s="3" t="str">
        <f>HYPERLINK("https://docs.wto.org/imrd/directdoc.asp?DDFDocuments/v/G/TBTN23/BDI349A2.docx", "https://docs.wto.org/imrd/directdoc.asp?DDFDocuments/v/G/TBTN23/BDI349A2.docx")</f>
        <v>https://docs.wto.org/imrd/directdoc.asp?DDFDocuments/v/G/TBTN23/BDI349A2.docx</v>
      </c>
      <c r="U587" s="3" t="s">
        <v>421</v>
      </c>
      <c r="V587" s="3" t="s">
        <v>422</v>
      </c>
      <c r="W587" s="3" t="s">
        <v>422</v>
      </c>
      <c r="X587" s="3" t="s">
        <v>422</v>
      </c>
      <c r="Y587" s="3" t="s">
        <v>422</v>
      </c>
      <c r="Z587" s="3" t="s">
        <v>422</v>
      </c>
      <c r="AA587" s="3" t="s">
        <v>422</v>
      </c>
      <c r="AB587" s="1" t="s">
        <v>23</v>
      </c>
    </row>
    <row r="588" spans="1:28" ht="180" x14ac:dyDescent="0.25">
      <c r="A588" s="3" t="s">
        <v>43</v>
      </c>
      <c r="B588" s="9">
        <v>46000</v>
      </c>
      <c r="C588" s="13" t="str">
        <f>HYPERLINK("https://eping.wto.org/en/Search?viewData= G/TBT/N/BDI/351/Add.1, G/TBT/N/KEN/1420/Add.1, G/TBT/N/RWA/858/Add.1, G/TBT/N/TZA/943/Add.1, G/TBT/N/UGA/1767/Add.1"," G/TBT/N/BDI/351/Add.1, G/TBT/N/KEN/1420/Add.1, G/TBT/N/RWA/858/Add.1, G/TBT/N/TZA/943/Add.1, G/TBT/N/UGA/1767/Add.1")</f>
        <v xml:space="preserve"> G/TBT/N/BDI/351/Add.1, G/TBT/N/KEN/1420/Add.1, G/TBT/N/RWA/858/Add.1, G/TBT/N/TZA/943/Add.1, G/TBT/N/UGA/1767/Add.1</v>
      </c>
      <c r="D588" s="1" t="s">
        <v>1317</v>
      </c>
      <c r="E588" s="1" t="s">
        <v>1318</v>
      </c>
      <c r="F588" s="1" t="s">
        <v>1319</v>
      </c>
      <c r="G588" s="1" t="s">
        <v>1320</v>
      </c>
      <c r="H588" s="1" t="s">
        <v>1182</v>
      </c>
      <c r="I588" s="1" t="s">
        <v>1336</v>
      </c>
      <c r="J588" s="1" t="s">
        <v>23</v>
      </c>
      <c r="K588" s="1" t="s">
        <v>29</v>
      </c>
      <c r="L588" s="3"/>
      <c r="M588" s="9" t="s">
        <v>23</v>
      </c>
      <c r="N588" s="9" t="s">
        <v>23</v>
      </c>
      <c r="O588" s="9" t="s">
        <v>23</v>
      </c>
      <c r="P588" s="3" t="s">
        <v>71</v>
      </c>
      <c r="Q588" s="3"/>
      <c r="R588" s="3" t="str">
        <f>HYPERLINK("https://docs.wto.org/imrd/directdoc.asp?DDFDocuments/t/G/TBTN23/BDI351A1.docx", "https://docs.wto.org/imrd/directdoc.asp?DDFDocuments/t/G/TBTN23/BDI351A1.docx")</f>
        <v>https://docs.wto.org/imrd/directdoc.asp?DDFDocuments/t/G/TBTN23/BDI351A1.docx</v>
      </c>
      <c r="S588" s="3" t="str">
        <f>HYPERLINK("https://docs.wto.org/imrd/directdoc.asp?DDFDocuments/u/G/TBTN23/BDI351A1.docx", "https://docs.wto.org/imrd/directdoc.asp?DDFDocuments/u/G/TBTN23/BDI351A1.docx")</f>
        <v>https://docs.wto.org/imrd/directdoc.asp?DDFDocuments/u/G/TBTN23/BDI351A1.docx</v>
      </c>
      <c r="T588" s="3" t="str">
        <f>HYPERLINK("https://docs.wto.org/imrd/directdoc.asp?DDFDocuments/v/G/TBTN23/BDI351A1.docx", "https://docs.wto.org/imrd/directdoc.asp?DDFDocuments/v/G/TBTN23/BDI351A1.docx")</f>
        <v>https://docs.wto.org/imrd/directdoc.asp?DDFDocuments/v/G/TBTN23/BDI351A1.docx</v>
      </c>
      <c r="U588" s="3" t="s">
        <v>421</v>
      </c>
      <c r="V588" s="3" t="s">
        <v>422</v>
      </c>
      <c r="W588" s="3" t="s">
        <v>422</v>
      </c>
      <c r="X588" s="3" t="s">
        <v>422</v>
      </c>
      <c r="Y588" s="3" t="s">
        <v>422</v>
      </c>
      <c r="Z588" s="3" t="s">
        <v>422</v>
      </c>
      <c r="AA588" s="3" t="s">
        <v>422</v>
      </c>
      <c r="AB588" s="1" t="s">
        <v>23</v>
      </c>
    </row>
    <row r="589" spans="1:28" ht="300" x14ac:dyDescent="0.25">
      <c r="A589" s="3" t="s">
        <v>22</v>
      </c>
      <c r="B589" s="9">
        <v>46000</v>
      </c>
      <c r="C589" s="13" t="str">
        <f>HYPERLINK("https://eping.wto.org/en/Search?viewData= G/TBT/N/BDI/447/Add.1, G/TBT/N/KEN/1552/Add.2, G/TBT/N/RWA/982/Add.1, G/TBT/N/TZA/1083/Add.1, G/TBT/N/UGA/1897/Add.1"," G/TBT/N/BDI/447/Add.1, G/TBT/N/KEN/1552/Add.2, G/TBT/N/RWA/982/Add.1, G/TBT/N/TZA/1083/Add.1, G/TBT/N/UGA/1897/Add.1")</f>
        <v xml:space="preserve"> G/TBT/N/BDI/447/Add.1, G/TBT/N/KEN/1552/Add.2, G/TBT/N/RWA/982/Add.1, G/TBT/N/TZA/1083/Add.1, G/TBT/N/UGA/1897/Add.1</v>
      </c>
      <c r="D589" s="1" t="s">
        <v>1276</v>
      </c>
      <c r="E589" s="1" t="s">
        <v>1277</v>
      </c>
      <c r="F589" s="1" t="s">
        <v>1278</v>
      </c>
      <c r="G589" s="1" t="s">
        <v>1279</v>
      </c>
      <c r="H589" s="1" t="s">
        <v>1208</v>
      </c>
      <c r="I589" s="1" t="s">
        <v>649</v>
      </c>
      <c r="J589" s="1" t="s">
        <v>23</v>
      </c>
      <c r="K589" s="1" t="s">
        <v>29</v>
      </c>
      <c r="L589" s="3"/>
      <c r="M589" s="9" t="s">
        <v>23</v>
      </c>
      <c r="N589" s="9" t="s">
        <v>23</v>
      </c>
      <c r="O589" s="9" t="s">
        <v>23</v>
      </c>
      <c r="P589" s="3" t="s">
        <v>71</v>
      </c>
      <c r="Q589" s="3"/>
      <c r="R589" s="3" t="str">
        <f>HYPERLINK("https://docs.wto.org/imrd/directdoc.asp?DDFDocuments/t/G/TBTN24/BDI447A1.docx", "https://docs.wto.org/imrd/directdoc.asp?DDFDocuments/t/G/TBTN24/BDI447A1.docx")</f>
        <v>https://docs.wto.org/imrd/directdoc.asp?DDFDocuments/t/G/TBTN24/BDI447A1.docx</v>
      </c>
      <c r="S589" s="3" t="str">
        <f>HYPERLINK("https://docs.wto.org/imrd/directdoc.asp?DDFDocuments/u/G/TBTN24/BDI447A1.docx", "https://docs.wto.org/imrd/directdoc.asp?DDFDocuments/u/G/TBTN24/BDI447A1.docx")</f>
        <v>https://docs.wto.org/imrd/directdoc.asp?DDFDocuments/u/G/TBTN24/BDI447A1.docx</v>
      </c>
      <c r="T589" s="3" t="str">
        <f>HYPERLINK("https://docs.wto.org/imrd/directdoc.asp?DDFDocuments/v/G/TBTN24/BDI447A1.docx", "https://docs.wto.org/imrd/directdoc.asp?DDFDocuments/v/G/TBTN24/BDI447A1.docx")</f>
        <v>https://docs.wto.org/imrd/directdoc.asp?DDFDocuments/v/G/TBTN24/BDI447A1.docx</v>
      </c>
      <c r="U589" s="3" t="s">
        <v>421</v>
      </c>
      <c r="V589" s="3" t="s">
        <v>422</v>
      </c>
      <c r="W589" s="3" t="s">
        <v>421</v>
      </c>
      <c r="X589" s="3" t="s">
        <v>422</v>
      </c>
      <c r="Y589" s="3" t="s">
        <v>422</v>
      </c>
      <c r="Z589" s="3" t="s">
        <v>422</v>
      </c>
      <c r="AA589" s="3" t="s">
        <v>422</v>
      </c>
      <c r="AB589" s="1" t="s">
        <v>23</v>
      </c>
    </row>
    <row r="590" spans="1:28" ht="300" x14ac:dyDescent="0.25">
      <c r="A590" s="3" t="s">
        <v>126</v>
      </c>
      <c r="B590" s="9">
        <v>46000</v>
      </c>
      <c r="C590" s="13" t="str">
        <f>HYPERLINK("https://eping.wto.org/en/Search?viewData= G/TBT/N/BDI/446/Add.1, G/TBT/N/KEN/1551/Add.2, G/TBT/N/RWA/981/Add.1, G/TBT/N/TZA/1082/Add.1, G/TBT/N/UGA/1896/Add.1"," G/TBT/N/BDI/446/Add.1, G/TBT/N/KEN/1551/Add.2, G/TBT/N/RWA/981/Add.1, G/TBT/N/TZA/1082/Add.1, G/TBT/N/UGA/1896/Add.1")</f>
        <v xml:space="preserve"> G/TBT/N/BDI/446/Add.1, G/TBT/N/KEN/1551/Add.2, G/TBT/N/RWA/981/Add.1, G/TBT/N/TZA/1082/Add.1, G/TBT/N/UGA/1896/Add.1</v>
      </c>
      <c r="D590" s="1" t="s">
        <v>1344</v>
      </c>
      <c r="E590" s="1" t="s">
        <v>1345</v>
      </c>
      <c r="F590" s="1" t="s">
        <v>1346</v>
      </c>
      <c r="G590" s="1" t="s">
        <v>1347</v>
      </c>
      <c r="H590" s="1" t="s">
        <v>1208</v>
      </c>
      <c r="I590" s="1" t="s">
        <v>649</v>
      </c>
      <c r="J590" s="1" t="s">
        <v>23</v>
      </c>
      <c r="K590" s="1" t="s">
        <v>29</v>
      </c>
      <c r="L590" s="3"/>
      <c r="M590" s="9" t="s">
        <v>23</v>
      </c>
      <c r="N590" s="9" t="s">
        <v>23</v>
      </c>
      <c r="O590" s="9" t="s">
        <v>23</v>
      </c>
      <c r="P590" s="3" t="s">
        <v>71</v>
      </c>
      <c r="Q590" s="3"/>
      <c r="R590" s="3" t="str">
        <f>HYPERLINK("https://docs.wto.org/imrd/directdoc.asp?DDFDocuments/t/G/TBTN24/BDI446A1.docx", "https://docs.wto.org/imrd/directdoc.asp?DDFDocuments/t/G/TBTN24/BDI446A1.docx")</f>
        <v>https://docs.wto.org/imrd/directdoc.asp?DDFDocuments/t/G/TBTN24/BDI446A1.docx</v>
      </c>
      <c r="S590" s="3" t="str">
        <f>HYPERLINK("https://docs.wto.org/imrd/directdoc.asp?DDFDocuments/u/G/TBTN24/BDI446A1.docx", "https://docs.wto.org/imrd/directdoc.asp?DDFDocuments/u/G/TBTN24/BDI446A1.docx")</f>
        <v>https://docs.wto.org/imrd/directdoc.asp?DDFDocuments/u/G/TBTN24/BDI446A1.docx</v>
      </c>
      <c r="T590" s="3" t="str">
        <f>HYPERLINK("https://docs.wto.org/imrd/directdoc.asp?DDFDocuments/v/G/TBTN24/BDI446A1.docx", "https://docs.wto.org/imrd/directdoc.asp?DDFDocuments/v/G/TBTN24/BDI446A1.docx")</f>
        <v>https://docs.wto.org/imrd/directdoc.asp?DDFDocuments/v/G/TBTN24/BDI446A1.docx</v>
      </c>
      <c r="U590" s="3" t="s">
        <v>421</v>
      </c>
      <c r="V590" s="3" t="s">
        <v>422</v>
      </c>
      <c r="W590" s="3" t="s">
        <v>421</v>
      </c>
      <c r="X590" s="3" t="s">
        <v>422</v>
      </c>
      <c r="Y590" s="3" t="s">
        <v>422</v>
      </c>
      <c r="Z590" s="3" t="s">
        <v>422</v>
      </c>
      <c r="AA590" s="3" t="s">
        <v>422</v>
      </c>
      <c r="AB590" s="1" t="s">
        <v>23</v>
      </c>
    </row>
    <row r="591" spans="1:28" ht="409.5" x14ac:dyDescent="0.25">
      <c r="A591" s="3" t="s">
        <v>64</v>
      </c>
      <c r="B591" s="9">
        <v>46000</v>
      </c>
      <c r="C591" s="13" t="str">
        <f>HYPERLINK("https://eping.wto.org/en/Search?viewData= G/TBT/N/SAU/990/Rev.1/Add.1"," G/TBT/N/SAU/990/Rev.1/Add.1")</f>
        <v xml:space="preserve"> G/TBT/N/SAU/990/Rev.1/Add.1</v>
      </c>
      <c r="D591" s="1" t="s">
        <v>1366</v>
      </c>
      <c r="E591" s="1" t="s">
        <v>1367</v>
      </c>
      <c r="F591" s="1" t="s">
        <v>1368</v>
      </c>
      <c r="G591" s="1" t="s">
        <v>1369</v>
      </c>
      <c r="H591" s="1" t="s">
        <v>1370</v>
      </c>
      <c r="I591" s="1" t="s">
        <v>98</v>
      </c>
      <c r="J591" s="1" t="s">
        <v>23</v>
      </c>
      <c r="K591" s="1" t="s">
        <v>23</v>
      </c>
      <c r="L591" s="3"/>
      <c r="M591" s="9" t="s">
        <v>23</v>
      </c>
      <c r="N591" s="9" t="s">
        <v>23</v>
      </c>
      <c r="O591" s="9" t="s">
        <v>23</v>
      </c>
      <c r="P591" s="3" t="s">
        <v>71</v>
      </c>
      <c r="Q591" s="1" t="s">
        <v>1371</v>
      </c>
      <c r="R591" s="3" t="str">
        <f>HYPERLINK("https://docs.wto.org/imrd/directdoc.asp?DDFDocuments/t/G/TBTN17/SAU990R1A1.docx", "https://docs.wto.org/imrd/directdoc.asp?DDFDocuments/t/G/TBTN17/SAU990R1A1.docx")</f>
        <v>https://docs.wto.org/imrd/directdoc.asp?DDFDocuments/t/G/TBTN17/SAU990R1A1.docx</v>
      </c>
      <c r="S591" s="3" t="str">
        <f>HYPERLINK("https://docs.wto.org/imrd/directdoc.asp?DDFDocuments/u/G/TBTN17/SAU990R1A1.docx", "https://docs.wto.org/imrd/directdoc.asp?DDFDocuments/u/G/TBTN17/SAU990R1A1.docx")</f>
        <v>https://docs.wto.org/imrd/directdoc.asp?DDFDocuments/u/G/TBTN17/SAU990R1A1.docx</v>
      </c>
      <c r="T591" s="3" t="str">
        <f>HYPERLINK("https://docs.wto.org/imrd/directdoc.asp?DDFDocuments/v/G/TBTN17/SAU990R1A1.docx", "https://docs.wto.org/imrd/directdoc.asp?DDFDocuments/v/G/TBTN17/SAU990R1A1.docx")</f>
        <v>https://docs.wto.org/imrd/directdoc.asp?DDFDocuments/v/G/TBTN17/SAU990R1A1.docx</v>
      </c>
      <c r="U591" s="3" t="s">
        <v>421</v>
      </c>
      <c r="V591" s="3" t="s">
        <v>422</v>
      </c>
      <c r="W591" s="3" t="s">
        <v>422</v>
      </c>
      <c r="X591" s="3" t="s">
        <v>422</v>
      </c>
      <c r="Y591" s="3" t="s">
        <v>422</v>
      </c>
      <c r="Z591" s="3" t="s">
        <v>422</v>
      </c>
      <c r="AA591" s="3" t="s">
        <v>422</v>
      </c>
      <c r="AB591" s="1" t="s">
        <v>23</v>
      </c>
    </row>
    <row r="592" spans="1:28" ht="105" x14ac:dyDescent="0.25">
      <c r="A592" s="3" t="s">
        <v>28</v>
      </c>
      <c r="B592" s="9">
        <v>46000</v>
      </c>
      <c r="C592" s="13" t="str">
        <f>HYPERLINK("https://eping.wto.org/en/Search?viewData= G/TBT/N/BDI/404/Add.2, G/TBT/N/KEN/1499/Add.3, G/TBT/N/RWA/928/Add.2, G/TBT/N/TZA/1032/Add.2, G/TBT/N/UGA/1839/Add.2"," G/TBT/N/BDI/404/Add.2, G/TBT/N/KEN/1499/Add.3, G/TBT/N/RWA/928/Add.2, G/TBT/N/TZA/1032/Add.2, G/TBT/N/UGA/1839/Add.2")</f>
        <v xml:space="preserve"> G/TBT/N/BDI/404/Add.2, G/TBT/N/KEN/1499/Add.3, G/TBT/N/RWA/928/Add.2, G/TBT/N/TZA/1032/Add.2, G/TBT/N/UGA/1839/Add.2</v>
      </c>
      <c r="D592" s="1" t="s">
        <v>1167</v>
      </c>
      <c r="E592" s="1" t="s">
        <v>1168</v>
      </c>
      <c r="F592" s="1" t="s">
        <v>1169</v>
      </c>
      <c r="G592" s="1" t="s">
        <v>1170</v>
      </c>
      <c r="H592" s="1" t="s">
        <v>911</v>
      </c>
      <c r="I592" s="1" t="s">
        <v>161</v>
      </c>
      <c r="J592" s="1" t="s">
        <v>23</v>
      </c>
      <c r="K592" s="1" t="s">
        <v>29</v>
      </c>
      <c r="L592" s="3"/>
      <c r="M592" s="9" t="s">
        <v>23</v>
      </c>
      <c r="N592" s="9" t="s">
        <v>23</v>
      </c>
      <c r="O592" s="9" t="s">
        <v>23</v>
      </c>
      <c r="P592" s="3" t="s">
        <v>71</v>
      </c>
      <c r="Q592" s="3"/>
      <c r="R592" s="3" t="str">
        <f>HYPERLINK("https://docs.wto.org/imrd/directdoc.asp?DDFDocuments/t/G/TBTN23/BDI404A2.docx", "https://docs.wto.org/imrd/directdoc.asp?DDFDocuments/t/G/TBTN23/BDI404A2.docx")</f>
        <v>https://docs.wto.org/imrd/directdoc.asp?DDFDocuments/t/G/TBTN23/BDI404A2.docx</v>
      </c>
      <c r="S592" s="3" t="str">
        <f>HYPERLINK("https://docs.wto.org/imrd/directdoc.asp?DDFDocuments/u/G/TBTN23/BDI404A2.docx", "https://docs.wto.org/imrd/directdoc.asp?DDFDocuments/u/G/TBTN23/BDI404A2.docx")</f>
        <v>https://docs.wto.org/imrd/directdoc.asp?DDFDocuments/u/G/TBTN23/BDI404A2.docx</v>
      </c>
      <c r="T592" s="3" t="str">
        <f>HYPERLINK("https://docs.wto.org/imrd/directdoc.asp?DDFDocuments/v/G/TBTN23/BDI404A2.docx", "https://docs.wto.org/imrd/directdoc.asp?DDFDocuments/v/G/TBTN23/BDI404A2.docx")</f>
        <v>https://docs.wto.org/imrd/directdoc.asp?DDFDocuments/v/G/TBTN23/BDI404A2.docx</v>
      </c>
      <c r="U592" s="3" t="s">
        <v>421</v>
      </c>
      <c r="V592" s="3" t="s">
        <v>422</v>
      </c>
      <c r="W592" s="3" t="s">
        <v>421</v>
      </c>
      <c r="X592" s="3" t="s">
        <v>422</v>
      </c>
      <c r="Y592" s="3" t="s">
        <v>422</v>
      </c>
      <c r="Z592" s="3" t="s">
        <v>422</v>
      </c>
      <c r="AA592" s="3" t="s">
        <v>422</v>
      </c>
      <c r="AB592" s="1" t="s">
        <v>23</v>
      </c>
    </row>
    <row r="593" spans="1:28" ht="60" x14ac:dyDescent="0.25">
      <c r="A593" s="3" t="s">
        <v>45</v>
      </c>
      <c r="B593" s="9">
        <v>46000</v>
      </c>
      <c r="C593" s="13" t="str">
        <f>HYPERLINK("https://eping.wto.org/en/Search?viewData= G/TBT/N/ISR/1286/Add.1"," G/TBT/N/ISR/1286/Add.1")</f>
        <v xml:space="preserve"> G/TBT/N/ISR/1286/Add.1</v>
      </c>
      <c r="D593" s="1" t="s">
        <v>1372</v>
      </c>
      <c r="E593" s="1" t="s">
        <v>23</v>
      </c>
      <c r="F593" s="1" t="s">
        <v>1373</v>
      </c>
      <c r="G593" s="1" t="s">
        <v>1374</v>
      </c>
      <c r="H593" s="1" t="s">
        <v>1375</v>
      </c>
      <c r="I593" s="1" t="s">
        <v>1376</v>
      </c>
      <c r="J593" s="1" t="s">
        <v>23</v>
      </c>
      <c r="K593" s="1" t="s">
        <v>23</v>
      </c>
      <c r="L593" s="3"/>
      <c r="M593" s="9" t="s">
        <v>23</v>
      </c>
      <c r="N593" s="9" t="s">
        <v>23</v>
      </c>
      <c r="O593" s="9" t="s">
        <v>23</v>
      </c>
      <c r="P593" s="3" t="s">
        <v>71</v>
      </c>
      <c r="Q593" s="1" t="s">
        <v>159</v>
      </c>
      <c r="R593" s="3" t="str">
        <f>HYPERLINK("https://docs.wto.org/imrd/directdoc.asp?DDFDocuments/t/G/TBTN23/ISR1286A1.docx", "https://docs.wto.org/imrd/directdoc.asp?DDFDocuments/t/G/TBTN23/ISR1286A1.docx")</f>
        <v>https://docs.wto.org/imrd/directdoc.asp?DDFDocuments/t/G/TBTN23/ISR1286A1.docx</v>
      </c>
      <c r="S593" s="3" t="str">
        <f>HYPERLINK("https://docs.wto.org/imrd/directdoc.asp?DDFDocuments/u/G/TBTN23/ISR1286A1.docx", "https://docs.wto.org/imrd/directdoc.asp?DDFDocuments/u/G/TBTN23/ISR1286A1.docx")</f>
        <v>https://docs.wto.org/imrd/directdoc.asp?DDFDocuments/u/G/TBTN23/ISR1286A1.docx</v>
      </c>
      <c r="T593" s="3" t="str">
        <f>HYPERLINK("https://docs.wto.org/imrd/directdoc.asp?DDFDocuments/v/G/TBTN23/ISR1286A1.docx", "https://docs.wto.org/imrd/directdoc.asp?DDFDocuments/v/G/TBTN23/ISR1286A1.docx")</f>
        <v>https://docs.wto.org/imrd/directdoc.asp?DDFDocuments/v/G/TBTN23/ISR1286A1.docx</v>
      </c>
      <c r="U593" s="3" t="s">
        <v>421</v>
      </c>
      <c r="V593" s="3" t="s">
        <v>422</v>
      </c>
      <c r="W593" s="3" t="s">
        <v>422</v>
      </c>
      <c r="X593" s="3" t="s">
        <v>422</v>
      </c>
      <c r="Y593" s="3" t="s">
        <v>422</v>
      </c>
      <c r="Z593" s="3" t="s">
        <v>422</v>
      </c>
      <c r="AA593" s="3" t="s">
        <v>422</v>
      </c>
      <c r="AB593" s="1" t="s">
        <v>23</v>
      </c>
    </row>
    <row r="594" spans="1:28" ht="60" x14ac:dyDescent="0.25">
      <c r="A594" s="3" t="s">
        <v>32</v>
      </c>
      <c r="B594" s="9">
        <v>46000</v>
      </c>
      <c r="C594" s="13" t="str">
        <f>HYPERLINK("https://eping.wto.org/en/Search?viewData= G/TBT/N/CHN/2156"," G/TBT/N/CHN/2156")</f>
        <v xml:space="preserve"> G/TBT/N/CHN/2156</v>
      </c>
      <c r="D594" s="1" t="s">
        <v>1377</v>
      </c>
      <c r="E594" s="1" t="s">
        <v>1378</v>
      </c>
      <c r="F594" s="1" t="s">
        <v>1379</v>
      </c>
      <c r="G594" s="1" t="s">
        <v>1362</v>
      </c>
      <c r="H594" s="1" t="s">
        <v>1307</v>
      </c>
      <c r="I594" s="1" t="s">
        <v>95</v>
      </c>
      <c r="J594" s="1" t="s">
        <v>23</v>
      </c>
      <c r="K594" s="1" t="s">
        <v>23</v>
      </c>
      <c r="L594" s="3"/>
      <c r="M594" s="9">
        <v>46060</v>
      </c>
      <c r="N594" s="9" t="s">
        <v>23</v>
      </c>
      <c r="O594" s="9" t="s">
        <v>23</v>
      </c>
      <c r="P594" s="3" t="s">
        <v>24</v>
      </c>
      <c r="Q594" s="1" t="s">
        <v>1380</v>
      </c>
      <c r="R594" s="3" t="str">
        <f>HYPERLINK("https://docs.wto.org/imrd/directdoc.asp?DDFDocuments/t/G/TBTN25/CHN2156.docx", "https://docs.wto.org/imrd/directdoc.asp?DDFDocuments/t/G/TBTN25/CHN2156.docx")</f>
        <v>https://docs.wto.org/imrd/directdoc.asp?DDFDocuments/t/G/TBTN25/CHN2156.docx</v>
      </c>
      <c r="S594" s="3" t="str">
        <f>HYPERLINK("https://docs.wto.org/imrd/directdoc.asp?DDFDocuments/u/G/TBTN25/CHN2156.docx", "https://docs.wto.org/imrd/directdoc.asp?DDFDocuments/u/G/TBTN25/CHN2156.docx")</f>
        <v>https://docs.wto.org/imrd/directdoc.asp?DDFDocuments/u/G/TBTN25/CHN2156.docx</v>
      </c>
      <c r="T594" s="3" t="str">
        <f>HYPERLINK("https://docs.wto.org/imrd/directdoc.asp?DDFDocuments/v/G/TBTN25/CHN2156.docx", "https://docs.wto.org/imrd/directdoc.asp?DDFDocuments/v/G/TBTN25/CHN2156.docx")</f>
        <v>https://docs.wto.org/imrd/directdoc.asp?DDFDocuments/v/G/TBTN25/CHN2156.docx</v>
      </c>
      <c r="U594" s="3" t="s">
        <v>421</v>
      </c>
      <c r="V594" s="3" t="s">
        <v>422</v>
      </c>
      <c r="W594" s="3" t="s">
        <v>422</v>
      </c>
      <c r="X594" s="3" t="s">
        <v>422</v>
      </c>
      <c r="Y594" s="3" t="s">
        <v>422</v>
      </c>
      <c r="Z594" s="3" t="s">
        <v>422</v>
      </c>
      <c r="AA594" s="3" t="s">
        <v>422</v>
      </c>
      <c r="AB594" s="1" t="s">
        <v>23</v>
      </c>
    </row>
    <row r="595" spans="1:28" ht="105" x14ac:dyDescent="0.25">
      <c r="A595" s="3" t="s">
        <v>32</v>
      </c>
      <c r="B595" s="9">
        <v>46000</v>
      </c>
      <c r="C595" s="13" t="str">
        <f>HYPERLINK("https://eping.wto.org/en/Search?viewData= G/TBT/N/CHN/2158"," G/TBT/N/CHN/2158")</f>
        <v xml:space="preserve"> G/TBT/N/CHN/2158</v>
      </c>
      <c r="D595" s="1" t="s">
        <v>1381</v>
      </c>
      <c r="E595" s="1" t="s">
        <v>1382</v>
      </c>
      <c r="F595" s="1" t="s">
        <v>1383</v>
      </c>
      <c r="G595" s="1" t="s">
        <v>1384</v>
      </c>
      <c r="H595" s="1" t="s">
        <v>1385</v>
      </c>
      <c r="I595" s="1" t="s">
        <v>146</v>
      </c>
      <c r="J595" s="1" t="s">
        <v>23</v>
      </c>
      <c r="K595" s="1" t="s">
        <v>23</v>
      </c>
      <c r="L595" s="3"/>
      <c r="M595" s="9">
        <v>46060</v>
      </c>
      <c r="N595" s="9" t="s">
        <v>23</v>
      </c>
      <c r="O595" s="9" t="s">
        <v>23</v>
      </c>
      <c r="P595" s="3" t="s">
        <v>24</v>
      </c>
      <c r="Q595" s="1" t="s">
        <v>1386</v>
      </c>
      <c r="R595" s="3" t="str">
        <f>HYPERLINK("https://docs.wto.org/imrd/directdoc.asp?DDFDocuments/t/G/TBTN25/CHN2158.docx", "https://docs.wto.org/imrd/directdoc.asp?DDFDocuments/t/G/TBTN25/CHN2158.docx")</f>
        <v>https://docs.wto.org/imrd/directdoc.asp?DDFDocuments/t/G/TBTN25/CHN2158.docx</v>
      </c>
      <c r="S595" s="3" t="str">
        <f>HYPERLINK("https://docs.wto.org/imrd/directdoc.asp?DDFDocuments/u/G/TBTN25/CHN2158.docx", "https://docs.wto.org/imrd/directdoc.asp?DDFDocuments/u/G/TBTN25/CHN2158.docx")</f>
        <v>https://docs.wto.org/imrd/directdoc.asp?DDFDocuments/u/G/TBTN25/CHN2158.docx</v>
      </c>
      <c r="T595" s="3" t="str">
        <f>HYPERLINK("https://docs.wto.org/imrd/directdoc.asp?DDFDocuments/v/G/TBTN25/CHN2158.docx", "https://docs.wto.org/imrd/directdoc.asp?DDFDocuments/v/G/TBTN25/CHN2158.docx")</f>
        <v>https://docs.wto.org/imrd/directdoc.asp?DDFDocuments/v/G/TBTN25/CHN2158.docx</v>
      </c>
      <c r="U595" s="3" t="s">
        <v>421</v>
      </c>
      <c r="V595" s="3" t="s">
        <v>422</v>
      </c>
      <c r="W595" s="3" t="s">
        <v>422</v>
      </c>
      <c r="X595" s="3" t="s">
        <v>422</v>
      </c>
      <c r="Y595" s="3" t="s">
        <v>422</v>
      </c>
      <c r="Z595" s="3" t="s">
        <v>422</v>
      </c>
      <c r="AA595" s="3" t="s">
        <v>422</v>
      </c>
      <c r="AB595" s="1" t="s">
        <v>1387</v>
      </c>
    </row>
    <row r="596" spans="1:28" ht="150" x14ac:dyDescent="0.25">
      <c r="A596" s="3" t="s">
        <v>1221</v>
      </c>
      <c r="B596" s="9">
        <v>46000</v>
      </c>
      <c r="C596" s="13" t="str">
        <f>HYPERLINK("https://eping.wto.org/en/Search?viewData= G/TBT/N/JOR/82"," G/TBT/N/JOR/82")</f>
        <v xml:space="preserve"> G/TBT/N/JOR/82</v>
      </c>
      <c r="D596" s="1" t="s">
        <v>1388</v>
      </c>
      <c r="E596" s="1" t="s">
        <v>1389</v>
      </c>
      <c r="F596" s="1" t="s">
        <v>1224</v>
      </c>
      <c r="G596" s="1" t="s">
        <v>23</v>
      </c>
      <c r="H596" s="1" t="s">
        <v>1225</v>
      </c>
      <c r="I596" s="1" t="s">
        <v>1390</v>
      </c>
      <c r="J596" s="1" t="s">
        <v>23</v>
      </c>
      <c r="K596" s="1" t="s">
        <v>23</v>
      </c>
      <c r="L596" s="3"/>
      <c r="M596" s="9">
        <v>46060</v>
      </c>
      <c r="N596" s="9">
        <v>46144</v>
      </c>
      <c r="O596" s="9">
        <v>46236</v>
      </c>
      <c r="P596" s="3" t="s">
        <v>24</v>
      </c>
      <c r="Q596" s="1" t="s">
        <v>1391</v>
      </c>
      <c r="R596" s="3" t="str">
        <f>HYPERLINK("https://docs.wto.org/imrd/directdoc.asp?DDFDocuments/t/G/TBTN25/JOR82.docx", "https://docs.wto.org/imrd/directdoc.asp?DDFDocuments/t/G/TBTN25/JOR82.docx")</f>
        <v>https://docs.wto.org/imrd/directdoc.asp?DDFDocuments/t/G/TBTN25/JOR82.docx</v>
      </c>
      <c r="S596" s="3" t="str">
        <f>HYPERLINK("https://docs.wto.org/imrd/directdoc.asp?DDFDocuments/u/G/TBTN25/JOR82.docx", "https://docs.wto.org/imrd/directdoc.asp?DDFDocuments/u/G/TBTN25/JOR82.docx")</f>
        <v>https://docs.wto.org/imrd/directdoc.asp?DDFDocuments/u/G/TBTN25/JOR82.docx</v>
      </c>
      <c r="T596" s="3" t="str">
        <f>HYPERLINK("https://docs.wto.org/imrd/directdoc.asp?DDFDocuments/v/G/TBTN25/JOR82.docx", "https://docs.wto.org/imrd/directdoc.asp?DDFDocuments/v/G/TBTN25/JOR82.docx")</f>
        <v>https://docs.wto.org/imrd/directdoc.asp?DDFDocuments/v/G/TBTN25/JOR82.docx</v>
      </c>
      <c r="U596" s="3" t="s">
        <v>421</v>
      </c>
      <c r="V596" s="3" t="s">
        <v>422</v>
      </c>
      <c r="W596" s="3" t="s">
        <v>422</v>
      </c>
      <c r="X596" s="3" t="s">
        <v>422</v>
      </c>
      <c r="Y596" s="3" t="s">
        <v>422</v>
      </c>
      <c r="Z596" s="3" t="s">
        <v>422</v>
      </c>
      <c r="AA596" s="3" t="s">
        <v>422</v>
      </c>
      <c r="AB596" s="1" t="s">
        <v>1392</v>
      </c>
    </row>
    <row r="597" spans="1:28" ht="210" x14ac:dyDescent="0.25">
      <c r="A597" s="3" t="s">
        <v>43</v>
      </c>
      <c r="B597" s="9">
        <v>46000</v>
      </c>
      <c r="C597" s="13" t="str">
        <f>HYPERLINK("https://eping.wto.org/en/Search?viewData= G/TBT/N/BDI/387/Add.2, G/TBT/N/KEN/1467/Add.2, G/TBT/N/RWA/899/Add.2, G/TBT/N/TZA/1001/Add.2, G/TBT/N/UGA/1806/Add.2"," G/TBT/N/BDI/387/Add.2, G/TBT/N/KEN/1467/Add.2, G/TBT/N/RWA/899/Add.2, G/TBT/N/TZA/1001/Add.2, G/TBT/N/UGA/1806/Add.2")</f>
        <v xml:space="preserve"> G/TBT/N/BDI/387/Add.2, G/TBT/N/KEN/1467/Add.2, G/TBT/N/RWA/899/Add.2, G/TBT/N/TZA/1001/Add.2, G/TBT/N/UGA/1806/Add.2</v>
      </c>
      <c r="D597" s="1" t="s">
        <v>1364</v>
      </c>
      <c r="E597" s="1" t="s">
        <v>1365</v>
      </c>
      <c r="F597" s="1" t="s">
        <v>1121</v>
      </c>
      <c r="G597" s="1" t="s">
        <v>1122</v>
      </c>
      <c r="H597" s="1" t="s">
        <v>1123</v>
      </c>
      <c r="I597" s="1" t="s">
        <v>1179</v>
      </c>
      <c r="J597" s="1" t="s">
        <v>23</v>
      </c>
      <c r="K597" s="1" t="s">
        <v>29</v>
      </c>
      <c r="L597" s="3"/>
      <c r="M597" s="9" t="s">
        <v>23</v>
      </c>
      <c r="N597" s="9" t="s">
        <v>23</v>
      </c>
      <c r="O597" s="9" t="s">
        <v>23</v>
      </c>
      <c r="P597" s="3" t="s">
        <v>71</v>
      </c>
      <c r="Q597" s="3"/>
      <c r="R597" s="3" t="str">
        <f>HYPERLINK("https://docs.wto.org/imrd/directdoc.asp?DDFDocuments/t/G/TBTN23/BDI387A2.docx", "https://docs.wto.org/imrd/directdoc.asp?DDFDocuments/t/G/TBTN23/BDI387A2.docx")</f>
        <v>https://docs.wto.org/imrd/directdoc.asp?DDFDocuments/t/G/TBTN23/BDI387A2.docx</v>
      </c>
      <c r="S597" s="3" t="str">
        <f>HYPERLINK("https://docs.wto.org/imrd/directdoc.asp?DDFDocuments/u/G/TBTN23/BDI387A2.docx", "https://docs.wto.org/imrd/directdoc.asp?DDFDocuments/u/G/TBTN23/BDI387A2.docx")</f>
        <v>https://docs.wto.org/imrd/directdoc.asp?DDFDocuments/u/G/TBTN23/BDI387A2.docx</v>
      </c>
      <c r="T597" s="3" t="str">
        <f>HYPERLINK("https://docs.wto.org/imrd/directdoc.asp?DDFDocuments/v/G/TBTN23/BDI387A2.docx", "https://docs.wto.org/imrd/directdoc.asp?DDFDocuments/v/G/TBTN23/BDI387A2.docx")</f>
        <v>https://docs.wto.org/imrd/directdoc.asp?DDFDocuments/v/G/TBTN23/BDI387A2.docx</v>
      </c>
      <c r="U597" s="3" t="s">
        <v>421</v>
      </c>
      <c r="V597" s="3" t="s">
        <v>422</v>
      </c>
      <c r="W597" s="3" t="s">
        <v>422</v>
      </c>
      <c r="X597" s="3" t="s">
        <v>422</v>
      </c>
      <c r="Y597" s="3" t="s">
        <v>422</v>
      </c>
      <c r="Z597" s="3" t="s">
        <v>422</v>
      </c>
      <c r="AA597" s="3" t="s">
        <v>422</v>
      </c>
      <c r="AB597" s="1" t="s">
        <v>23</v>
      </c>
    </row>
    <row r="598" spans="1:28" ht="210" x14ac:dyDescent="0.25">
      <c r="A598" s="3" t="s">
        <v>22</v>
      </c>
      <c r="B598" s="9">
        <v>46000</v>
      </c>
      <c r="C598" s="13" t="str">
        <f>HYPERLINK("https://eping.wto.org/en/Search?viewData= G/TBT/N/BDI/388/Add.2, G/TBT/N/KEN/1468/Add.2, G/TBT/N/RWA/900/Add.2, G/TBT/N/TZA/1002/Add.2, G/TBT/N/UGA/1807/Add.2"," G/TBT/N/BDI/388/Add.2, G/TBT/N/KEN/1468/Add.2, G/TBT/N/RWA/900/Add.2, G/TBT/N/TZA/1002/Add.2, G/TBT/N/UGA/1807/Add.2")</f>
        <v xml:space="preserve"> G/TBT/N/BDI/388/Add.2, G/TBT/N/KEN/1468/Add.2, G/TBT/N/RWA/900/Add.2, G/TBT/N/TZA/1002/Add.2, G/TBT/N/UGA/1807/Add.2</v>
      </c>
      <c r="D598" s="1" t="s">
        <v>1177</v>
      </c>
      <c r="E598" s="1" t="s">
        <v>1178</v>
      </c>
      <c r="F598" s="1" t="s">
        <v>1121</v>
      </c>
      <c r="G598" s="1" t="s">
        <v>1122</v>
      </c>
      <c r="H598" s="1" t="s">
        <v>1123</v>
      </c>
      <c r="I598" s="1" t="s">
        <v>1179</v>
      </c>
      <c r="J598" s="1" t="s">
        <v>23</v>
      </c>
      <c r="K598" s="1" t="s">
        <v>29</v>
      </c>
      <c r="L598" s="3"/>
      <c r="M598" s="9" t="s">
        <v>23</v>
      </c>
      <c r="N598" s="9" t="s">
        <v>23</v>
      </c>
      <c r="O598" s="9" t="s">
        <v>23</v>
      </c>
      <c r="P598" s="3" t="s">
        <v>71</v>
      </c>
      <c r="Q598" s="3"/>
      <c r="R598" s="3" t="str">
        <f>HYPERLINK("https://docs.wto.org/imrd/directdoc.asp?DDFDocuments/t/G/TBTN23/BDI388A2.docx", "https://docs.wto.org/imrd/directdoc.asp?DDFDocuments/t/G/TBTN23/BDI388A2.docx")</f>
        <v>https://docs.wto.org/imrd/directdoc.asp?DDFDocuments/t/G/TBTN23/BDI388A2.docx</v>
      </c>
      <c r="S598" s="3" t="str">
        <f>HYPERLINK("https://docs.wto.org/imrd/directdoc.asp?DDFDocuments/u/G/TBTN23/BDI388A2.docx", "https://docs.wto.org/imrd/directdoc.asp?DDFDocuments/u/G/TBTN23/BDI388A2.docx")</f>
        <v>https://docs.wto.org/imrd/directdoc.asp?DDFDocuments/u/G/TBTN23/BDI388A2.docx</v>
      </c>
      <c r="T598" s="3" t="str">
        <f>HYPERLINK("https://docs.wto.org/imrd/directdoc.asp?DDFDocuments/v/G/TBTN23/BDI388A2.docx", "https://docs.wto.org/imrd/directdoc.asp?DDFDocuments/v/G/TBTN23/BDI388A2.docx")</f>
        <v>https://docs.wto.org/imrd/directdoc.asp?DDFDocuments/v/G/TBTN23/BDI388A2.docx</v>
      </c>
      <c r="U598" s="3" t="s">
        <v>421</v>
      </c>
      <c r="V598" s="3" t="s">
        <v>422</v>
      </c>
      <c r="W598" s="3" t="s">
        <v>422</v>
      </c>
      <c r="X598" s="3" t="s">
        <v>422</v>
      </c>
      <c r="Y598" s="3" t="s">
        <v>422</v>
      </c>
      <c r="Z598" s="3" t="s">
        <v>422</v>
      </c>
      <c r="AA598" s="3" t="s">
        <v>422</v>
      </c>
      <c r="AB598" s="1" t="s">
        <v>23</v>
      </c>
    </row>
    <row r="599" spans="1:28" ht="210" x14ac:dyDescent="0.25">
      <c r="A599" s="3" t="s">
        <v>43</v>
      </c>
      <c r="B599" s="9">
        <v>46000</v>
      </c>
      <c r="C599" s="13" t="str">
        <f>HYPERLINK("https://eping.wto.org/en/Search?viewData= G/TBT/N/BDI/389/Add.2, G/TBT/N/KEN/1469/Add.2, G/TBT/N/RWA/901/Add.2, G/TBT/N/TZA/1003/Add.2, G/TBT/N/UGA/1808/Add.2"," G/TBT/N/BDI/389/Add.2, G/TBT/N/KEN/1469/Add.2, G/TBT/N/RWA/901/Add.2, G/TBT/N/TZA/1003/Add.2, G/TBT/N/UGA/1808/Add.2")</f>
        <v xml:space="preserve"> G/TBT/N/BDI/389/Add.2, G/TBT/N/KEN/1469/Add.2, G/TBT/N/RWA/901/Add.2, G/TBT/N/TZA/1003/Add.2, G/TBT/N/UGA/1808/Add.2</v>
      </c>
      <c r="D599" s="1" t="s">
        <v>1119</v>
      </c>
      <c r="E599" s="1" t="s">
        <v>1120</v>
      </c>
      <c r="F599" s="1" t="s">
        <v>1121</v>
      </c>
      <c r="G599" s="1" t="s">
        <v>1122</v>
      </c>
      <c r="H599" s="1" t="s">
        <v>1123</v>
      </c>
      <c r="I599" s="1" t="s">
        <v>1179</v>
      </c>
      <c r="J599" s="1" t="s">
        <v>23</v>
      </c>
      <c r="K599" s="1" t="s">
        <v>29</v>
      </c>
      <c r="L599" s="3"/>
      <c r="M599" s="9" t="s">
        <v>23</v>
      </c>
      <c r="N599" s="9" t="s">
        <v>23</v>
      </c>
      <c r="O599" s="9" t="s">
        <v>23</v>
      </c>
      <c r="P599" s="3" t="s">
        <v>71</v>
      </c>
      <c r="Q599" s="3"/>
      <c r="R599" s="3" t="str">
        <f>HYPERLINK("https://docs.wto.org/imrd/directdoc.asp?DDFDocuments/t/G/TBTN23/BDI389A2.docx", "https://docs.wto.org/imrd/directdoc.asp?DDFDocuments/t/G/TBTN23/BDI389A2.docx")</f>
        <v>https://docs.wto.org/imrd/directdoc.asp?DDFDocuments/t/G/TBTN23/BDI389A2.docx</v>
      </c>
      <c r="S599" s="3" t="str">
        <f>HYPERLINK("https://docs.wto.org/imrd/directdoc.asp?DDFDocuments/u/G/TBTN23/BDI389A2.docx", "https://docs.wto.org/imrd/directdoc.asp?DDFDocuments/u/G/TBTN23/BDI389A2.docx")</f>
        <v>https://docs.wto.org/imrd/directdoc.asp?DDFDocuments/u/G/TBTN23/BDI389A2.docx</v>
      </c>
      <c r="T599" s="3" t="str">
        <f>HYPERLINK("https://docs.wto.org/imrd/directdoc.asp?DDFDocuments/v/G/TBTN23/BDI389A2.docx", "https://docs.wto.org/imrd/directdoc.asp?DDFDocuments/v/G/TBTN23/BDI389A2.docx")</f>
        <v>https://docs.wto.org/imrd/directdoc.asp?DDFDocuments/v/G/TBTN23/BDI389A2.docx</v>
      </c>
      <c r="U599" s="3" t="s">
        <v>421</v>
      </c>
      <c r="V599" s="3" t="s">
        <v>422</v>
      </c>
      <c r="W599" s="3" t="s">
        <v>422</v>
      </c>
      <c r="X599" s="3" t="s">
        <v>422</v>
      </c>
      <c r="Y599" s="3" t="s">
        <v>422</v>
      </c>
      <c r="Z599" s="3" t="s">
        <v>422</v>
      </c>
      <c r="AA599" s="3" t="s">
        <v>422</v>
      </c>
      <c r="AB599" s="1" t="s">
        <v>23</v>
      </c>
    </row>
    <row r="600" spans="1:28" ht="210" x14ac:dyDescent="0.25">
      <c r="A600" s="3" t="s">
        <v>47</v>
      </c>
      <c r="B600" s="9">
        <v>46000</v>
      </c>
      <c r="C600" s="13" t="str">
        <f>HYPERLINK("https://eping.wto.org/en/Search?viewData= G/TBT/N/BDI/390/Add.2, G/TBT/N/KEN/1470/Add.2, G/TBT/N/RWA/902/Add.2, G/TBT/N/TZA/1004/Add.2, G/TBT/N/UGA/1809/Add.2"," G/TBT/N/BDI/390/Add.2, G/TBT/N/KEN/1470/Add.2, G/TBT/N/RWA/902/Add.2, G/TBT/N/TZA/1004/Add.2, G/TBT/N/UGA/1809/Add.2")</f>
        <v xml:space="preserve"> G/TBT/N/BDI/390/Add.2, G/TBT/N/KEN/1470/Add.2, G/TBT/N/RWA/902/Add.2, G/TBT/N/TZA/1004/Add.2, G/TBT/N/UGA/1809/Add.2</v>
      </c>
      <c r="D600" s="1" t="s">
        <v>1229</v>
      </c>
      <c r="E600" s="1" t="s">
        <v>1230</v>
      </c>
      <c r="F600" s="1" t="s">
        <v>1121</v>
      </c>
      <c r="G600" s="1" t="s">
        <v>1122</v>
      </c>
      <c r="H600" s="1" t="s">
        <v>1123</v>
      </c>
      <c r="I600" s="1" t="s">
        <v>1179</v>
      </c>
      <c r="J600" s="1" t="s">
        <v>23</v>
      </c>
      <c r="K600" s="1" t="s">
        <v>29</v>
      </c>
      <c r="L600" s="3"/>
      <c r="M600" s="9" t="s">
        <v>23</v>
      </c>
      <c r="N600" s="9" t="s">
        <v>23</v>
      </c>
      <c r="O600" s="9" t="s">
        <v>23</v>
      </c>
      <c r="P600" s="3" t="s">
        <v>71</v>
      </c>
      <c r="Q600" s="3"/>
      <c r="R600" s="3" t="str">
        <f>HYPERLINK("https://docs.wto.org/imrd/directdoc.asp?DDFDocuments/t/G/TBTN23/BDI390A2.docx", "https://docs.wto.org/imrd/directdoc.asp?DDFDocuments/t/G/TBTN23/BDI390A2.docx")</f>
        <v>https://docs.wto.org/imrd/directdoc.asp?DDFDocuments/t/G/TBTN23/BDI390A2.docx</v>
      </c>
      <c r="S600" s="3" t="str">
        <f>HYPERLINK("https://docs.wto.org/imrd/directdoc.asp?DDFDocuments/u/G/TBTN23/BDI390A2.docx", "https://docs.wto.org/imrd/directdoc.asp?DDFDocuments/u/G/TBTN23/BDI390A2.docx")</f>
        <v>https://docs.wto.org/imrd/directdoc.asp?DDFDocuments/u/G/TBTN23/BDI390A2.docx</v>
      </c>
      <c r="T600" s="3" t="str">
        <f>HYPERLINK("https://docs.wto.org/imrd/directdoc.asp?DDFDocuments/v/G/TBTN23/BDI390A2.docx", "https://docs.wto.org/imrd/directdoc.asp?DDFDocuments/v/G/TBTN23/BDI390A2.docx")</f>
        <v>https://docs.wto.org/imrd/directdoc.asp?DDFDocuments/v/G/TBTN23/BDI390A2.docx</v>
      </c>
      <c r="U600" s="3" t="s">
        <v>421</v>
      </c>
      <c r="V600" s="3" t="s">
        <v>422</v>
      </c>
      <c r="W600" s="3" t="s">
        <v>422</v>
      </c>
      <c r="X600" s="3" t="s">
        <v>422</v>
      </c>
      <c r="Y600" s="3" t="s">
        <v>422</v>
      </c>
      <c r="Z600" s="3" t="s">
        <v>422</v>
      </c>
      <c r="AA600" s="3" t="s">
        <v>422</v>
      </c>
      <c r="AB600" s="1" t="s">
        <v>23</v>
      </c>
    </row>
    <row r="601" spans="1:28" ht="240" x14ac:dyDescent="0.25">
      <c r="A601" s="3" t="s">
        <v>43</v>
      </c>
      <c r="B601" s="9">
        <v>46000</v>
      </c>
      <c r="C601" s="13" t="str">
        <f>HYPERLINK("https://eping.wto.org/en/Search?viewData= G/TBT/N/BDI/318/Add.1, G/TBT/N/KEN/1380/Add.1, G/TBT/N/RWA/817/Add.1, G/TBT/N/TZA/892/Add.1, G/TBT/N/UGA/1732/Add.1"," G/TBT/N/BDI/318/Add.1, G/TBT/N/KEN/1380/Add.1, G/TBT/N/RWA/817/Add.1, G/TBT/N/TZA/892/Add.1, G/TBT/N/UGA/1732/Add.1")</f>
        <v xml:space="preserve"> G/TBT/N/BDI/318/Add.1, G/TBT/N/KEN/1380/Add.1, G/TBT/N/RWA/817/Add.1, G/TBT/N/TZA/892/Add.1, G/TBT/N/UGA/1732/Add.1</v>
      </c>
      <c r="D601" s="1" t="s">
        <v>1125</v>
      </c>
      <c r="E601" s="1" t="s">
        <v>1126</v>
      </c>
      <c r="F601" s="1" t="s">
        <v>1127</v>
      </c>
      <c r="G601" s="1" t="s">
        <v>1128</v>
      </c>
      <c r="H601" s="1" t="s">
        <v>140</v>
      </c>
      <c r="I601" s="1" t="s">
        <v>1176</v>
      </c>
      <c r="J601" s="1" t="s">
        <v>23</v>
      </c>
      <c r="K601" s="1" t="s">
        <v>29</v>
      </c>
      <c r="L601" s="3"/>
      <c r="M601" s="9" t="s">
        <v>23</v>
      </c>
      <c r="N601" s="9" t="s">
        <v>23</v>
      </c>
      <c r="O601" s="9" t="s">
        <v>23</v>
      </c>
      <c r="P601" s="3" t="s">
        <v>71</v>
      </c>
      <c r="Q601" s="3"/>
      <c r="R601" s="3" t="str">
        <f>HYPERLINK("https://docs.wto.org/imrd/directdoc.asp?DDFDocuments/t/G/TBTN23/BDI318A1.docx", "https://docs.wto.org/imrd/directdoc.asp?DDFDocuments/t/G/TBTN23/BDI318A1.docx")</f>
        <v>https://docs.wto.org/imrd/directdoc.asp?DDFDocuments/t/G/TBTN23/BDI318A1.docx</v>
      </c>
      <c r="S601" s="3" t="str">
        <f>HYPERLINK("https://docs.wto.org/imrd/directdoc.asp?DDFDocuments/u/G/TBTN23/BDI318A1.docx", "https://docs.wto.org/imrd/directdoc.asp?DDFDocuments/u/G/TBTN23/BDI318A1.docx")</f>
        <v>https://docs.wto.org/imrd/directdoc.asp?DDFDocuments/u/G/TBTN23/BDI318A1.docx</v>
      </c>
      <c r="T601" s="3" t="str">
        <f>HYPERLINK("https://docs.wto.org/imrd/directdoc.asp?DDFDocuments/v/G/TBTN23/BDI318A1.docx", "https://docs.wto.org/imrd/directdoc.asp?DDFDocuments/v/G/TBTN23/BDI318A1.docx")</f>
        <v>https://docs.wto.org/imrd/directdoc.asp?DDFDocuments/v/G/TBTN23/BDI318A1.docx</v>
      </c>
      <c r="U601" s="3" t="s">
        <v>421</v>
      </c>
      <c r="V601" s="3" t="s">
        <v>422</v>
      </c>
      <c r="W601" s="3" t="s">
        <v>422</v>
      </c>
      <c r="X601" s="3" t="s">
        <v>422</v>
      </c>
      <c r="Y601" s="3" t="s">
        <v>422</v>
      </c>
      <c r="Z601" s="3" t="s">
        <v>422</v>
      </c>
      <c r="AA601" s="3" t="s">
        <v>422</v>
      </c>
      <c r="AB601" s="1" t="s">
        <v>23</v>
      </c>
    </row>
    <row r="602" spans="1:28" ht="225" x14ac:dyDescent="0.25">
      <c r="A602" s="3" t="s">
        <v>126</v>
      </c>
      <c r="B602" s="9">
        <v>46000</v>
      </c>
      <c r="C602" s="13" t="str">
        <f>HYPERLINK("https://eping.wto.org/en/Search?viewData= G/TBT/N/BDI/331/Add.1, G/TBT/N/KEN/1393/Add.1, G/TBT/N/RWA/838/Add.1, G/TBT/N/TZA/917/Add.1, G/TBT/N/UGA/1746/Add.1"," G/TBT/N/BDI/331/Add.1, G/TBT/N/KEN/1393/Add.1, G/TBT/N/RWA/838/Add.1, G/TBT/N/TZA/917/Add.1, G/TBT/N/UGA/1746/Add.1")</f>
        <v xml:space="preserve"> G/TBT/N/BDI/331/Add.1, G/TBT/N/KEN/1393/Add.1, G/TBT/N/RWA/838/Add.1, G/TBT/N/TZA/917/Add.1, G/TBT/N/UGA/1746/Add.1</v>
      </c>
      <c r="D602" s="1" t="s">
        <v>1184</v>
      </c>
      <c r="E602" s="1" t="s">
        <v>1185</v>
      </c>
      <c r="F602" s="1" t="s">
        <v>1186</v>
      </c>
      <c r="G602" s="1" t="s">
        <v>1187</v>
      </c>
      <c r="H602" s="1" t="s">
        <v>92</v>
      </c>
      <c r="I602" s="1" t="s">
        <v>1188</v>
      </c>
      <c r="J602" s="1" t="s">
        <v>23</v>
      </c>
      <c r="K602" s="1" t="s">
        <v>29</v>
      </c>
      <c r="L602" s="3"/>
      <c r="M602" s="9" t="s">
        <v>23</v>
      </c>
      <c r="N602" s="9" t="s">
        <v>23</v>
      </c>
      <c r="O602" s="9" t="s">
        <v>23</v>
      </c>
      <c r="P602" s="3" t="s">
        <v>71</v>
      </c>
      <c r="Q602" s="3"/>
      <c r="R602" s="3" t="str">
        <f>HYPERLINK("https://docs.wto.org/imrd/directdoc.asp?DDFDocuments/t/G/TBTN23/BDI331A1.docx", "https://docs.wto.org/imrd/directdoc.asp?DDFDocuments/t/G/TBTN23/BDI331A1.docx")</f>
        <v>https://docs.wto.org/imrd/directdoc.asp?DDFDocuments/t/G/TBTN23/BDI331A1.docx</v>
      </c>
      <c r="S602" s="3" t="str">
        <f>HYPERLINK("https://docs.wto.org/imrd/directdoc.asp?DDFDocuments/u/G/TBTN23/BDI331A1.docx", "https://docs.wto.org/imrd/directdoc.asp?DDFDocuments/u/G/TBTN23/BDI331A1.docx")</f>
        <v>https://docs.wto.org/imrd/directdoc.asp?DDFDocuments/u/G/TBTN23/BDI331A1.docx</v>
      </c>
      <c r="T602" s="3" t="str">
        <f>HYPERLINK("https://docs.wto.org/imrd/directdoc.asp?DDFDocuments/v/G/TBTN23/BDI331A1.docx", "https://docs.wto.org/imrd/directdoc.asp?DDFDocuments/v/G/TBTN23/BDI331A1.docx")</f>
        <v>https://docs.wto.org/imrd/directdoc.asp?DDFDocuments/v/G/TBTN23/BDI331A1.docx</v>
      </c>
      <c r="U602" s="3" t="s">
        <v>421</v>
      </c>
      <c r="V602" s="3" t="s">
        <v>422</v>
      </c>
      <c r="W602" s="3" t="s">
        <v>421</v>
      </c>
      <c r="X602" s="3" t="s">
        <v>422</v>
      </c>
      <c r="Y602" s="3" t="s">
        <v>422</v>
      </c>
      <c r="Z602" s="3" t="s">
        <v>422</v>
      </c>
      <c r="AA602" s="3" t="s">
        <v>422</v>
      </c>
      <c r="AB602" s="1" t="s">
        <v>23</v>
      </c>
    </row>
    <row r="603" spans="1:28" ht="225" x14ac:dyDescent="0.25">
      <c r="A603" s="3" t="s">
        <v>22</v>
      </c>
      <c r="B603" s="9">
        <v>46000</v>
      </c>
      <c r="C603" s="13" t="str">
        <f>HYPERLINK("https://eping.wto.org/en/Search?viewData= G/TBT/N/BDI/329/Add.2, G/TBT/N/KEN/1391/Add.2, G/TBT/N/RWA/836/Add.2, G/TBT/N/TZA/915/Add.2, G/TBT/N/UGA/1744/Add.2"," G/TBT/N/BDI/329/Add.2, G/TBT/N/KEN/1391/Add.2, G/TBT/N/RWA/836/Add.2, G/TBT/N/TZA/915/Add.2, G/TBT/N/UGA/1744/Add.2")</f>
        <v xml:space="preserve"> G/TBT/N/BDI/329/Add.2, G/TBT/N/KEN/1391/Add.2, G/TBT/N/RWA/836/Add.2, G/TBT/N/TZA/915/Add.2, G/TBT/N/UGA/1744/Add.2</v>
      </c>
      <c r="D603" s="1" t="s">
        <v>1249</v>
      </c>
      <c r="E603" s="1" t="s">
        <v>1250</v>
      </c>
      <c r="F603" s="1" t="s">
        <v>1251</v>
      </c>
      <c r="G603" s="1" t="s">
        <v>1252</v>
      </c>
      <c r="H603" s="1" t="s">
        <v>92</v>
      </c>
      <c r="I603" s="1" t="s">
        <v>1188</v>
      </c>
      <c r="J603" s="1" t="s">
        <v>23</v>
      </c>
      <c r="K603" s="1" t="s">
        <v>29</v>
      </c>
      <c r="L603" s="3"/>
      <c r="M603" s="9" t="s">
        <v>23</v>
      </c>
      <c r="N603" s="9" t="s">
        <v>23</v>
      </c>
      <c r="O603" s="9" t="s">
        <v>23</v>
      </c>
      <c r="P603" s="3" t="s">
        <v>71</v>
      </c>
      <c r="Q603" s="3"/>
      <c r="R603" s="3" t="str">
        <f>HYPERLINK("https://docs.wto.org/imrd/directdoc.asp?DDFDocuments/t/G/TBTN23/BDI329A2.docx", "https://docs.wto.org/imrd/directdoc.asp?DDFDocuments/t/G/TBTN23/BDI329A2.docx")</f>
        <v>https://docs.wto.org/imrd/directdoc.asp?DDFDocuments/t/G/TBTN23/BDI329A2.docx</v>
      </c>
      <c r="S603" s="3" t="str">
        <f>HYPERLINK("https://docs.wto.org/imrd/directdoc.asp?DDFDocuments/u/G/TBTN23/BDI329A2.docx", "https://docs.wto.org/imrd/directdoc.asp?DDFDocuments/u/G/TBTN23/BDI329A2.docx")</f>
        <v>https://docs.wto.org/imrd/directdoc.asp?DDFDocuments/u/G/TBTN23/BDI329A2.docx</v>
      </c>
      <c r="T603" s="3" t="str">
        <f>HYPERLINK("https://docs.wto.org/imrd/directdoc.asp?DDFDocuments/v/G/TBTN23/BDI329A2.docx", "https://docs.wto.org/imrd/directdoc.asp?DDFDocuments/v/G/TBTN23/BDI329A2.docx")</f>
        <v>https://docs.wto.org/imrd/directdoc.asp?DDFDocuments/v/G/TBTN23/BDI329A2.docx</v>
      </c>
      <c r="U603" s="3" t="s">
        <v>421</v>
      </c>
      <c r="V603" s="3" t="s">
        <v>422</v>
      </c>
      <c r="W603" s="3" t="s">
        <v>422</v>
      </c>
      <c r="X603" s="3" t="s">
        <v>422</v>
      </c>
      <c r="Y603" s="3" t="s">
        <v>422</v>
      </c>
      <c r="Z603" s="3" t="s">
        <v>422</v>
      </c>
      <c r="AA603" s="3" t="s">
        <v>422</v>
      </c>
      <c r="AB603" s="1" t="s">
        <v>23</v>
      </c>
    </row>
    <row r="604" spans="1:28" ht="105" x14ac:dyDescent="0.25">
      <c r="A604" s="3" t="s">
        <v>47</v>
      </c>
      <c r="B604" s="9">
        <v>46000</v>
      </c>
      <c r="C604" s="13" t="str">
        <f>HYPERLINK("https://eping.wto.org/en/Search?viewData= G/TBT/N/BDI/324/Add.1, G/TBT/N/KEN/1386/Add.1, G/TBT/N/RWA/827/Add.1, G/TBT/N/TZA/898/Add.1, G/TBT/N/UGA/1738/Add.1"," G/TBT/N/BDI/324/Add.1, G/TBT/N/KEN/1386/Add.1, G/TBT/N/RWA/827/Add.1, G/TBT/N/TZA/898/Add.1, G/TBT/N/UGA/1738/Add.1")</f>
        <v xml:space="preserve"> G/TBT/N/BDI/324/Add.1, G/TBT/N/KEN/1386/Add.1, G/TBT/N/RWA/827/Add.1, G/TBT/N/TZA/898/Add.1, G/TBT/N/UGA/1738/Add.1</v>
      </c>
      <c r="D604" s="1" t="s">
        <v>1313</v>
      </c>
      <c r="E604" s="1" t="s">
        <v>1314</v>
      </c>
      <c r="F604" s="1" t="s">
        <v>58</v>
      </c>
      <c r="G604" s="1" t="s">
        <v>23</v>
      </c>
      <c r="H604" s="1" t="s">
        <v>1315</v>
      </c>
      <c r="I604" s="1" t="s">
        <v>1335</v>
      </c>
      <c r="J604" s="1" t="s">
        <v>23</v>
      </c>
      <c r="K604" s="1" t="s">
        <v>89</v>
      </c>
      <c r="L604" s="3"/>
      <c r="M604" s="9" t="s">
        <v>23</v>
      </c>
      <c r="N604" s="9" t="s">
        <v>23</v>
      </c>
      <c r="O604" s="9" t="s">
        <v>23</v>
      </c>
      <c r="P604" s="3" t="s">
        <v>71</v>
      </c>
      <c r="Q604" s="3"/>
      <c r="R604" s="3" t="str">
        <f>HYPERLINK("https://docs.wto.org/imrd/directdoc.asp?DDFDocuments/t/G/TBTN23/BDI324A1.docx", "https://docs.wto.org/imrd/directdoc.asp?DDFDocuments/t/G/TBTN23/BDI324A1.docx")</f>
        <v>https://docs.wto.org/imrd/directdoc.asp?DDFDocuments/t/G/TBTN23/BDI324A1.docx</v>
      </c>
      <c r="S604" s="3" t="str">
        <f>HYPERLINK("https://docs.wto.org/imrd/directdoc.asp?DDFDocuments/u/G/TBTN23/BDI324A1.docx", "https://docs.wto.org/imrd/directdoc.asp?DDFDocuments/u/G/TBTN23/BDI324A1.docx")</f>
        <v>https://docs.wto.org/imrd/directdoc.asp?DDFDocuments/u/G/TBTN23/BDI324A1.docx</v>
      </c>
      <c r="T604" s="3" t="str">
        <f>HYPERLINK("https://docs.wto.org/imrd/directdoc.asp?DDFDocuments/v/G/TBTN23/BDI324A1.docx", "https://docs.wto.org/imrd/directdoc.asp?DDFDocuments/v/G/TBTN23/BDI324A1.docx")</f>
        <v>https://docs.wto.org/imrd/directdoc.asp?DDFDocuments/v/G/TBTN23/BDI324A1.docx</v>
      </c>
      <c r="U604" s="3" t="s">
        <v>422</v>
      </c>
      <c r="V604" s="3" t="s">
        <v>422</v>
      </c>
      <c r="W604" s="3" t="s">
        <v>421</v>
      </c>
      <c r="X604" s="3" t="s">
        <v>422</v>
      </c>
      <c r="Y604" s="3" t="s">
        <v>422</v>
      </c>
      <c r="Z604" s="3" t="s">
        <v>422</v>
      </c>
      <c r="AA604" s="3" t="s">
        <v>422</v>
      </c>
      <c r="AB604" s="1" t="s">
        <v>23</v>
      </c>
    </row>
    <row r="605" spans="1:28" ht="225" x14ac:dyDescent="0.25">
      <c r="A605" s="3" t="s">
        <v>47</v>
      </c>
      <c r="B605" s="9">
        <v>46000</v>
      </c>
      <c r="C605" s="13" t="str">
        <f>HYPERLINK("https://eping.wto.org/en/Search?viewData= G/TBT/N/BDI/338/Add.2, G/TBT/N/KEN/1400/Add.2, G/TBT/N/RWA/845/Add.2, G/TBT/N/TZA/924/Add.2, G/TBT/N/UGA/1753/Add.2"," G/TBT/N/BDI/338/Add.2, G/TBT/N/KEN/1400/Add.2, G/TBT/N/RWA/845/Add.2, G/TBT/N/TZA/924/Add.2, G/TBT/N/UGA/1753/Add.2")</f>
        <v xml:space="preserve"> G/TBT/N/BDI/338/Add.2, G/TBT/N/KEN/1400/Add.2, G/TBT/N/RWA/845/Add.2, G/TBT/N/TZA/924/Add.2, G/TBT/N/UGA/1753/Add.2</v>
      </c>
      <c r="D605" s="1" t="s">
        <v>1130</v>
      </c>
      <c r="E605" s="1" t="s">
        <v>1131</v>
      </c>
      <c r="F605" s="1" t="s">
        <v>1132</v>
      </c>
      <c r="G605" s="1" t="s">
        <v>1133</v>
      </c>
      <c r="H605" s="1" t="s">
        <v>131</v>
      </c>
      <c r="I605" s="1" t="s">
        <v>1188</v>
      </c>
      <c r="J605" s="1" t="s">
        <v>23</v>
      </c>
      <c r="K605" s="1" t="s">
        <v>1135</v>
      </c>
      <c r="L605" s="3"/>
      <c r="M605" s="9" t="s">
        <v>23</v>
      </c>
      <c r="N605" s="9" t="s">
        <v>23</v>
      </c>
      <c r="O605" s="9" t="s">
        <v>23</v>
      </c>
      <c r="P605" s="3" t="s">
        <v>71</v>
      </c>
      <c r="Q605" s="3"/>
      <c r="R605" s="3" t="str">
        <f>HYPERLINK("https://docs.wto.org/imrd/directdoc.asp?DDFDocuments/t/G/TBTN23/BDI338A2.docx", "https://docs.wto.org/imrd/directdoc.asp?DDFDocuments/t/G/TBTN23/BDI338A2.docx")</f>
        <v>https://docs.wto.org/imrd/directdoc.asp?DDFDocuments/t/G/TBTN23/BDI338A2.docx</v>
      </c>
      <c r="S605" s="3" t="str">
        <f>HYPERLINK("https://docs.wto.org/imrd/directdoc.asp?DDFDocuments/u/G/TBTN23/BDI338A2.docx", "https://docs.wto.org/imrd/directdoc.asp?DDFDocuments/u/G/TBTN23/BDI338A2.docx")</f>
        <v>https://docs.wto.org/imrd/directdoc.asp?DDFDocuments/u/G/TBTN23/BDI338A2.docx</v>
      </c>
      <c r="T605" s="3" t="str">
        <f>HYPERLINK("https://docs.wto.org/imrd/directdoc.asp?DDFDocuments/v/G/TBTN23/BDI338A2.docx", "https://docs.wto.org/imrd/directdoc.asp?DDFDocuments/v/G/TBTN23/BDI338A2.docx")</f>
        <v>https://docs.wto.org/imrd/directdoc.asp?DDFDocuments/v/G/TBTN23/BDI338A2.docx</v>
      </c>
      <c r="U605" s="3" t="s">
        <v>421</v>
      </c>
      <c r="V605" s="3" t="s">
        <v>422</v>
      </c>
      <c r="W605" s="3" t="s">
        <v>422</v>
      </c>
      <c r="X605" s="3" t="s">
        <v>422</v>
      </c>
      <c r="Y605" s="3" t="s">
        <v>422</v>
      </c>
      <c r="Z605" s="3" t="s">
        <v>422</v>
      </c>
      <c r="AA605" s="3" t="s">
        <v>422</v>
      </c>
      <c r="AB605" s="1" t="s">
        <v>23</v>
      </c>
    </row>
    <row r="606" spans="1:28" ht="195" x14ac:dyDescent="0.25">
      <c r="A606" s="3" t="s">
        <v>22</v>
      </c>
      <c r="B606" s="9">
        <v>46000</v>
      </c>
      <c r="C606" s="13" t="str">
        <f>HYPERLINK("https://eping.wto.org/en/Search?viewData= G/TBT/N/BDI/337/Add.2, G/TBT/N/KEN/1399/Add.3, G/TBT/N/RWA/844/Add.2, G/TBT/N/TZA/923/Add.2, G/TBT/N/UGA/1752/Add.2"," G/TBT/N/BDI/337/Add.2, G/TBT/N/KEN/1399/Add.3, G/TBT/N/RWA/844/Add.2, G/TBT/N/TZA/923/Add.2, G/TBT/N/UGA/1752/Add.2")</f>
        <v xml:space="preserve"> G/TBT/N/BDI/337/Add.2, G/TBT/N/KEN/1399/Add.3, G/TBT/N/RWA/844/Add.2, G/TBT/N/TZA/923/Add.2, G/TBT/N/UGA/1752/Add.2</v>
      </c>
      <c r="D606" s="1" t="s">
        <v>1273</v>
      </c>
      <c r="E606" s="1" t="s">
        <v>1274</v>
      </c>
      <c r="F606" s="1" t="s">
        <v>1132</v>
      </c>
      <c r="G606" s="1" t="s">
        <v>1133</v>
      </c>
      <c r="H606" s="1" t="s">
        <v>131</v>
      </c>
      <c r="I606" s="1" t="s">
        <v>1191</v>
      </c>
      <c r="J606" s="1" t="s">
        <v>23</v>
      </c>
      <c r="K606" s="1" t="s">
        <v>133</v>
      </c>
      <c r="L606" s="3"/>
      <c r="M606" s="9" t="s">
        <v>23</v>
      </c>
      <c r="N606" s="9" t="s">
        <v>23</v>
      </c>
      <c r="O606" s="9" t="s">
        <v>23</v>
      </c>
      <c r="P606" s="3" t="s">
        <v>71</v>
      </c>
      <c r="Q606" s="3"/>
      <c r="R606" s="3" t="str">
        <f>HYPERLINK("https://docs.wto.org/imrd/directdoc.asp?DDFDocuments/t/G/TBTN23/BDI337A2.docx", "https://docs.wto.org/imrd/directdoc.asp?DDFDocuments/t/G/TBTN23/BDI337A2.docx")</f>
        <v>https://docs.wto.org/imrd/directdoc.asp?DDFDocuments/t/G/TBTN23/BDI337A2.docx</v>
      </c>
      <c r="S606" s="3" t="str">
        <f>HYPERLINK("https://docs.wto.org/imrd/directdoc.asp?DDFDocuments/u/G/TBTN23/BDI337A2.docx", "https://docs.wto.org/imrd/directdoc.asp?DDFDocuments/u/G/TBTN23/BDI337A2.docx")</f>
        <v>https://docs.wto.org/imrd/directdoc.asp?DDFDocuments/u/G/TBTN23/BDI337A2.docx</v>
      </c>
      <c r="T606" s="3" t="str">
        <f>HYPERLINK("https://docs.wto.org/imrd/directdoc.asp?DDFDocuments/v/G/TBTN23/BDI337A2.docx", "https://docs.wto.org/imrd/directdoc.asp?DDFDocuments/v/G/TBTN23/BDI337A2.docx")</f>
        <v>https://docs.wto.org/imrd/directdoc.asp?DDFDocuments/v/G/TBTN23/BDI337A2.docx</v>
      </c>
      <c r="U606" s="3" t="s">
        <v>421</v>
      </c>
      <c r="V606" s="3" t="s">
        <v>422</v>
      </c>
      <c r="W606" s="3" t="s">
        <v>422</v>
      </c>
      <c r="X606" s="3" t="s">
        <v>422</v>
      </c>
      <c r="Y606" s="3" t="s">
        <v>422</v>
      </c>
      <c r="Z606" s="3" t="s">
        <v>422</v>
      </c>
      <c r="AA606" s="3" t="s">
        <v>422</v>
      </c>
      <c r="AB606" s="1" t="s">
        <v>23</v>
      </c>
    </row>
    <row r="607" spans="1:28" ht="240" x14ac:dyDescent="0.25">
      <c r="A607" s="3" t="s">
        <v>47</v>
      </c>
      <c r="B607" s="9">
        <v>46000</v>
      </c>
      <c r="C607" s="13" t="str">
        <f>HYPERLINK("https://eping.wto.org/en/Search?viewData= G/TBT/N/BDI/336/Add.2, G/TBT/N/KEN/1398/Add.3, G/TBT/N/RWA/843/Add.2, G/TBT/N/TZA/922/Add.2, G/TBT/N/UGA/1751/Add.2"," G/TBT/N/BDI/336/Add.2, G/TBT/N/KEN/1398/Add.3, G/TBT/N/RWA/843/Add.2, G/TBT/N/TZA/922/Add.2, G/TBT/N/UGA/1751/Add.2")</f>
        <v xml:space="preserve"> G/TBT/N/BDI/336/Add.2, G/TBT/N/KEN/1398/Add.3, G/TBT/N/RWA/843/Add.2, G/TBT/N/TZA/922/Add.2, G/TBT/N/UGA/1751/Add.2</v>
      </c>
      <c r="D607" s="1" t="s">
        <v>1144</v>
      </c>
      <c r="E607" s="1" t="s">
        <v>1145</v>
      </c>
      <c r="F607" s="1" t="s">
        <v>1132</v>
      </c>
      <c r="G607" s="1" t="s">
        <v>1133</v>
      </c>
      <c r="H607" s="1" t="s">
        <v>131</v>
      </c>
      <c r="I607" s="1" t="s">
        <v>1322</v>
      </c>
      <c r="J607" s="1" t="s">
        <v>23</v>
      </c>
      <c r="K607" s="1" t="s">
        <v>133</v>
      </c>
      <c r="L607" s="3"/>
      <c r="M607" s="9" t="s">
        <v>23</v>
      </c>
      <c r="N607" s="9" t="s">
        <v>23</v>
      </c>
      <c r="O607" s="9" t="s">
        <v>23</v>
      </c>
      <c r="P607" s="3" t="s">
        <v>71</v>
      </c>
      <c r="Q607" s="3"/>
      <c r="R607" s="3" t="str">
        <f>HYPERLINK("https://docs.wto.org/imrd/directdoc.asp?DDFDocuments/t/G/TBTN23/BDI336A2.docx", "https://docs.wto.org/imrd/directdoc.asp?DDFDocuments/t/G/TBTN23/BDI336A2.docx")</f>
        <v>https://docs.wto.org/imrd/directdoc.asp?DDFDocuments/t/G/TBTN23/BDI336A2.docx</v>
      </c>
      <c r="S607" s="3" t="str">
        <f>HYPERLINK("https://docs.wto.org/imrd/directdoc.asp?DDFDocuments/u/G/TBTN23/BDI336A2.docx", "https://docs.wto.org/imrd/directdoc.asp?DDFDocuments/u/G/TBTN23/BDI336A2.docx")</f>
        <v>https://docs.wto.org/imrd/directdoc.asp?DDFDocuments/u/G/TBTN23/BDI336A2.docx</v>
      </c>
      <c r="T607" s="3" t="str">
        <f>HYPERLINK("https://docs.wto.org/imrd/directdoc.asp?DDFDocuments/v/G/TBTN23/BDI336A2.docx", "https://docs.wto.org/imrd/directdoc.asp?DDFDocuments/v/G/TBTN23/BDI336A2.docx")</f>
        <v>https://docs.wto.org/imrd/directdoc.asp?DDFDocuments/v/G/TBTN23/BDI336A2.docx</v>
      </c>
      <c r="U607" s="3" t="s">
        <v>421</v>
      </c>
      <c r="V607" s="3" t="s">
        <v>422</v>
      </c>
      <c r="W607" s="3" t="s">
        <v>422</v>
      </c>
      <c r="X607" s="3" t="s">
        <v>422</v>
      </c>
      <c r="Y607" s="3" t="s">
        <v>422</v>
      </c>
      <c r="Z607" s="3" t="s">
        <v>422</v>
      </c>
      <c r="AA607" s="3" t="s">
        <v>422</v>
      </c>
      <c r="AB607" s="1" t="s">
        <v>23</v>
      </c>
    </row>
    <row r="608" spans="1:28" ht="225" x14ac:dyDescent="0.25">
      <c r="A608" s="3" t="s">
        <v>126</v>
      </c>
      <c r="B608" s="9">
        <v>46000</v>
      </c>
      <c r="C608" s="13" t="str">
        <f>HYPERLINK("https://eping.wto.org/en/Search?viewData= G/TBT/N/BDI/350/Add.2, G/TBT/N/KEN/1419/Add.2, G/TBT/N/RWA/857/Add.2, G/TBT/N/TZA/942/Add.2, G/TBT/N/UGA/1766/Add.2"," G/TBT/N/BDI/350/Add.2, G/TBT/N/KEN/1419/Add.2, G/TBT/N/RWA/857/Add.2, G/TBT/N/TZA/942/Add.2, G/TBT/N/UGA/1766/Add.2")</f>
        <v xml:space="preserve"> G/TBT/N/BDI/350/Add.2, G/TBT/N/KEN/1419/Add.2, G/TBT/N/RWA/857/Add.2, G/TBT/N/TZA/942/Add.2, G/TBT/N/UGA/1766/Add.2</v>
      </c>
      <c r="D608" s="1" t="s">
        <v>1198</v>
      </c>
      <c r="E608" s="1" t="s">
        <v>1199</v>
      </c>
      <c r="F608" s="1" t="s">
        <v>1200</v>
      </c>
      <c r="G608" s="1" t="s">
        <v>1201</v>
      </c>
      <c r="H608" s="1" t="s">
        <v>1202</v>
      </c>
      <c r="I608" s="1" t="s">
        <v>1203</v>
      </c>
      <c r="J608" s="1" t="s">
        <v>23</v>
      </c>
      <c r="K608" s="1" t="s">
        <v>23</v>
      </c>
      <c r="L608" s="3"/>
      <c r="M608" s="9" t="s">
        <v>23</v>
      </c>
      <c r="N608" s="9" t="s">
        <v>23</v>
      </c>
      <c r="O608" s="9" t="s">
        <v>23</v>
      </c>
      <c r="P608" s="3" t="s">
        <v>71</v>
      </c>
      <c r="Q608" s="3"/>
      <c r="R608" s="3" t="str">
        <f>HYPERLINK("https://docs.wto.org/imrd/directdoc.asp?DDFDocuments/t/G/TBTN23/BDI350A2.docx", "https://docs.wto.org/imrd/directdoc.asp?DDFDocuments/t/G/TBTN23/BDI350A2.docx")</f>
        <v>https://docs.wto.org/imrd/directdoc.asp?DDFDocuments/t/G/TBTN23/BDI350A2.docx</v>
      </c>
      <c r="S608" s="3" t="str">
        <f>HYPERLINK("https://docs.wto.org/imrd/directdoc.asp?DDFDocuments/u/G/TBTN23/BDI350A2.docx", "https://docs.wto.org/imrd/directdoc.asp?DDFDocuments/u/G/TBTN23/BDI350A2.docx")</f>
        <v>https://docs.wto.org/imrd/directdoc.asp?DDFDocuments/u/G/TBTN23/BDI350A2.docx</v>
      </c>
      <c r="T608" s="3" t="str">
        <f>HYPERLINK("https://docs.wto.org/imrd/directdoc.asp?DDFDocuments/v/G/TBTN23/BDI350A2.docx", "https://docs.wto.org/imrd/directdoc.asp?DDFDocuments/v/G/TBTN23/BDI350A2.docx")</f>
        <v>https://docs.wto.org/imrd/directdoc.asp?DDFDocuments/v/G/TBTN23/BDI350A2.docx</v>
      </c>
      <c r="U608" s="3" t="s">
        <v>422</v>
      </c>
      <c r="V608" s="3" t="s">
        <v>422</v>
      </c>
      <c r="W608" s="3" t="s">
        <v>421</v>
      </c>
      <c r="X608" s="3" t="s">
        <v>422</v>
      </c>
      <c r="Y608" s="3" t="s">
        <v>422</v>
      </c>
      <c r="Z608" s="3" t="s">
        <v>422</v>
      </c>
      <c r="AA608" s="3" t="s">
        <v>422</v>
      </c>
      <c r="AB608" s="1" t="s">
        <v>23</v>
      </c>
    </row>
    <row r="609" spans="1:28" ht="180" x14ac:dyDescent="0.25">
      <c r="A609" s="3" t="s">
        <v>126</v>
      </c>
      <c r="B609" s="9">
        <v>46000</v>
      </c>
      <c r="C609" s="13" t="str">
        <f>HYPERLINK("https://eping.wto.org/en/Search?viewData= G/TBT/N/BDI/352/Add.1, G/TBT/N/KEN/1421/Add.1, G/TBT/N/RWA/859/Add.1, G/TBT/N/TZA/944/Add.1, G/TBT/N/UGA/1768/Add.1"," G/TBT/N/BDI/352/Add.1, G/TBT/N/KEN/1421/Add.1, G/TBT/N/RWA/859/Add.1, G/TBT/N/TZA/944/Add.1, G/TBT/N/UGA/1768/Add.1")</f>
        <v xml:space="preserve"> G/TBT/N/BDI/352/Add.1, G/TBT/N/KEN/1421/Add.1, G/TBT/N/RWA/859/Add.1, G/TBT/N/TZA/944/Add.1, G/TBT/N/UGA/1768/Add.1</v>
      </c>
      <c r="D609" s="1" t="s">
        <v>1253</v>
      </c>
      <c r="E609" s="1" t="s">
        <v>1254</v>
      </c>
      <c r="F609" s="1" t="s">
        <v>1255</v>
      </c>
      <c r="G609" s="1" t="s">
        <v>1256</v>
      </c>
      <c r="H609" s="1" t="s">
        <v>103</v>
      </c>
      <c r="I609" s="1" t="s">
        <v>1257</v>
      </c>
      <c r="J609" s="1" t="s">
        <v>23</v>
      </c>
      <c r="K609" s="1" t="s">
        <v>23</v>
      </c>
      <c r="L609" s="3"/>
      <c r="M609" s="9" t="s">
        <v>23</v>
      </c>
      <c r="N609" s="9" t="s">
        <v>23</v>
      </c>
      <c r="O609" s="9" t="s">
        <v>23</v>
      </c>
      <c r="P609" s="3" t="s">
        <v>71</v>
      </c>
      <c r="Q609" s="3"/>
      <c r="R609" s="3" t="str">
        <f>HYPERLINK("https://docs.wto.org/imrd/directdoc.asp?DDFDocuments/t/G/TBTN23/BDI352A1.docx", "https://docs.wto.org/imrd/directdoc.asp?DDFDocuments/t/G/TBTN23/BDI352A1.docx")</f>
        <v>https://docs.wto.org/imrd/directdoc.asp?DDFDocuments/t/G/TBTN23/BDI352A1.docx</v>
      </c>
      <c r="S609" s="3" t="str">
        <f>HYPERLINK("https://docs.wto.org/imrd/directdoc.asp?DDFDocuments/u/G/TBTN23/BDI352A1.docx", "https://docs.wto.org/imrd/directdoc.asp?DDFDocuments/u/G/TBTN23/BDI352A1.docx")</f>
        <v>https://docs.wto.org/imrd/directdoc.asp?DDFDocuments/u/G/TBTN23/BDI352A1.docx</v>
      </c>
      <c r="T609" s="3" t="str">
        <f>HYPERLINK("https://docs.wto.org/imrd/directdoc.asp?DDFDocuments/v/G/TBTN23/BDI352A1.docx", "https://docs.wto.org/imrd/directdoc.asp?DDFDocuments/v/G/TBTN23/BDI352A1.docx")</f>
        <v>https://docs.wto.org/imrd/directdoc.asp?DDFDocuments/v/G/TBTN23/BDI352A1.docx</v>
      </c>
      <c r="U609" s="3" t="s">
        <v>422</v>
      </c>
      <c r="V609" s="3" t="s">
        <v>422</v>
      </c>
      <c r="W609" s="3" t="s">
        <v>421</v>
      </c>
      <c r="X609" s="3" t="s">
        <v>422</v>
      </c>
      <c r="Y609" s="3" t="s">
        <v>422</v>
      </c>
      <c r="Z609" s="3" t="s">
        <v>422</v>
      </c>
      <c r="AA609" s="3" t="s">
        <v>422</v>
      </c>
      <c r="AB609" s="1" t="s">
        <v>23</v>
      </c>
    </row>
    <row r="610" spans="1:28" ht="300" x14ac:dyDescent="0.25">
      <c r="A610" s="3" t="s">
        <v>47</v>
      </c>
      <c r="B610" s="9">
        <v>46000</v>
      </c>
      <c r="C610" s="13" t="str">
        <f>HYPERLINK("https://eping.wto.org/en/Search?viewData= G/TBT/N/BDI/444/Add.1, G/TBT/N/KEN/1549/Add.2, G/TBT/N/RWA/979/Add.1, G/TBT/N/TZA/1080/Add.1, G/TBT/N/UGA/1894/Add.1"," G/TBT/N/BDI/444/Add.1, G/TBT/N/KEN/1549/Add.2, G/TBT/N/RWA/979/Add.1, G/TBT/N/TZA/1080/Add.1, G/TBT/N/UGA/1894/Add.1")</f>
        <v xml:space="preserve"> G/TBT/N/BDI/444/Add.1, G/TBT/N/KEN/1549/Add.2, G/TBT/N/RWA/979/Add.1, G/TBT/N/TZA/1080/Add.1, G/TBT/N/UGA/1894/Add.1</v>
      </c>
      <c r="D610" s="1" t="s">
        <v>1258</v>
      </c>
      <c r="E610" s="1" t="s">
        <v>1259</v>
      </c>
      <c r="F610" s="1" t="s">
        <v>1260</v>
      </c>
      <c r="G610" s="1" t="s">
        <v>1261</v>
      </c>
      <c r="H610" s="1" t="s">
        <v>1202</v>
      </c>
      <c r="I610" s="1" t="s">
        <v>649</v>
      </c>
      <c r="J610" s="1" t="s">
        <v>23</v>
      </c>
      <c r="K610" s="1" t="s">
        <v>29</v>
      </c>
      <c r="L610" s="3"/>
      <c r="M610" s="9" t="s">
        <v>23</v>
      </c>
      <c r="N610" s="9" t="s">
        <v>23</v>
      </c>
      <c r="O610" s="9" t="s">
        <v>23</v>
      </c>
      <c r="P610" s="3" t="s">
        <v>71</v>
      </c>
      <c r="Q610" s="3"/>
      <c r="R610" s="3" t="str">
        <f>HYPERLINK("https://docs.wto.org/imrd/directdoc.asp?DDFDocuments/t/G/TBTN24/BDI444A1.docx", "https://docs.wto.org/imrd/directdoc.asp?DDFDocuments/t/G/TBTN24/BDI444A1.docx")</f>
        <v>https://docs.wto.org/imrd/directdoc.asp?DDFDocuments/t/G/TBTN24/BDI444A1.docx</v>
      </c>
      <c r="S610" s="3" t="str">
        <f>HYPERLINK("https://docs.wto.org/imrd/directdoc.asp?DDFDocuments/u/G/TBTN24/BDI444A1.docx", "https://docs.wto.org/imrd/directdoc.asp?DDFDocuments/u/G/TBTN24/BDI444A1.docx")</f>
        <v>https://docs.wto.org/imrd/directdoc.asp?DDFDocuments/u/G/TBTN24/BDI444A1.docx</v>
      </c>
      <c r="T610" s="3" t="str">
        <f>HYPERLINK("https://docs.wto.org/imrd/directdoc.asp?DDFDocuments/v/G/TBTN24/BDI444A1.docx", "https://docs.wto.org/imrd/directdoc.asp?DDFDocuments/v/G/TBTN24/BDI444A1.docx")</f>
        <v>https://docs.wto.org/imrd/directdoc.asp?DDFDocuments/v/G/TBTN24/BDI444A1.docx</v>
      </c>
      <c r="U610" s="3" t="s">
        <v>421</v>
      </c>
      <c r="V610" s="3" t="s">
        <v>422</v>
      </c>
      <c r="W610" s="3" t="s">
        <v>421</v>
      </c>
      <c r="X610" s="3" t="s">
        <v>422</v>
      </c>
      <c r="Y610" s="3" t="s">
        <v>422</v>
      </c>
      <c r="Z610" s="3" t="s">
        <v>422</v>
      </c>
      <c r="AA610" s="3" t="s">
        <v>422</v>
      </c>
      <c r="AB610" s="1" t="s">
        <v>23</v>
      </c>
    </row>
    <row r="611" spans="1:28" ht="409.5" x14ac:dyDescent="0.25">
      <c r="A611" s="3" t="s">
        <v>22</v>
      </c>
      <c r="B611" s="9">
        <v>46000</v>
      </c>
      <c r="C611" s="13" t="str">
        <f>HYPERLINK("https://eping.wto.org/en/Search?viewData= G/TBT/N/BDI/449/Add.1, G/TBT/N/KEN/1554/Add.2, G/TBT/N/RWA/984/Add.1, G/TBT/N/TZA/1085/Add.1, G/TBT/N/UGA/1899/Add.1"," G/TBT/N/BDI/449/Add.1, G/TBT/N/KEN/1554/Add.2, G/TBT/N/RWA/984/Add.1, G/TBT/N/TZA/1085/Add.1, G/TBT/N/UGA/1899/Add.1")</f>
        <v xml:space="preserve"> G/TBT/N/BDI/449/Add.1, G/TBT/N/KEN/1554/Add.2, G/TBT/N/RWA/984/Add.1, G/TBT/N/TZA/1085/Add.1, G/TBT/N/UGA/1899/Add.1</v>
      </c>
      <c r="D611" s="1" t="s">
        <v>1204</v>
      </c>
      <c r="E611" s="1" t="s">
        <v>1205</v>
      </c>
      <c r="F611" s="1" t="s">
        <v>1206</v>
      </c>
      <c r="G611" s="1" t="s">
        <v>1207</v>
      </c>
      <c r="H611" s="1" t="s">
        <v>1208</v>
      </c>
      <c r="I611" s="1" t="s">
        <v>649</v>
      </c>
      <c r="J611" s="1" t="s">
        <v>23</v>
      </c>
      <c r="K611" s="1" t="s">
        <v>29</v>
      </c>
      <c r="L611" s="3"/>
      <c r="M611" s="9" t="s">
        <v>23</v>
      </c>
      <c r="N611" s="9" t="s">
        <v>23</v>
      </c>
      <c r="O611" s="9" t="s">
        <v>23</v>
      </c>
      <c r="P611" s="3" t="s">
        <v>71</v>
      </c>
      <c r="Q611" s="3"/>
      <c r="R611" s="3" t="str">
        <f>HYPERLINK("https://docs.wto.org/imrd/directdoc.asp?DDFDocuments/t/G/TBTN24/BDI449A1.docx", "https://docs.wto.org/imrd/directdoc.asp?DDFDocuments/t/G/TBTN24/BDI449A1.docx")</f>
        <v>https://docs.wto.org/imrd/directdoc.asp?DDFDocuments/t/G/TBTN24/BDI449A1.docx</v>
      </c>
      <c r="S611" s="3" t="str">
        <f>HYPERLINK("https://docs.wto.org/imrd/directdoc.asp?DDFDocuments/u/G/TBTN24/BDI449A1.docx", "https://docs.wto.org/imrd/directdoc.asp?DDFDocuments/u/G/TBTN24/BDI449A1.docx")</f>
        <v>https://docs.wto.org/imrd/directdoc.asp?DDFDocuments/u/G/TBTN24/BDI449A1.docx</v>
      </c>
      <c r="T611" s="3" t="str">
        <f>HYPERLINK("https://docs.wto.org/imrd/directdoc.asp?DDFDocuments/v/G/TBTN24/BDI449A1.docx", "https://docs.wto.org/imrd/directdoc.asp?DDFDocuments/v/G/TBTN24/BDI449A1.docx")</f>
        <v>https://docs.wto.org/imrd/directdoc.asp?DDFDocuments/v/G/TBTN24/BDI449A1.docx</v>
      </c>
      <c r="U611" s="3" t="s">
        <v>421</v>
      </c>
      <c r="V611" s="3" t="s">
        <v>422</v>
      </c>
      <c r="W611" s="3" t="s">
        <v>421</v>
      </c>
      <c r="X611" s="3" t="s">
        <v>422</v>
      </c>
      <c r="Y611" s="3" t="s">
        <v>422</v>
      </c>
      <c r="Z611" s="3" t="s">
        <v>422</v>
      </c>
      <c r="AA611" s="3" t="s">
        <v>422</v>
      </c>
      <c r="AB611" s="1" t="s">
        <v>23</v>
      </c>
    </row>
    <row r="612" spans="1:28" ht="135" x14ac:dyDescent="0.25">
      <c r="A612" s="3" t="s">
        <v>126</v>
      </c>
      <c r="B612" s="9">
        <v>46000</v>
      </c>
      <c r="C612" s="13" t="str">
        <f>HYPERLINK("https://eping.wto.org/en/Search?viewData= G/TBT/N/BDI/376/Add.1, G/TBT/N/KEN/1456/Add.2, G/TBT/N/RWA/888/Add.1, G/TBT/N/TZA/990/Add.1, G/TBT/N/UGA/1793/Add.1"," G/TBT/N/BDI/376/Add.1, G/TBT/N/KEN/1456/Add.2, G/TBT/N/RWA/888/Add.1, G/TBT/N/TZA/990/Add.1, G/TBT/N/UGA/1793/Add.1")</f>
        <v xml:space="preserve"> G/TBT/N/BDI/376/Add.1, G/TBT/N/KEN/1456/Add.2, G/TBT/N/RWA/888/Add.1, G/TBT/N/TZA/990/Add.1, G/TBT/N/UGA/1793/Add.1</v>
      </c>
      <c r="D612" s="1" t="s">
        <v>1267</v>
      </c>
      <c r="E612" s="1" t="s">
        <v>1268</v>
      </c>
      <c r="F612" s="1" t="s">
        <v>1264</v>
      </c>
      <c r="G612" s="1" t="s">
        <v>1265</v>
      </c>
      <c r="H612" s="1" t="s">
        <v>1266</v>
      </c>
      <c r="I612" s="1" t="s">
        <v>1179</v>
      </c>
      <c r="J612" s="1" t="s">
        <v>23</v>
      </c>
      <c r="K612" s="1" t="s">
        <v>29</v>
      </c>
      <c r="L612" s="3"/>
      <c r="M612" s="9" t="s">
        <v>23</v>
      </c>
      <c r="N612" s="9" t="s">
        <v>23</v>
      </c>
      <c r="O612" s="9" t="s">
        <v>23</v>
      </c>
      <c r="P612" s="3" t="s">
        <v>71</v>
      </c>
      <c r="Q612" s="3"/>
      <c r="R612" s="3" t="str">
        <f>HYPERLINK("https://docs.wto.org/imrd/directdoc.asp?DDFDocuments/t/G/TBTN23/BDI376A1.docx", "https://docs.wto.org/imrd/directdoc.asp?DDFDocuments/t/G/TBTN23/BDI376A1.docx")</f>
        <v>https://docs.wto.org/imrd/directdoc.asp?DDFDocuments/t/G/TBTN23/BDI376A1.docx</v>
      </c>
      <c r="S612" s="3" t="str">
        <f>HYPERLINK("https://docs.wto.org/imrd/directdoc.asp?DDFDocuments/u/G/TBTN23/BDI376A1.docx", "https://docs.wto.org/imrd/directdoc.asp?DDFDocuments/u/G/TBTN23/BDI376A1.docx")</f>
        <v>https://docs.wto.org/imrd/directdoc.asp?DDFDocuments/u/G/TBTN23/BDI376A1.docx</v>
      </c>
      <c r="T612" s="3" t="str">
        <f>HYPERLINK("https://docs.wto.org/imrd/directdoc.asp?DDFDocuments/v/G/TBTN23/BDI376A1.docx", "https://docs.wto.org/imrd/directdoc.asp?DDFDocuments/v/G/TBTN23/BDI376A1.docx")</f>
        <v>https://docs.wto.org/imrd/directdoc.asp?DDFDocuments/v/G/TBTN23/BDI376A1.docx</v>
      </c>
      <c r="U612" s="3" t="s">
        <v>421</v>
      </c>
      <c r="V612" s="3" t="s">
        <v>422</v>
      </c>
      <c r="W612" s="3" t="s">
        <v>422</v>
      </c>
      <c r="X612" s="3" t="s">
        <v>422</v>
      </c>
      <c r="Y612" s="3" t="s">
        <v>422</v>
      </c>
      <c r="Z612" s="3" t="s">
        <v>422</v>
      </c>
      <c r="AA612" s="3" t="s">
        <v>422</v>
      </c>
      <c r="AB612" s="1" t="s">
        <v>23</v>
      </c>
    </row>
    <row r="613" spans="1:28" ht="60" x14ac:dyDescent="0.25">
      <c r="A613" s="3" t="s">
        <v>118</v>
      </c>
      <c r="B613" s="9">
        <v>46000</v>
      </c>
      <c r="C613" s="13" t="str">
        <f>HYPERLINK("https://eping.wto.org/en/Search?viewData= G/TBT/N/CAN/746/Add.1"," G/TBT/N/CAN/746/Add.1")</f>
        <v xml:space="preserve"> G/TBT/N/CAN/746/Add.1</v>
      </c>
      <c r="D613" s="1" t="s">
        <v>1393</v>
      </c>
      <c r="E613" s="1" t="s">
        <v>1394</v>
      </c>
      <c r="F613" s="1" t="s">
        <v>1395</v>
      </c>
      <c r="G613" s="1" t="s">
        <v>23</v>
      </c>
      <c r="H613" s="1" t="s">
        <v>1396</v>
      </c>
      <c r="I613" s="1" t="s">
        <v>75</v>
      </c>
      <c r="J613" s="1" t="s">
        <v>1397</v>
      </c>
      <c r="K613" s="1" t="s">
        <v>23</v>
      </c>
      <c r="L613" s="3"/>
      <c r="M613" s="9" t="s">
        <v>23</v>
      </c>
      <c r="N613" s="9" t="s">
        <v>23</v>
      </c>
      <c r="O613" s="9" t="s">
        <v>23</v>
      </c>
      <c r="P613" s="3" t="s">
        <v>71</v>
      </c>
      <c r="Q613" s="3"/>
      <c r="R613" s="3" t="str">
        <f>HYPERLINK("https://docs.wto.org/imrd/directdoc.asp?DDFDocuments/t/G/TBTN25/CAN746A1.docx", "https://docs.wto.org/imrd/directdoc.asp?DDFDocuments/t/G/TBTN25/CAN746A1.docx")</f>
        <v>https://docs.wto.org/imrd/directdoc.asp?DDFDocuments/t/G/TBTN25/CAN746A1.docx</v>
      </c>
      <c r="S613" s="3" t="str">
        <f>HYPERLINK("https://docs.wto.org/imrd/directdoc.asp?DDFDocuments/u/G/TBTN25/CAN746A1.docx", "https://docs.wto.org/imrd/directdoc.asp?DDFDocuments/u/G/TBTN25/CAN746A1.docx")</f>
        <v>https://docs.wto.org/imrd/directdoc.asp?DDFDocuments/u/G/TBTN25/CAN746A1.docx</v>
      </c>
      <c r="T613" s="3" t="str">
        <f>HYPERLINK("https://docs.wto.org/imrd/directdoc.asp?DDFDocuments/v/G/TBTN25/CAN746A1.docx", "https://docs.wto.org/imrd/directdoc.asp?DDFDocuments/v/G/TBTN25/CAN746A1.docx")</f>
        <v>https://docs.wto.org/imrd/directdoc.asp?DDFDocuments/v/G/TBTN25/CAN746A1.docx</v>
      </c>
      <c r="U613" s="3" t="s">
        <v>421</v>
      </c>
      <c r="V613" s="3" t="s">
        <v>422</v>
      </c>
      <c r="W613" s="3" t="s">
        <v>421</v>
      </c>
      <c r="X613" s="3" t="s">
        <v>422</v>
      </c>
      <c r="Y613" s="3" t="s">
        <v>422</v>
      </c>
      <c r="Z613" s="3" t="s">
        <v>422</v>
      </c>
      <c r="AA613" s="3" t="s">
        <v>422</v>
      </c>
      <c r="AB613" s="1" t="s">
        <v>23</v>
      </c>
    </row>
    <row r="614" spans="1:28" ht="210" x14ac:dyDescent="0.25">
      <c r="A614" s="3" t="s">
        <v>28</v>
      </c>
      <c r="B614" s="9">
        <v>46000</v>
      </c>
      <c r="C614" s="13" t="str">
        <f>HYPERLINK("https://eping.wto.org/en/Search?viewData= G/TBT/N/BDI/388/Add.2, G/TBT/N/KEN/1468/Add.2, G/TBT/N/RWA/900/Add.2, G/TBT/N/TZA/1002/Add.2, G/TBT/N/UGA/1807/Add.2"," G/TBT/N/BDI/388/Add.2, G/TBT/N/KEN/1468/Add.2, G/TBT/N/RWA/900/Add.2, G/TBT/N/TZA/1002/Add.2, G/TBT/N/UGA/1807/Add.2")</f>
        <v xml:space="preserve"> G/TBT/N/BDI/388/Add.2, G/TBT/N/KEN/1468/Add.2, G/TBT/N/RWA/900/Add.2, G/TBT/N/TZA/1002/Add.2, G/TBT/N/UGA/1807/Add.2</v>
      </c>
      <c r="D614" s="1" t="s">
        <v>1177</v>
      </c>
      <c r="E614" s="1" t="s">
        <v>1178</v>
      </c>
      <c r="F614" s="1" t="s">
        <v>1121</v>
      </c>
      <c r="G614" s="1" t="s">
        <v>1122</v>
      </c>
      <c r="H614" s="1" t="s">
        <v>1123</v>
      </c>
      <c r="I614" s="1" t="s">
        <v>1124</v>
      </c>
      <c r="J614" s="1" t="s">
        <v>23</v>
      </c>
      <c r="K614" s="1" t="s">
        <v>29</v>
      </c>
      <c r="L614" s="3"/>
      <c r="M614" s="9" t="s">
        <v>23</v>
      </c>
      <c r="N614" s="9" t="s">
        <v>23</v>
      </c>
      <c r="O614" s="9" t="s">
        <v>23</v>
      </c>
      <c r="P614" s="3" t="s">
        <v>71</v>
      </c>
      <c r="Q614" s="3"/>
      <c r="R614" s="3" t="str">
        <f>HYPERLINK("https://docs.wto.org/imrd/directdoc.asp?DDFDocuments/t/G/TBTN23/BDI388A2.docx", "https://docs.wto.org/imrd/directdoc.asp?DDFDocuments/t/G/TBTN23/BDI388A2.docx")</f>
        <v>https://docs.wto.org/imrd/directdoc.asp?DDFDocuments/t/G/TBTN23/BDI388A2.docx</v>
      </c>
      <c r="S614" s="3" t="str">
        <f>HYPERLINK("https://docs.wto.org/imrd/directdoc.asp?DDFDocuments/u/G/TBTN23/BDI388A2.docx", "https://docs.wto.org/imrd/directdoc.asp?DDFDocuments/u/G/TBTN23/BDI388A2.docx")</f>
        <v>https://docs.wto.org/imrd/directdoc.asp?DDFDocuments/u/G/TBTN23/BDI388A2.docx</v>
      </c>
      <c r="T614" s="3" t="str">
        <f>HYPERLINK("https://docs.wto.org/imrd/directdoc.asp?DDFDocuments/v/G/TBTN23/BDI388A2.docx", "https://docs.wto.org/imrd/directdoc.asp?DDFDocuments/v/G/TBTN23/BDI388A2.docx")</f>
        <v>https://docs.wto.org/imrd/directdoc.asp?DDFDocuments/v/G/TBTN23/BDI388A2.docx</v>
      </c>
      <c r="U614" s="3" t="s">
        <v>421</v>
      </c>
      <c r="V614" s="3" t="s">
        <v>422</v>
      </c>
      <c r="W614" s="3" t="s">
        <v>422</v>
      </c>
      <c r="X614" s="3" t="s">
        <v>422</v>
      </c>
      <c r="Y614" s="3" t="s">
        <v>422</v>
      </c>
      <c r="Z614" s="3" t="s">
        <v>422</v>
      </c>
      <c r="AA614" s="3" t="s">
        <v>422</v>
      </c>
      <c r="AB614" s="1" t="s">
        <v>23</v>
      </c>
    </row>
    <row r="615" spans="1:28" ht="195" x14ac:dyDescent="0.25">
      <c r="A615" s="3" t="s">
        <v>28</v>
      </c>
      <c r="B615" s="9">
        <v>46000</v>
      </c>
      <c r="C615" s="13" t="str">
        <f>HYPERLINK("https://eping.wto.org/en/Search?viewData= G/TBT/N/BDI/290/Add.1, G/TBT/N/KEN/1325/Add.1, G/TBT/N/RWA/727/Add.1, G/TBT/N/TZA/848/Add.1, G/TBT/N/UGA/1699/Add.1"," G/TBT/N/BDI/290/Add.1, G/TBT/N/KEN/1325/Add.1, G/TBT/N/RWA/727/Add.1, G/TBT/N/TZA/848/Add.1, G/TBT/N/UGA/1699/Add.1")</f>
        <v xml:space="preserve"> G/TBT/N/BDI/290/Add.1, G/TBT/N/KEN/1325/Add.1, G/TBT/N/RWA/727/Add.1, G/TBT/N/TZA/848/Add.1, G/TBT/N/UGA/1699/Add.1</v>
      </c>
      <c r="D615" s="1" t="s">
        <v>1236</v>
      </c>
      <c r="E615" s="1" t="s">
        <v>1237</v>
      </c>
      <c r="F615" s="1" t="s">
        <v>1238</v>
      </c>
      <c r="G615" s="1" t="s">
        <v>1239</v>
      </c>
      <c r="H615" s="1" t="s">
        <v>1235</v>
      </c>
      <c r="I615" s="1" t="s">
        <v>1398</v>
      </c>
      <c r="J615" s="1" t="s">
        <v>23</v>
      </c>
      <c r="K615" s="1" t="s">
        <v>29</v>
      </c>
      <c r="L615" s="3"/>
      <c r="M615" s="9" t="s">
        <v>23</v>
      </c>
      <c r="N615" s="9" t="s">
        <v>23</v>
      </c>
      <c r="O615" s="9" t="s">
        <v>23</v>
      </c>
      <c r="P615" s="3" t="s">
        <v>71</v>
      </c>
      <c r="Q615" s="3"/>
      <c r="R615" s="3" t="str">
        <f>HYPERLINK("https://docs.wto.org/imrd/directdoc.asp?DDFDocuments/t/G/TBTN22/BDI290A1.docx", "https://docs.wto.org/imrd/directdoc.asp?DDFDocuments/t/G/TBTN22/BDI290A1.docx")</f>
        <v>https://docs.wto.org/imrd/directdoc.asp?DDFDocuments/t/G/TBTN22/BDI290A1.docx</v>
      </c>
      <c r="S615" s="3" t="str">
        <f>HYPERLINK("https://docs.wto.org/imrd/directdoc.asp?DDFDocuments/u/G/TBTN22/BDI290A1.docx", "https://docs.wto.org/imrd/directdoc.asp?DDFDocuments/u/G/TBTN22/BDI290A1.docx")</f>
        <v>https://docs.wto.org/imrd/directdoc.asp?DDFDocuments/u/G/TBTN22/BDI290A1.docx</v>
      </c>
      <c r="T615" s="3" t="str">
        <f>HYPERLINK("https://docs.wto.org/imrd/directdoc.asp?DDFDocuments/v/G/TBTN22/BDI290A1.docx", "https://docs.wto.org/imrd/directdoc.asp?DDFDocuments/v/G/TBTN22/BDI290A1.docx")</f>
        <v>https://docs.wto.org/imrd/directdoc.asp?DDFDocuments/v/G/TBTN22/BDI290A1.docx</v>
      </c>
      <c r="U615" s="3" t="s">
        <v>421</v>
      </c>
      <c r="V615" s="3" t="s">
        <v>422</v>
      </c>
      <c r="W615" s="3" t="s">
        <v>421</v>
      </c>
      <c r="X615" s="3" t="s">
        <v>422</v>
      </c>
      <c r="Y615" s="3" t="s">
        <v>422</v>
      </c>
      <c r="Z615" s="3" t="s">
        <v>422</v>
      </c>
      <c r="AA615" s="3" t="s">
        <v>422</v>
      </c>
      <c r="AB615" s="1" t="s">
        <v>23</v>
      </c>
    </row>
    <row r="616" spans="1:28" ht="120" x14ac:dyDescent="0.25">
      <c r="A616" s="3" t="s">
        <v>28</v>
      </c>
      <c r="B616" s="9">
        <v>46000</v>
      </c>
      <c r="C616" s="13" t="str">
        <f>HYPERLINK("https://eping.wto.org/en/Search?viewData= G/TBT/N/BDI/332/Add.2, G/TBT/N/KEN/1394/Add.2, G/TBT/N/RWA/839/Add.2, G/TBT/N/TZA/918/Add.2, G/TBT/N/UGA/1747/Add.2"," G/TBT/N/BDI/332/Add.2, G/TBT/N/KEN/1394/Add.2, G/TBT/N/RWA/839/Add.2, G/TBT/N/TZA/918/Add.2, G/TBT/N/UGA/1747/Add.2")</f>
        <v xml:space="preserve"> G/TBT/N/BDI/332/Add.2, G/TBT/N/KEN/1394/Add.2, G/TBT/N/RWA/839/Add.2, G/TBT/N/TZA/918/Add.2, G/TBT/N/UGA/1747/Add.2</v>
      </c>
      <c r="D616" s="1" t="s">
        <v>1245</v>
      </c>
      <c r="E616" s="1" t="s">
        <v>1246</v>
      </c>
      <c r="F616" s="1" t="s">
        <v>1247</v>
      </c>
      <c r="G616" s="1" t="s">
        <v>1248</v>
      </c>
      <c r="H616" s="1" t="s">
        <v>92</v>
      </c>
      <c r="I616" s="1" t="s">
        <v>1134</v>
      </c>
      <c r="J616" s="1" t="s">
        <v>23</v>
      </c>
      <c r="K616" s="1" t="s">
        <v>29</v>
      </c>
      <c r="L616" s="3"/>
      <c r="M616" s="9" t="s">
        <v>23</v>
      </c>
      <c r="N616" s="9" t="s">
        <v>23</v>
      </c>
      <c r="O616" s="9" t="s">
        <v>23</v>
      </c>
      <c r="P616" s="3" t="s">
        <v>71</v>
      </c>
      <c r="Q616" s="3"/>
      <c r="R616" s="3" t="str">
        <f>HYPERLINK("https://docs.wto.org/imrd/directdoc.asp?DDFDocuments/t/G/TBTN23/BDI332A2.docx", "https://docs.wto.org/imrd/directdoc.asp?DDFDocuments/t/G/TBTN23/BDI332A2.docx")</f>
        <v>https://docs.wto.org/imrd/directdoc.asp?DDFDocuments/t/G/TBTN23/BDI332A2.docx</v>
      </c>
      <c r="S616" s="3" t="str">
        <f>HYPERLINK("https://docs.wto.org/imrd/directdoc.asp?DDFDocuments/u/G/TBTN23/BDI332A2.docx", "https://docs.wto.org/imrd/directdoc.asp?DDFDocuments/u/G/TBTN23/BDI332A2.docx")</f>
        <v>https://docs.wto.org/imrd/directdoc.asp?DDFDocuments/u/G/TBTN23/BDI332A2.docx</v>
      </c>
      <c r="T616" s="3" t="str">
        <f>HYPERLINK("https://docs.wto.org/imrd/directdoc.asp?DDFDocuments/v/G/TBTN23/BDI332A2.docx", "https://docs.wto.org/imrd/directdoc.asp?DDFDocuments/v/G/TBTN23/BDI332A2.docx")</f>
        <v>https://docs.wto.org/imrd/directdoc.asp?DDFDocuments/v/G/TBTN23/BDI332A2.docx</v>
      </c>
      <c r="U616" s="3" t="s">
        <v>421</v>
      </c>
      <c r="V616" s="3" t="s">
        <v>422</v>
      </c>
      <c r="W616" s="3" t="s">
        <v>421</v>
      </c>
      <c r="X616" s="3" t="s">
        <v>422</v>
      </c>
      <c r="Y616" s="3" t="s">
        <v>422</v>
      </c>
      <c r="Z616" s="3" t="s">
        <v>422</v>
      </c>
      <c r="AA616" s="3" t="s">
        <v>422</v>
      </c>
      <c r="AB616" s="1" t="s">
        <v>23</v>
      </c>
    </row>
    <row r="617" spans="1:28" ht="120" x14ac:dyDescent="0.25">
      <c r="A617" s="3" t="s">
        <v>28</v>
      </c>
      <c r="B617" s="9">
        <v>46000</v>
      </c>
      <c r="C617" s="13" t="str">
        <f>HYPERLINK("https://eping.wto.org/en/Search?viewData= G/TBT/N/BDI/331/Add.1, G/TBT/N/KEN/1393/Add.1, G/TBT/N/RWA/838/Add.1, G/TBT/N/TZA/917/Add.1, G/TBT/N/UGA/1746/Add.1"," G/TBT/N/BDI/331/Add.1, G/TBT/N/KEN/1393/Add.1, G/TBT/N/RWA/838/Add.1, G/TBT/N/TZA/917/Add.1, G/TBT/N/UGA/1746/Add.1")</f>
        <v xml:space="preserve"> G/TBT/N/BDI/331/Add.1, G/TBT/N/KEN/1393/Add.1, G/TBT/N/RWA/838/Add.1, G/TBT/N/TZA/917/Add.1, G/TBT/N/UGA/1746/Add.1</v>
      </c>
      <c r="D617" s="1" t="s">
        <v>1184</v>
      </c>
      <c r="E617" s="1" t="s">
        <v>1185</v>
      </c>
      <c r="F617" s="1" t="s">
        <v>1186</v>
      </c>
      <c r="G617" s="1" t="s">
        <v>1187</v>
      </c>
      <c r="H617" s="1" t="s">
        <v>92</v>
      </c>
      <c r="I617" s="1" t="s">
        <v>1134</v>
      </c>
      <c r="J617" s="1" t="s">
        <v>23</v>
      </c>
      <c r="K617" s="1" t="s">
        <v>29</v>
      </c>
      <c r="L617" s="3"/>
      <c r="M617" s="9" t="s">
        <v>23</v>
      </c>
      <c r="N617" s="9" t="s">
        <v>23</v>
      </c>
      <c r="O617" s="9" t="s">
        <v>23</v>
      </c>
      <c r="P617" s="3" t="s">
        <v>71</v>
      </c>
      <c r="Q617" s="3"/>
      <c r="R617" s="3" t="str">
        <f>HYPERLINK("https://docs.wto.org/imrd/directdoc.asp?DDFDocuments/t/G/TBTN23/BDI331A1.docx", "https://docs.wto.org/imrd/directdoc.asp?DDFDocuments/t/G/TBTN23/BDI331A1.docx")</f>
        <v>https://docs.wto.org/imrd/directdoc.asp?DDFDocuments/t/G/TBTN23/BDI331A1.docx</v>
      </c>
      <c r="S617" s="3" t="str">
        <f>HYPERLINK("https://docs.wto.org/imrd/directdoc.asp?DDFDocuments/u/G/TBTN23/BDI331A1.docx", "https://docs.wto.org/imrd/directdoc.asp?DDFDocuments/u/G/TBTN23/BDI331A1.docx")</f>
        <v>https://docs.wto.org/imrd/directdoc.asp?DDFDocuments/u/G/TBTN23/BDI331A1.docx</v>
      </c>
      <c r="T617" s="3" t="str">
        <f>HYPERLINK("https://docs.wto.org/imrd/directdoc.asp?DDFDocuments/v/G/TBTN23/BDI331A1.docx", "https://docs.wto.org/imrd/directdoc.asp?DDFDocuments/v/G/TBTN23/BDI331A1.docx")</f>
        <v>https://docs.wto.org/imrd/directdoc.asp?DDFDocuments/v/G/TBTN23/BDI331A1.docx</v>
      </c>
      <c r="U617" s="3" t="s">
        <v>421</v>
      </c>
      <c r="V617" s="3" t="s">
        <v>422</v>
      </c>
      <c r="W617" s="3" t="s">
        <v>421</v>
      </c>
      <c r="X617" s="3" t="s">
        <v>422</v>
      </c>
      <c r="Y617" s="3" t="s">
        <v>422</v>
      </c>
      <c r="Z617" s="3" t="s">
        <v>422</v>
      </c>
      <c r="AA617" s="3" t="s">
        <v>422</v>
      </c>
      <c r="AB617" s="1" t="s">
        <v>23</v>
      </c>
    </row>
    <row r="618" spans="1:28" ht="105" x14ac:dyDescent="0.25">
      <c r="A618" s="3" t="s">
        <v>28</v>
      </c>
      <c r="B618" s="9">
        <v>46000</v>
      </c>
      <c r="C618" s="13" t="str">
        <f>HYPERLINK("https://eping.wto.org/en/Search?viewData= G/TBT/N/BDI/335/Add.2, G/TBT/N/KEN/1397/Add.3, G/TBT/N/RWA/842/Add.2, G/TBT/N/TZA/921/Add.2, G/TBT/N/UGA/1750/Add.2"," G/TBT/N/BDI/335/Add.2, G/TBT/N/KEN/1397/Add.3, G/TBT/N/RWA/842/Add.2, G/TBT/N/TZA/921/Add.2, G/TBT/N/UGA/1750/Add.2")</f>
        <v xml:space="preserve"> G/TBT/N/BDI/335/Add.2, G/TBT/N/KEN/1397/Add.3, G/TBT/N/RWA/842/Add.2, G/TBT/N/TZA/921/Add.2, G/TBT/N/UGA/1750/Add.2</v>
      </c>
      <c r="D618" s="1" t="s">
        <v>1192</v>
      </c>
      <c r="E618" s="1" t="s">
        <v>1193</v>
      </c>
      <c r="F618" s="1" t="s">
        <v>1132</v>
      </c>
      <c r="G618" s="1" t="s">
        <v>1133</v>
      </c>
      <c r="H618" s="1" t="s">
        <v>131</v>
      </c>
      <c r="I618" s="1" t="s">
        <v>1275</v>
      </c>
      <c r="J618" s="1" t="s">
        <v>23</v>
      </c>
      <c r="K618" s="1" t="s">
        <v>133</v>
      </c>
      <c r="L618" s="3"/>
      <c r="M618" s="9" t="s">
        <v>23</v>
      </c>
      <c r="N618" s="9" t="s">
        <v>23</v>
      </c>
      <c r="O618" s="9" t="s">
        <v>23</v>
      </c>
      <c r="P618" s="3" t="s">
        <v>71</v>
      </c>
      <c r="Q618" s="3"/>
      <c r="R618" s="3" t="str">
        <f>HYPERLINK("https://docs.wto.org/imrd/directdoc.asp?DDFDocuments/t/G/TBTN23/BDI335A2.docx", "https://docs.wto.org/imrd/directdoc.asp?DDFDocuments/t/G/TBTN23/BDI335A2.docx")</f>
        <v>https://docs.wto.org/imrd/directdoc.asp?DDFDocuments/t/G/TBTN23/BDI335A2.docx</v>
      </c>
      <c r="S618" s="3" t="str">
        <f>HYPERLINK("https://docs.wto.org/imrd/directdoc.asp?DDFDocuments/u/G/TBTN23/BDI335A2.docx", "https://docs.wto.org/imrd/directdoc.asp?DDFDocuments/u/G/TBTN23/BDI335A2.docx")</f>
        <v>https://docs.wto.org/imrd/directdoc.asp?DDFDocuments/u/G/TBTN23/BDI335A2.docx</v>
      </c>
      <c r="T618" s="3" t="str">
        <f>HYPERLINK("https://docs.wto.org/imrd/directdoc.asp?DDFDocuments/v/G/TBTN23/BDI335A2.docx", "https://docs.wto.org/imrd/directdoc.asp?DDFDocuments/v/G/TBTN23/BDI335A2.docx")</f>
        <v>https://docs.wto.org/imrd/directdoc.asp?DDFDocuments/v/G/TBTN23/BDI335A2.docx</v>
      </c>
      <c r="U618" s="3" t="s">
        <v>421</v>
      </c>
      <c r="V618" s="3" t="s">
        <v>422</v>
      </c>
      <c r="W618" s="3" t="s">
        <v>422</v>
      </c>
      <c r="X618" s="3" t="s">
        <v>422</v>
      </c>
      <c r="Y618" s="3" t="s">
        <v>422</v>
      </c>
      <c r="Z618" s="3" t="s">
        <v>422</v>
      </c>
      <c r="AA618" s="3" t="s">
        <v>422</v>
      </c>
      <c r="AB618" s="1" t="s">
        <v>23</v>
      </c>
    </row>
    <row r="619" spans="1:28" ht="105" x14ac:dyDescent="0.25">
      <c r="A619" s="3" t="s">
        <v>28</v>
      </c>
      <c r="B619" s="9">
        <v>46000</v>
      </c>
      <c r="C619" s="13" t="str">
        <f>HYPERLINK("https://eping.wto.org/en/Search?viewData= G/TBT/N/BDI/350/Add.2, G/TBT/N/KEN/1419/Add.2, G/TBT/N/RWA/857/Add.2, G/TBT/N/TZA/942/Add.2, G/TBT/N/UGA/1766/Add.2"," G/TBT/N/BDI/350/Add.2, G/TBT/N/KEN/1419/Add.2, G/TBT/N/RWA/857/Add.2, G/TBT/N/TZA/942/Add.2, G/TBT/N/UGA/1766/Add.2")</f>
        <v xml:space="preserve"> G/TBT/N/BDI/350/Add.2, G/TBT/N/KEN/1419/Add.2, G/TBT/N/RWA/857/Add.2, G/TBT/N/TZA/942/Add.2, G/TBT/N/UGA/1766/Add.2</v>
      </c>
      <c r="D619" s="1" t="s">
        <v>1198</v>
      </c>
      <c r="E619" s="1" t="s">
        <v>1199</v>
      </c>
      <c r="F619" s="1" t="s">
        <v>1200</v>
      </c>
      <c r="G619" s="1" t="s">
        <v>1201</v>
      </c>
      <c r="H619" s="1" t="s">
        <v>1202</v>
      </c>
      <c r="I619" s="1" t="s">
        <v>1399</v>
      </c>
      <c r="J619" s="1" t="s">
        <v>23</v>
      </c>
      <c r="K619" s="1" t="s">
        <v>23</v>
      </c>
      <c r="L619" s="3"/>
      <c r="M619" s="9" t="s">
        <v>23</v>
      </c>
      <c r="N619" s="9" t="s">
        <v>23</v>
      </c>
      <c r="O619" s="9" t="s">
        <v>23</v>
      </c>
      <c r="P619" s="3" t="s">
        <v>71</v>
      </c>
      <c r="Q619" s="3"/>
      <c r="R619" s="3" t="str">
        <f>HYPERLINK("https://docs.wto.org/imrd/directdoc.asp?DDFDocuments/t/G/TBTN23/BDI350A2.docx", "https://docs.wto.org/imrd/directdoc.asp?DDFDocuments/t/G/TBTN23/BDI350A2.docx")</f>
        <v>https://docs.wto.org/imrd/directdoc.asp?DDFDocuments/t/G/TBTN23/BDI350A2.docx</v>
      </c>
      <c r="S619" s="3" t="str">
        <f>HYPERLINK("https://docs.wto.org/imrd/directdoc.asp?DDFDocuments/u/G/TBTN23/BDI350A2.docx", "https://docs.wto.org/imrd/directdoc.asp?DDFDocuments/u/G/TBTN23/BDI350A2.docx")</f>
        <v>https://docs.wto.org/imrd/directdoc.asp?DDFDocuments/u/G/TBTN23/BDI350A2.docx</v>
      </c>
      <c r="T619" s="3" t="str">
        <f>HYPERLINK("https://docs.wto.org/imrd/directdoc.asp?DDFDocuments/v/G/TBTN23/BDI350A2.docx", "https://docs.wto.org/imrd/directdoc.asp?DDFDocuments/v/G/TBTN23/BDI350A2.docx")</f>
        <v>https://docs.wto.org/imrd/directdoc.asp?DDFDocuments/v/G/TBTN23/BDI350A2.docx</v>
      </c>
      <c r="U619" s="3" t="s">
        <v>422</v>
      </c>
      <c r="V619" s="3" t="s">
        <v>422</v>
      </c>
      <c r="W619" s="3" t="s">
        <v>421</v>
      </c>
      <c r="X619" s="3" t="s">
        <v>422</v>
      </c>
      <c r="Y619" s="3" t="s">
        <v>422</v>
      </c>
      <c r="Z619" s="3" t="s">
        <v>422</v>
      </c>
      <c r="AA619" s="3" t="s">
        <v>422</v>
      </c>
      <c r="AB619" s="1" t="s">
        <v>23</v>
      </c>
    </row>
    <row r="620" spans="1:28" ht="135" x14ac:dyDescent="0.25">
      <c r="A620" s="3" t="s">
        <v>32</v>
      </c>
      <c r="B620" s="9">
        <v>46000</v>
      </c>
      <c r="C620" s="13" t="str">
        <f>HYPERLINK("https://eping.wto.org/en/Search?viewData= G/TBT/N/CHN/2159"," G/TBT/N/CHN/2159")</f>
        <v xml:space="preserve"> G/TBT/N/CHN/2159</v>
      </c>
      <c r="D620" s="1" t="s">
        <v>1400</v>
      </c>
      <c r="E620" s="1" t="s">
        <v>1401</v>
      </c>
      <c r="F620" s="1" t="s">
        <v>1383</v>
      </c>
      <c r="G620" s="1" t="s">
        <v>1384</v>
      </c>
      <c r="H620" s="1" t="s">
        <v>1385</v>
      </c>
      <c r="I620" s="1" t="s">
        <v>146</v>
      </c>
      <c r="J620" s="1" t="s">
        <v>23</v>
      </c>
      <c r="K620" s="1" t="s">
        <v>23</v>
      </c>
      <c r="L620" s="3"/>
      <c r="M620" s="9">
        <v>46060</v>
      </c>
      <c r="N620" s="9" t="s">
        <v>23</v>
      </c>
      <c r="O620" s="9" t="s">
        <v>23</v>
      </c>
      <c r="P620" s="3" t="s">
        <v>24</v>
      </c>
      <c r="Q620" s="1" t="s">
        <v>1402</v>
      </c>
      <c r="R620" s="3" t="str">
        <f>HYPERLINK("https://docs.wto.org/imrd/directdoc.asp?DDFDocuments/t/G/TBTN25/CHN2159.docx", "https://docs.wto.org/imrd/directdoc.asp?DDFDocuments/t/G/TBTN25/CHN2159.docx")</f>
        <v>https://docs.wto.org/imrd/directdoc.asp?DDFDocuments/t/G/TBTN25/CHN2159.docx</v>
      </c>
      <c r="S620" s="3" t="str">
        <f>HYPERLINK("https://docs.wto.org/imrd/directdoc.asp?DDFDocuments/u/G/TBTN25/CHN2159.docx", "https://docs.wto.org/imrd/directdoc.asp?DDFDocuments/u/G/TBTN25/CHN2159.docx")</f>
        <v>https://docs.wto.org/imrd/directdoc.asp?DDFDocuments/u/G/TBTN25/CHN2159.docx</v>
      </c>
      <c r="T620" s="3" t="str">
        <f>HYPERLINK("https://docs.wto.org/imrd/directdoc.asp?DDFDocuments/v/G/TBTN25/CHN2159.docx", "https://docs.wto.org/imrd/directdoc.asp?DDFDocuments/v/G/TBTN25/CHN2159.docx")</f>
        <v>https://docs.wto.org/imrd/directdoc.asp?DDFDocuments/v/G/TBTN25/CHN2159.docx</v>
      </c>
      <c r="U620" s="3" t="s">
        <v>421</v>
      </c>
      <c r="V620" s="3" t="s">
        <v>422</v>
      </c>
      <c r="W620" s="3" t="s">
        <v>422</v>
      </c>
      <c r="X620" s="3" t="s">
        <v>422</v>
      </c>
      <c r="Y620" s="3" t="s">
        <v>422</v>
      </c>
      <c r="Z620" s="3" t="s">
        <v>422</v>
      </c>
      <c r="AA620" s="3" t="s">
        <v>422</v>
      </c>
      <c r="AB620" s="1" t="s">
        <v>1403</v>
      </c>
    </row>
    <row r="621" spans="1:28" ht="315" x14ac:dyDescent="0.25">
      <c r="A621" s="3" t="s">
        <v>32</v>
      </c>
      <c r="B621" s="9">
        <v>46000</v>
      </c>
      <c r="C621" s="13" t="str">
        <f>HYPERLINK("https://eping.wto.org/en/Search?viewData= G/TBT/N/CHN/2160"," G/TBT/N/CHN/2160")</f>
        <v xml:space="preserve"> G/TBT/N/CHN/2160</v>
      </c>
      <c r="D621" s="1" t="s">
        <v>1404</v>
      </c>
      <c r="E621" s="1" t="s">
        <v>1405</v>
      </c>
      <c r="F621" s="1" t="s">
        <v>1406</v>
      </c>
      <c r="G621" s="1" t="s">
        <v>1407</v>
      </c>
      <c r="H621" s="1" t="s">
        <v>141</v>
      </c>
      <c r="I621" s="1" t="s">
        <v>95</v>
      </c>
      <c r="J621" s="1" t="s">
        <v>23</v>
      </c>
      <c r="K621" s="1" t="s">
        <v>23</v>
      </c>
      <c r="L621" s="3"/>
      <c r="M621" s="9">
        <v>46060</v>
      </c>
      <c r="N621" s="9" t="s">
        <v>23</v>
      </c>
      <c r="O621" s="9" t="s">
        <v>23</v>
      </c>
      <c r="P621" s="3" t="s">
        <v>24</v>
      </c>
      <c r="Q621" s="1" t="s">
        <v>1408</v>
      </c>
      <c r="R621" s="3" t="str">
        <f>HYPERLINK("https://docs.wto.org/imrd/directdoc.asp?DDFDocuments/t/G/TBTN25/CHN2160.docx", "https://docs.wto.org/imrd/directdoc.asp?DDFDocuments/t/G/TBTN25/CHN2160.docx")</f>
        <v>https://docs.wto.org/imrd/directdoc.asp?DDFDocuments/t/G/TBTN25/CHN2160.docx</v>
      </c>
      <c r="S621" s="3" t="str">
        <f>HYPERLINK("https://docs.wto.org/imrd/directdoc.asp?DDFDocuments/u/G/TBTN25/CHN2160.docx", "https://docs.wto.org/imrd/directdoc.asp?DDFDocuments/u/G/TBTN25/CHN2160.docx")</f>
        <v>https://docs.wto.org/imrd/directdoc.asp?DDFDocuments/u/G/TBTN25/CHN2160.docx</v>
      </c>
      <c r="T621" s="3" t="str">
        <f>HYPERLINK("https://docs.wto.org/imrd/directdoc.asp?DDFDocuments/v/G/TBTN25/CHN2160.docx", "https://docs.wto.org/imrd/directdoc.asp?DDFDocuments/v/G/TBTN25/CHN2160.docx")</f>
        <v>https://docs.wto.org/imrd/directdoc.asp?DDFDocuments/v/G/TBTN25/CHN2160.docx</v>
      </c>
      <c r="U621" s="3" t="s">
        <v>421</v>
      </c>
      <c r="V621" s="3" t="s">
        <v>422</v>
      </c>
      <c r="W621" s="3" t="s">
        <v>422</v>
      </c>
      <c r="X621" s="3" t="s">
        <v>422</v>
      </c>
      <c r="Y621" s="3" t="s">
        <v>422</v>
      </c>
      <c r="Z621" s="3" t="s">
        <v>422</v>
      </c>
      <c r="AA621" s="3" t="s">
        <v>422</v>
      </c>
      <c r="AB621" s="1" t="s">
        <v>23</v>
      </c>
    </row>
    <row r="622" spans="1:28" ht="195" x14ac:dyDescent="0.25">
      <c r="A622" s="3" t="s">
        <v>126</v>
      </c>
      <c r="B622" s="9">
        <v>46000</v>
      </c>
      <c r="C622" s="13" t="str">
        <f>HYPERLINK("https://eping.wto.org/en/Search?viewData= G/TBT/N/BDI/402/Add.2, G/TBT/N/KEN/1497/Add.3, G/TBT/N/RWA/926/Add.2, G/TBT/N/TZA/1030/Add.2, G/TBT/N/UGA/1837/Add.2"," G/TBT/N/BDI/402/Add.2, G/TBT/N/KEN/1497/Add.3, G/TBT/N/RWA/926/Add.2, G/TBT/N/TZA/1030/Add.2, G/TBT/N/UGA/1837/Add.2")</f>
        <v xml:space="preserve"> G/TBT/N/BDI/402/Add.2, G/TBT/N/KEN/1497/Add.3, G/TBT/N/RWA/926/Add.2, G/TBT/N/TZA/1030/Add.2, G/TBT/N/UGA/1837/Add.2</v>
      </c>
      <c r="D622" s="1" t="s">
        <v>1159</v>
      </c>
      <c r="E622" s="1" t="s">
        <v>1160</v>
      </c>
      <c r="F622" s="1" t="s">
        <v>1161</v>
      </c>
      <c r="G622" s="1" t="s">
        <v>1162</v>
      </c>
      <c r="H622" s="1" t="s">
        <v>911</v>
      </c>
      <c r="I622" s="1" t="s">
        <v>636</v>
      </c>
      <c r="J622" s="1" t="s">
        <v>23</v>
      </c>
      <c r="K622" s="1" t="s">
        <v>29</v>
      </c>
      <c r="L622" s="3"/>
      <c r="M622" s="9" t="s">
        <v>23</v>
      </c>
      <c r="N622" s="9" t="s">
        <v>23</v>
      </c>
      <c r="O622" s="9" t="s">
        <v>23</v>
      </c>
      <c r="P622" s="3" t="s">
        <v>71</v>
      </c>
      <c r="Q622" s="3"/>
      <c r="R622" s="3" t="str">
        <f>HYPERLINK("https://docs.wto.org/imrd/directdoc.asp?DDFDocuments/t/G/TBTN23/BDI402A2.docx", "https://docs.wto.org/imrd/directdoc.asp?DDFDocuments/t/G/TBTN23/BDI402A2.docx")</f>
        <v>https://docs.wto.org/imrd/directdoc.asp?DDFDocuments/t/G/TBTN23/BDI402A2.docx</v>
      </c>
      <c r="S622" s="3" t="str">
        <f>HYPERLINK("https://docs.wto.org/imrd/directdoc.asp?DDFDocuments/u/G/TBTN23/BDI402A2.docx", "https://docs.wto.org/imrd/directdoc.asp?DDFDocuments/u/G/TBTN23/BDI402A2.docx")</f>
        <v>https://docs.wto.org/imrd/directdoc.asp?DDFDocuments/u/G/TBTN23/BDI402A2.docx</v>
      </c>
      <c r="T622" s="3" t="str">
        <f>HYPERLINK("https://docs.wto.org/imrd/directdoc.asp?DDFDocuments/v/G/TBTN23/BDI402A2.docx", "https://docs.wto.org/imrd/directdoc.asp?DDFDocuments/v/G/TBTN23/BDI402A2.docx")</f>
        <v>https://docs.wto.org/imrd/directdoc.asp?DDFDocuments/v/G/TBTN23/BDI402A2.docx</v>
      </c>
      <c r="U622" s="3" t="s">
        <v>421</v>
      </c>
      <c r="V622" s="3" t="s">
        <v>422</v>
      </c>
      <c r="W622" s="3" t="s">
        <v>421</v>
      </c>
      <c r="X622" s="3" t="s">
        <v>422</v>
      </c>
      <c r="Y622" s="3" t="s">
        <v>422</v>
      </c>
      <c r="Z622" s="3" t="s">
        <v>422</v>
      </c>
      <c r="AA622" s="3" t="s">
        <v>422</v>
      </c>
      <c r="AB622" s="1" t="s">
        <v>23</v>
      </c>
    </row>
    <row r="623" spans="1:28" ht="195" x14ac:dyDescent="0.25">
      <c r="A623" s="3" t="s">
        <v>126</v>
      </c>
      <c r="B623" s="9">
        <v>46000</v>
      </c>
      <c r="C623" s="13" t="str">
        <f>HYPERLINK("https://eping.wto.org/en/Search?viewData= G/TBT/N/BDI/403/Add.2, G/TBT/N/KEN/1498/Add.3, G/TBT/N/RWA/927/Add.2, G/TBT/N/TZA/1031/Add.2, G/TBT/N/UGA/1838/Add.2"," G/TBT/N/BDI/403/Add.2, G/TBT/N/KEN/1498/Add.3, G/TBT/N/RWA/927/Add.2, G/TBT/N/TZA/1031/Add.2, G/TBT/N/UGA/1838/Add.2")</f>
        <v xml:space="preserve"> G/TBT/N/BDI/403/Add.2, G/TBT/N/KEN/1498/Add.3, G/TBT/N/RWA/927/Add.2, G/TBT/N/TZA/1031/Add.2, G/TBT/N/UGA/1838/Add.2</v>
      </c>
      <c r="D623" s="1" t="s">
        <v>1163</v>
      </c>
      <c r="E623" s="1" t="s">
        <v>1164</v>
      </c>
      <c r="F623" s="1" t="s">
        <v>1165</v>
      </c>
      <c r="G623" s="1" t="s">
        <v>1166</v>
      </c>
      <c r="H623" s="1" t="s">
        <v>911</v>
      </c>
      <c r="I623" s="1" t="s">
        <v>636</v>
      </c>
      <c r="J623" s="1" t="s">
        <v>23</v>
      </c>
      <c r="K623" s="1" t="s">
        <v>29</v>
      </c>
      <c r="L623" s="3"/>
      <c r="M623" s="9" t="s">
        <v>23</v>
      </c>
      <c r="N623" s="9" t="s">
        <v>23</v>
      </c>
      <c r="O623" s="9" t="s">
        <v>23</v>
      </c>
      <c r="P623" s="3" t="s">
        <v>71</v>
      </c>
      <c r="Q623" s="3"/>
      <c r="R623" s="3" t="str">
        <f>HYPERLINK("https://docs.wto.org/imrd/directdoc.asp?DDFDocuments/t/G/TBTN23/BDI403A2.docx", "https://docs.wto.org/imrd/directdoc.asp?DDFDocuments/t/G/TBTN23/BDI403A2.docx")</f>
        <v>https://docs.wto.org/imrd/directdoc.asp?DDFDocuments/t/G/TBTN23/BDI403A2.docx</v>
      </c>
      <c r="S623" s="3" t="str">
        <f>HYPERLINK("https://docs.wto.org/imrd/directdoc.asp?DDFDocuments/u/G/TBTN23/BDI403A2.docx", "https://docs.wto.org/imrd/directdoc.asp?DDFDocuments/u/G/TBTN23/BDI403A2.docx")</f>
        <v>https://docs.wto.org/imrd/directdoc.asp?DDFDocuments/u/G/TBTN23/BDI403A2.docx</v>
      </c>
      <c r="T623" s="3" t="str">
        <f>HYPERLINK("https://docs.wto.org/imrd/directdoc.asp?DDFDocuments/v/G/TBTN23/BDI403A2.docx", "https://docs.wto.org/imrd/directdoc.asp?DDFDocuments/v/G/TBTN23/BDI403A2.docx")</f>
        <v>https://docs.wto.org/imrd/directdoc.asp?DDFDocuments/v/G/TBTN23/BDI403A2.docx</v>
      </c>
      <c r="U623" s="3" t="s">
        <v>421</v>
      </c>
      <c r="V623" s="3" t="s">
        <v>422</v>
      </c>
      <c r="W623" s="3" t="s">
        <v>421</v>
      </c>
      <c r="X623" s="3" t="s">
        <v>422</v>
      </c>
      <c r="Y623" s="3" t="s">
        <v>422</v>
      </c>
      <c r="Z623" s="3" t="s">
        <v>422</v>
      </c>
      <c r="AA623" s="3" t="s">
        <v>422</v>
      </c>
      <c r="AB623" s="1" t="s">
        <v>23</v>
      </c>
    </row>
    <row r="624" spans="1:28" ht="150" x14ac:dyDescent="0.25">
      <c r="A624" s="3" t="s">
        <v>47</v>
      </c>
      <c r="B624" s="9">
        <v>46000</v>
      </c>
      <c r="C624" s="13" t="str">
        <f>HYPERLINK("https://eping.wto.org/en/Search?viewData= G/TBT/N/BDI/369/Add.1, G/TBT/N/KEN/1449/Add.1, G/TBT/N/RWA/881/Add.1, G/TBT/N/TZA/983/Add.1, G/TBT/N/UGA/1786/Add.1"," G/TBT/N/BDI/369/Add.1, G/TBT/N/KEN/1449/Add.1, G/TBT/N/RWA/881/Add.1, G/TBT/N/TZA/983/Add.1, G/TBT/N/UGA/1786/Add.1")</f>
        <v xml:space="preserve"> G/TBT/N/BDI/369/Add.1, G/TBT/N/KEN/1449/Add.1, G/TBT/N/RWA/881/Add.1, G/TBT/N/TZA/983/Add.1, G/TBT/N/UGA/1786/Add.1</v>
      </c>
      <c r="D624" s="1" t="s">
        <v>1280</v>
      </c>
      <c r="E624" s="1" t="s">
        <v>1281</v>
      </c>
      <c r="F624" s="1" t="s">
        <v>1173</v>
      </c>
      <c r="G624" s="1" t="s">
        <v>1174</v>
      </c>
      <c r="H624" s="1" t="s">
        <v>1175</v>
      </c>
      <c r="I624" s="1" t="s">
        <v>592</v>
      </c>
      <c r="J624" s="1" t="s">
        <v>23</v>
      </c>
      <c r="K624" s="1" t="s">
        <v>29</v>
      </c>
      <c r="L624" s="3"/>
      <c r="M624" s="9" t="s">
        <v>23</v>
      </c>
      <c r="N624" s="9" t="s">
        <v>23</v>
      </c>
      <c r="O624" s="9" t="s">
        <v>23</v>
      </c>
      <c r="P624" s="3" t="s">
        <v>71</v>
      </c>
      <c r="Q624" s="3"/>
      <c r="R624" s="3" t="str">
        <f>HYPERLINK("https://docs.wto.org/imrd/directdoc.asp?DDFDocuments/t/G/TBTN23/BDI369A1.docx", "https://docs.wto.org/imrd/directdoc.asp?DDFDocuments/t/G/TBTN23/BDI369A1.docx")</f>
        <v>https://docs.wto.org/imrd/directdoc.asp?DDFDocuments/t/G/TBTN23/BDI369A1.docx</v>
      </c>
      <c r="S624" s="3" t="str">
        <f>HYPERLINK("https://docs.wto.org/imrd/directdoc.asp?DDFDocuments/u/G/TBTN23/BDI369A1.docx", "https://docs.wto.org/imrd/directdoc.asp?DDFDocuments/u/G/TBTN23/BDI369A1.docx")</f>
        <v>https://docs.wto.org/imrd/directdoc.asp?DDFDocuments/u/G/TBTN23/BDI369A1.docx</v>
      </c>
      <c r="T624" s="3" t="str">
        <f>HYPERLINK("https://docs.wto.org/imrd/directdoc.asp?DDFDocuments/v/G/TBTN23/BDI369A1.docx", "https://docs.wto.org/imrd/directdoc.asp?DDFDocuments/v/G/TBTN23/BDI369A1.docx")</f>
        <v>https://docs.wto.org/imrd/directdoc.asp?DDFDocuments/v/G/TBTN23/BDI369A1.docx</v>
      </c>
      <c r="U624" s="3" t="s">
        <v>421</v>
      </c>
      <c r="V624" s="3" t="s">
        <v>422</v>
      </c>
      <c r="W624" s="3" t="s">
        <v>421</v>
      </c>
      <c r="X624" s="3" t="s">
        <v>422</v>
      </c>
      <c r="Y624" s="3" t="s">
        <v>422</v>
      </c>
      <c r="Z624" s="3" t="s">
        <v>422</v>
      </c>
      <c r="AA624" s="3" t="s">
        <v>422</v>
      </c>
      <c r="AB624" s="1" t="s">
        <v>23</v>
      </c>
    </row>
    <row r="625" spans="1:28" ht="210" x14ac:dyDescent="0.25">
      <c r="A625" s="3" t="s">
        <v>47</v>
      </c>
      <c r="B625" s="9">
        <v>46000</v>
      </c>
      <c r="C625" s="13" t="str">
        <f>HYPERLINK("https://eping.wto.org/en/Search?viewData= G/TBT/N/BDI/387/Add.2, G/TBT/N/KEN/1467/Add.2, G/TBT/N/RWA/899/Add.2, G/TBT/N/TZA/1001/Add.2, G/TBT/N/UGA/1806/Add.2"," G/TBT/N/BDI/387/Add.2, G/TBT/N/KEN/1467/Add.2, G/TBT/N/RWA/899/Add.2, G/TBT/N/TZA/1001/Add.2, G/TBT/N/UGA/1806/Add.2")</f>
        <v xml:space="preserve"> G/TBT/N/BDI/387/Add.2, G/TBT/N/KEN/1467/Add.2, G/TBT/N/RWA/899/Add.2, G/TBT/N/TZA/1001/Add.2, G/TBT/N/UGA/1806/Add.2</v>
      </c>
      <c r="D625" s="1" t="s">
        <v>1364</v>
      </c>
      <c r="E625" s="1" t="s">
        <v>1365</v>
      </c>
      <c r="F625" s="1" t="s">
        <v>1121</v>
      </c>
      <c r="G625" s="1" t="s">
        <v>1122</v>
      </c>
      <c r="H625" s="1" t="s">
        <v>1123</v>
      </c>
      <c r="I625" s="1" t="s">
        <v>1179</v>
      </c>
      <c r="J625" s="1" t="s">
        <v>23</v>
      </c>
      <c r="K625" s="1" t="s">
        <v>29</v>
      </c>
      <c r="L625" s="3"/>
      <c r="M625" s="9" t="s">
        <v>23</v>
      </c>
      <c r="N625" s="9" t="s">
        <v>23</v>
      </c>
      <c r="O625" s="9" t="s">
        <v>23</v>
      </c>
      <c r="P625" s="3" t="s">
        <v>71</v>
      </c>
      <c r="Q625" s="3"/>
      <c r="R625" s="3" t="str">
        <f>HYPERLINK("https://docs.wto.org/imrd/directdoc.asp?DDFDocuments/t/G/TBTN23/BDI387A2.docx", "https://docs.wto.org/imrd/directdoc.asp?DDFDocuments/t/G/TBTN23/BDI387A2.docx")</f>
        <v>https://docs.wto.org/imrd/directdoc.asp?DDFDocuments/t/G/TBTN23/BDI387A2.docx</v>
      </c>
      <c r="S625" s="3" t="str">
        <f>HYPERLINK("https://docs.wto.org/imrd/directdoc.asp?DDFDocuments/u/G/TBTN23/BDI387A2.docx", "https://docs.wto.org/imrd/directdoc.asp?DDFDocuments/u/G/TBTN23/BDI387A2.docx")</f>
        <v>https://docs.wto.org/imrd/directdoc.asp?DDFDocuments/u/G/TBTN23/BDI387A2.docx</v>
      </c>
      <c r="T625" s="3" t="str">
        <f>HYPERLINK("https://docs.wto.org/imrd/directdoc.asp?DDFDocuments/v/G/TBTN23/BDI387A2.docx", "https://docs.wto.org/imrd/directdoc.asp?DDFDocuments/v/G/TBTN23/BDI387A2.docx")</f>
        <v>https://docs.wto.org/imrd/directdoc.asp?DDFDocuments/v/G/TBTN23/BDI387A2.docx</v>
      </c>
      <c r="U625" s="3" t="s">
        <v>421</v>
      </c>
      <c r="V625" s="3" t="s">
        <v>422</v>
      </c>
      <c r="W625" s="3" t="s">
        <v>422</v>
      </c>
      <c r="X625" s="3" t="s">
        <v>422</v>
      </c>
      <c r="Y625" s="3" t="s">
        <v>422</v>
      </c>
      <c r="Z625" s="3" t="s">
        <v>422</v>
      </c>
      <c r="AA625" s="3" t="s">
        <v>422</v>
      </c>
      <c r="AB625" s="1" t="s">
        <v>23</v>
      </c>
    </row>
    <row r="626" spans="1:28" ht="135" x14ac:dyDescent="0.25">
      <c r="A626" s="3" t="s">
        <v>126</v>
      </c>
      <c r="B626" s="9">
        <v>46000</v>
      </c>
      <c r="C626" s="13" t="str">
        <f>HYPERLINK("https://eping.wto.org/en/Search?viewData= G/TBT/N/BDI/291/Add.2, G/TBT/N/KEN/1326/Add.2, G/TBT/N/RWA/728/Add.2, G/TBT/N/TZA/849/Add.2, G/TBT/N/UGA/1700/Add.2"," G/TBT/N/BDI/291/Add.2, G/TBT/N/KEN/1326/Add.2, G/TBT/N/RWA/728/Add.2, G/TBT/N/TZA/849/Add.2, G/TBT/N/UGA/1700/Add.2")</f>
        <v xml:space="preserve"> G/TBT/N/BDI/291/Add.2, G/TBT/N/KEN/1326/Add.2, G/TBT/N/RWA/728/Add.2, G/TBT/N/TZA/849/Add.2, G/TBT/N/UGA/1700/Add.2</v>
      </c>
      <c r="D626" s="1" t="s">
        <v>1309</v>
      </c>
      <c r="E626" s="1" t="s">
        <v>1310</v>
      </c>
      <c r="F626" s="1" t="s">
        <v>1311</v>
      </c>
      <c r="G626" s="1" t="s">
        <v>1312</v>
      </c>
      <c r="H626" s="1" t="s">
        <v>1235</v>
      </c>
      <c r="I626" s="1" t="s">
        <v>1179</v>
      </c>
      <c r="J626" s="1" t="s">
        <v>23</v>
      </c>
      <c r="K626" s="1" t="s">
        <v>29</v>
      </c>
      <c r="L626" s="3"/>
      <c r="M626" s="9" t="s">
        <v>23</v>
      </c>
      <c r="N626" s="9" t="s">
        <v>23</v>
      </c>
      <c r="O626" s="9" t="s">
        <v>23</v>
      </c>
      <c r="P626" s="3" t="s">
        <v>71</v>
      </c>
      <c r="Q626" s="3"/>
      <c r="R626" s="3" t="str">
        <f>HYPERLINK("https://docs.wto.org/imrd/directdoc.asp?DDFDocuments/t/G/TBTN22/BDI291A2.docx", "https://docs.wto.org/imrd/directdoc.asp?DDFDocuments/t/G/TBTN22/BDI291A2.docx")</f>
        <v>https://docs.wto.org/imrd/directdoc.asp?DDFDocuments/t/G/TBTN22/BDI291A2.docx</v>
      </c>
      <c r="S626" s="3" t="str">
        <f>HYPERLINK("https://docs.wto.org/imrd/directdoc.asp?DDFDocuments/u/G/TBTN22/BDI291A2.docx", "https://docs.wto.org/imrd/directdoc.asp?DDFDocuments/u/G/TBTN22/BDI291A2.docx")</f>
        <v>https://docs.wto.org/imrd/directdoc.asp?DDFDocuments/u/G/TBTN22/BDI291A2.docx</v>
      </c>
      <c r="T626" s="3" t="str">
        <f>HYPERLINK("https://docs.wto.org/imrd/directdoc.asp?DDFDocuments/v/G/TBTN22/BDI291A2.docx", "https://docs.wto.org/imrd/directdoc.asp?DDFDocuments/v/G/TBTN22/BDI291A2.docx")</f>
        <v>https://docs.wto.org/imrd/directdoc.asp?DDFDocuments/v/G/TBTN22/BDI291A2.docx</v>
      </c>
      <c r="U626" s="3" t="s">
        <v>421</v>
      </c>
      <c r="V626" s="3" t="s">
        <v>422</v>
      </c>
      <c r="W626" s="3" t="s">
        <v>422</v>
      </c>
      <c r="X626" s="3" t="s">
        <v>422</v>
      </c>
      <c r="Y626" s="3" t="s">
        <v>422</v>
      </c>
      <c r="Z626" s="3" t="s">
        <v>422</v>
      </c>
      <c r="AA626" s="3" t="s">
        <v>422</v>
      </c>
      <c r="AB626" s="1" t="s">
        <v>23</v>
      </c>
    </row>
    <row r="627" spans="1:28" ht="135" x14ac:dyDescent="0.25">
      <c r="A627" s="3" t="s">
        <v>43</v>
      </c>
      <c r="B627" s="9">
        <v>46000</v>
      </c>
      <c r="C627" s="13" t="str">
        <f>HYPERLINK("https://eping.wto.org/en/Search?viewData= G/TBT/N/BDI/291/Add.2, G/TBT/N/KEN/1326/Add.2, G/TBT/N/RWA/728/Add.2, G/TBT/N/TZA/849/Add.2, G/TBT/N/UGA/1700/Add.2"," G/TBT/N/BDI/291/Add.2, G/TBT/N/KEN/1326/Add.2, G/TBT/N/RWA/728/Add.2, G/TBT/N/TZA/849/Add.2, G/TBT/N/UGA/1700/Add.2")</f>
        <v xml:space="preserve"> G/TBT/N/BDI/291/Add.2, G/TBT/N/KEN/1326/Add.2, G/TBT/N/RWA/728/Add.2, G/TBT/N/TZA/849/Add.2, G/TBT/N/UGA/1700/Add.2</v>
      </c>
      <c r="D627" s="1" t="s">
        <v>1309</v>
      </c>
      <c r="E627" s="1" t="s">
        <v>1310</v>
      </c>
      <c r="F627" s="1" t="s">
        <v>1311</v>
      </c>
      <c r="G627" s="1" t="s">
        <v>1312</v>
      </c>
      <c r="H627" s="1" t="s">
        <v>1235</v>
      </c>
      <c r="I627" s="1" t="s">
        <v>1179</v>
      </c>
      <c r="J627" s="1" t="s">
        <v>23</v>
      </c>
      <c r="K627" s="1" t="s">
        <v>29</v>
      </c>
      <c r="L627" s="3"/>
      <c r="M627" s="9" t="s">
        <v>23</v>
      </c>
      <c r="N627" s="9" t="s">
        <v>23</v>
      </c>
      <c r="O627" s="9" t="s">
        <v>23</v>
      </c>
      <c r="P627" s="3" t="s">
        <v>71</v>
      </c>
      <c r="Q627" s="3"/>
      <c r="R627" s="3" t="str">
        <f>HYPERLINK("https://docs.wto.org/imrd/directdoc.asp?DDFDocuments/t/G/TBTN22/BDI291A2.docx", "https://docs.wto.org/imrd/directdoc.asp?DDFDocuments/t/G/TBTN22/BDI291A2.docx")</f>
        <v>https://docs.wto.org/imrd/directdoc.asp?DDFDocuments/t/G/TBTN22/BDI291A2.docx</v>
      </c>
      <c r="S627" s="3" t="str">
        <f>HYPERLINK("https://docs.wto.org/imrd/directdoc.asp?DDFDocuments/u/G/TBTN22/BDI291A2.docx", "https://docs.wto.org/imrd/directdoc.asp?DDFDocuments/u/G/TBTN22/BDI291A2.docx")</f>
        <v>https://docs.wto.org/imrd/directdoc.asp?DDFDocuments/u/G/TBTN22/BDI291A2.docx</v>
      </c>
      <c r="T627" s="3" t="str">
        <f>HYPERLINK("https://docs.wto.org/imrd/directdoc.asp?DDFDocuments/v/G/TBTN22/BDI291A2.docx", "https://docs.wto.org/imrd/directdoc.asp?DDFDocuments/v/G/TBTN22/BDI291A2.docx")</f>
        <v>https://docs.wto.org/imrd/directdoc.asp?DDFDocuments/v/G/TBTN22/BDI291A2.docx</v>
      </c>
      <c r="U627" s="3" t="s">
        <v>421</v>
      </c>
      <c r="V627" s="3" t="s">
        <v>422</v>
      </c>
      <c r="W627" s="3" t="s">
        <v>422</v>
      </c>
      <c r="X627" s="3" t="s">
        <v>422</v>
      </c>
      <c r="Y627" s="3" t="s">
        <v>422</v>
      </c>
      <c r="Z627" s="3" t="s">
        <v>422</v>
      </c>
      <c r="AA627" s="3" t="s">
        <v>422</v>
      </c>
      <c r="AB627" s="1" t="s">
        <v>23</v>
      </c>
    </row>
    <row r="628" spans="1:28" ht="135" x14ac:dyDescent="0.25">
      <c r="A628" s="3" t="s">
        <v>22</v>
      </c>
      <c r="B628" s="9">
        <v>46000</v>
      </c>
      <c r="C628" s="13" t="str">
        <f>HYPERLINK("https://eping.wto.org/en/Search?viewData= G/TBT/N/BDI/291/Add.2, G/TBT/N/KEN/1326/Add.2, G/TBT/N/RWA/728/Add.2, G/TBT/N/TZA/849/Add.2, G/TBT/N/UGA/1700/Add.2"," G/TBT/N/BDI/291/Add.2, G/TBT/N/KEN/1326/Add.2, G/TBT/N/RWA/728/Add.2, G/TBT/N/TZA/849/Add.2, G/TBT/N/UGA/1700/Add.2")</f>
        <v xml:space="preserve"> G/TBT/N/BDI/291/Add.2, G/TBT/N/KEN/1326/Add.2, G/TBT/N/RWA/728/Add.2, G/TBT/N/TZA/849/Add.2, G/TBT/N/UGA/1700/Add.2</v>
      </c>
      <c r="D628" s="1" t="s">
        <v>1309</v>
      </c>
      <c r="E628" s="1" t="s">
        <v>1310</v>
      </c>
      <c r="F628" s="1" t="s">
        <v>1311</v>
      </c>
      <c r="G628" s="1" t="s">
        <v>1312</v>
      </c>
      <c r="H628" s="1" t="s">
        <v>1235</v>
      </c>
      <c r="I628" s="1" t="s">
        <v>1179</v>
      </c>
      <c r="J628" s="1" t="s">
        <v>23</v>
      </c>
      <c r="K628" s="1" t="s">
        <v>29</v>
      </c>
      <c r="L628" s="3"/>
      <c r="M628" s="9" t="s">
        <v>23</v>
      </c>
      <c r="N628" s="9" t="s">
        <v>23</v>
      </c>
      <c r="O628" s="9" t="s">
        <v>23</v>
      </c>
      <c r="P628" s="3" t="s">
        <v>71</v>
      </c>
      <c r="Q628" s="3"/>
      <c r="R628" s="3" t="str">
        <f>HYPERLINK("https://docs.wto.org/imrd/directdoc.asp?DDFDocuments/t/G/TBTN22/BDI291A2.docx", "https://docs.wto.org/imrd/directdoc.asp?DDFDocuments/t/G/TBTN22/BDI291A2.docx")</f>
        <v>https://docs.wto.org/imrd/directdoc.asp?DDFDocuments/t/G/TBTN22/BDI291A2.docx</v>
      </c>
      <c r="S628" s="3" t="str">
        <f>HYPERLINK("https://docs.wto.org/imrd/directdoc.asp?DDFDocuments/u/G/TBTN22/BDI291A2.docx", "https://docs.wto.org/imrd/directdoc.asp?DDFDocuments/u/G/TBTN22/BDI291A2.docx")</f>
        <v>https://docs.wto.org/imrd/directdoc.asp?DDFDocuments/u/G/TBTN22/BDI291A2.docx</v>
      </c>
      <c r="T628" s="3" t="str">
        <f>HYPERLINK("https://docs.wto.org/imrd/directdoc.asp?DDFDocuments/v/G/TBTN22/BDI291A2.docx", "https://docs.wto.org/imrd/directdoc.asp?DDFDocuments/v/G/TBTN22/BDI291A2.docx")</f>
        <v>https://docs.wto.org/imrd/directdoc.asp?DDFDocuments/v/G/TBTN22/BDI291A2.docx</v>
      </c>
      <c r="U628" s="3" t="s">
        <v>421</v>
      </c>
      <c r="V628" s="3" t="s">
        <v>422</v>
      </c>
      <c r="W628" s="3" t="s">
        <v>422</v>
      </c>
      <c r="X628" s="3" t="s">
        <v>422</v>
      </c>
      <c r="Y628" s="3" t="s">
        <v>422</v>
      </c>
      <c r="Z628" s="3" t="s">
        <v>422</v>
      </c>
      <c r="AA628" s="3" t="s">
        <v>422</v>
      </c>
      <c r="AB628" s="1" t="s">
        <v>23</v>
      </c>
    </row>
    <row r="629" spans="1:28" ht="195" x14ac:dyDescent="0.25">
      <c r="A629" s="3" t="s">
        <v>43</v>
      </c>
      <c r="B629" s="9">
        <v>46000</v>
      </c>
      <c r="C629" s="13" t="str">
        <f>HYPERLINK("https://eping.wto.org/en/Search?viewData= G/TBT/N/BDI/335/Add.2, G/TBT/N/KEN/1397/Add.3, G/TBT/N/RWA/842/Add.2, G/TBT/N/TZA/921/Add.2, G/TBT/N/UGA/1750/Add.2"," G/TBT/N/BDI/335/Add.2, G/TBT/N/KEN/1397/Add.3, G/TBT/N/RWA/842/Add.2, G/TBT/N/TZA/921/Add.2, G/TBT/N/UGA/1750/Add.2")</f>
        <v xml:space="preserve"> G/TBT/N/BDI/335/Add.2, G/TBT/N/KEN/1397/Add.3, G/TBT/N/RWA/842/Add.2, G/TBT/N/TZA/921/Add.2, G/TBT/N/UGA/1750/Add.2</v>
      </c>
      <c r="D629" s="1" t="s">
        <v>1192</v>
      </c>
      <c r="E629" s="1" t="s">
        <v>1193</v>
      </c>
      <c r="F629" s="1" t="s">
        <v>1132</v>
      </c>
      <c r="G629" s="1" t="s">
        <v>1133</v>
      </c>
      <c r="H629" s="1" t="s">
        <v>131</v>
      </c>
      <c r="I629" s="1" t="s">
        <v>1191</v>
      </c>
      <c r="J629" s="1" t="s">
        <v>23</v>
      </c>
      <c r="K629" s="1" t="s">
        <v>133</v>
      </c>
      <c r="L629" s="3"/>
      <c r="M629" s="9" t="s">
        <v>23</v>
      </c>
      <c r="N629" s="9" t="s">
        <v>23</v>
      </c>
      <c r="O629" s="9" t="s">
        <v>23</v>
      </c>
      <c r="P629" s="3" t="s">
        <v>71</v>
      </c>
      <c r="Q629" s="3"/>
      <c r="R629" s="3" t="str">
        <f>HYPERLINK("https://docs.wto.org/imrd/directdoc.asp?DDFDocuments/t/G/TBTN23/BDI335A2.docx", "https://docs.wto.org/imrd/directdoc.asp?DDFDocuments/t/G/TBTN23/BDI335A2.docx")</f>
        <v>https://docs.wto.org/imrd/directdoc.asp?DDFDocuments/t/G/TBTN23/BDI335A2.docx</v>
      </c>
      <c r="S629" s="3" t="str">
        <f>HYPERLINK("https://docs.wto.org/imrd/directdoc.asp?DDFDocuments/u/G/TBTN23/BDI335A2.docx", "https://docs.wto.org/imrd/directdoc.asp?DDFDocuments/u/G/TBTN23/BDI335A2.docx")</f>
        <v>https://docs.wto.org/imrd/directdoc.asp?DDFDocuments/u/G/TBTN23/BDI335A2.docx</v>
      </c>
      <c r="T629" s="3" t="str">
        <f>HYPERLINK("https://docs.wto.org/imrd/directdoc.asp?DDFDocuments/v/G/TBTN23/BDI335A2.docx", "https://docs.wto.org/imrd/directdoc.asp?DDFDocuments/v/G/TBTN23/BDI335A2.docx")</f>
        <v>https://docs.wto.org/imrd/directdoc.asp?DDFDocuments/v/G/TBTN23/BDI335A2.docx</v>
      </c>
      <c r="U629" s="3" t="s">
        <v>421</v>
      </c>
      <c r="V629" s="3" t="s">
        <v>422</v>
      </c>
      <c r="W629" s="3" t="s">
        <v>422</v>
      </c>
      <c r="X629" s="3" t="s">
        <v>422</v>
      </c>
      <c r="Y629" s="3" t="s">
        <v>422</v>
      </c>
      <c r="Z629" s="3" t="s">
        <v>422</v>
      </c>
      <c r="AA629" s="3" t="s">
        <v>422</v>
      </c>
      <c r="AB629" s="1" t="s">
        <v>23</v>
      </c>
    </row>
    <row r="630" spans="1:28" ht="180" x14ac:dyDescent="0.25">
      <c r="A630" s="3" t="s">
        <v>43</v>
      </c>
      <c r="B630" s="9">
        <v>46000</v>
      </c>
      <c r="C630" s="13" t="str">
        <f>HYPERLINK("https://eping.wto.org/en/Search?viewData= G/TBT/N/BDI/352/Add.1, G/TBT/N/KEN/1421/Add.1, G/TBT/N/RWA/859/Add.1, G/TBT/N/TZA/944/Add.1, G/TBT/N/UGA/1768/Add.1"," G/TBT/N/BDI/352/Add.1, G/TBT/N/KEN/1421/Add.1, G/TBT/N/RWA/859/Add.1, G/TBT/N/TZA/944/Add.1, G/TBT/N/UGA/1768/Add.1")</f>
        <v xml:space="preserve"> G/TBT/N/BDI/352/Add.1, G/TBT/N/KEN/1421/Add.1, G/TBT/N/RWA/859/Add.1, G/TBT/N/TZA/944/Add.1, G/TBT/N/UGA/1768/Add.1</v>
      </c>
      <c r="D630" s="1" t="s">
        <v>1253</v>
      </c>
      <c r="E630" s="1" t="s">
        <v>1254</v>
      </c>
      <c r="F630" s="1" t="s">
        <v>1255</v>
      </c>
      <c r="G630" s="1" t="s">
        <v>1256</v>
      </c>
      <c r="H630" s="1" t="s">
        <v>103</v>
      </c>
      <c r="I630" s="1" t="s">
        <v>1257</v>
      </c>
      <c r="J630" s="1" t="s">
        <v>23</v>
      </c>
      <c r="K630" s="1" t="s">
        <v>23</v>
      </c>
      <c r="L630" s="3"/>
      <c r="M630" s="9" t="s">
        <v>23</v>
      </c>
      <c r="N630" s="9" t="s">
        <v>23</v>
      </c>
      <c r="O630" s="9" t="s">
        <v>23</v>
      </c>
      <c r="P630" s="3" t="s">
        <v>71</v>
      </c>
      <c r="Q630" s="3"/>
      <c r="R630" s="3" t="str">
        <f>HYPERLINK("https://docs.wto.org/imrd/directdoc.asp?DDFDocuments/t/G/TBTN23/BDI352A1.docx", "https://docs.wto.org/imrd/directdoc.asp?DDFDocuments/t/G/TBTN23/BDI352A1.docx")</f>
        <v>https://docs.wto.org/imrd/directdoc.asp?DDFDocuments/t/G/TBTN23/BDI352A1.docx</v>
      </c>
      <c r="S630" s="3" t="str">
        <f>HYPERLINK("https://docs.wto.org/imrd/directdoc.asp?DDFDocuments/u/G/TBTN23/BDI352A1.docx", "https://docs.wto.org/imrd/directdoc.asp?DDFDocuments/u/G/TBTN23/BDI352A1.docx")</f>
        <v>https://docs.wto.org/imrd/directdoc.asp?DDFDocuments/u/G/TBTN23/BDI352A1.docx</v>
      </c>
      <c r="T630" s="3" t="str">
        <f>HYPERLINK("https://docs.wto.org/imrd/directdoc.asp?DDFDocuments/v/G/TBTN23/BDI352A1.docx", "https://docs.wto.org/imrd/directdoc.asp?DDFDocuments/v/G/TBTN23/BDI352A1.docx")</f>
        <v>https://docs.wto.org/imrd/directdoc.asp?DDFDocuments/v/G/TBTN23/BDI352A1.docx</v>
      </c>
      <c r="U630" s="3" t="s">
        <v>422</v>
      </c>
      <c r="V630" s="3" t="s">
        <v>422</v>
      </c>
      <c r="W630" s="3" t="s">
        <v>421</v>
      </c>
      <c r="X630" s="3" t="s">
        <v>422</v>
      </c>
      <c r="Y630" s="3" t="s">
        <v>422</v>
      </c>
      <c r="Z630" s="3" t="s">
        <v>422</v>
      </c>
      <c r="AA630" s="3" t="s">
        <v>422</v>
      </c>
      <c r="AB630" s="1" t="s">
        <v>23</v>
      </c>
    </row>
    <row r="631" spans="1:28" ht="300" x14ac:dyDescent="0.25">
      <c r="A631" s="3" t="s">
        <v>126</v>
      </c>
      <c r="B631" s="9">
        <v>46000</v>
      </c>
      <c r="C631" s="13" t="str">
        <f>HYPERLINK("https://eping.wto.org/en/Search?viewData= G/TBT/N/BDI/444/Add.1, G/TBT/N/KEN/1549/Add.2, G/TBT/N/RWA/979/Add.1, G/TBT/N/TZA/1080/Add.1, G/TBT/N/UGA/1894/Add.1"," G/TBT/N/BDI/444/Add.1, G/TBT/N/KEN/1549/Add.2, G/TBT/N/RWA/979/Add.1, G/TBT/N/TZA/1080/Add.1, G/TBT/N/UGA/1894/Add.1")</f>
        <v xml:space="preserve"> G/TBT/N/BDI/444/Add.1, G/TBT/N/KEN/1549/Add.2, G/TBT/N/RWA/979/Add.1, G/TBT/N/TZA/1080/Add.1, G/TBT/N/UGA/1894/Add.1</v>
      </c>
      <c r="D631" s="1" t="s">
        <v>1258</v>
      </c>
      <c r="E631" s="1" t="s">
        <v>1259</v>
      </c>
      <c r="F631" s="1" t="s">
        <v>1260</v>
      </c>
      <c r="G631" s="1" t="s">
        <v>1261</v>
      </c>
      <c r="H631" s="1" t="s">
        <v>1202</v>
      </c>
      <c r="I631" s="1" t="s">
        <v>649</v>
      </c>
      <c r="J631" s="1" t="s">
        <v>23</v>
      </c>
      <c r="K631" s="1" t="s">
        <v>29</v>
      </c>
      <c r="L631" s="3"/>
      <c r="M631" s="9" t="s">
        <v>23</v>
      </c>
      <c r="N631" s="9" t="s">
        <v>23</v>
      </c>
      <c r="O631" s="9" t="s">
        <v>23</v>
      </c>
      <c r="P631" s="3" t="s">
        <v>71</v>
      </c>
      <c r="Q631" s="3"/>
      <c r="R631" s="3" t="str">
        <f>HYPERLINK("https://docs.wto.org/imrd/directdoc.asp?DDFDocuments/t/G/TBTN24/BDI444A1.docx", "https://docs.wto.org/imrd/directdoc.asp?DDFDocuments/t/G/TBTN24/BDI444A1.docx")</f>
        <v>https://docs.wto.org/imrd/directdoc.asp?DDFDocuments/t/G/TBTN24/BDI444A1.docx</v>
      </c>
      <c r="S631" s="3" t="str">
        <f>HYPERLINK("https://docs.wto.org/imrd/directdoc.asp?DDFDocuments/u/G/TBTN24/BDI444A1.docx", "https://docs.wto.org/imrd/directdoc.asp?DDFDocuments/u/G/TBTN24/BDI444A1.docx")</f>
        <v>https://docs.wto.org/imrd/directdoc.asp?DDFDocuments/u/G/TBTN24/BDI444A1.docx</v>
      </c>
      <c r="T631" s="3" t="str">
        <f>HYPERLINK("https://docs.wto.org/imrd/directdoc.asp?DDFDocuments/v/G/TBTN24/BDI444A1.docx", "https://docs.wto.org/imrd/directdoc.asp?DDFDocuments/v/G/TBTN24/BDI444A1.docx")</f>
        <v>https://docs.wto.org/imrd/directdoc.asp?DDFDocuments/v/G/TBTN24/BDI444A1.docx</v>
      </c>
      <c r="U631" s="3" t="s">
        <v>421</v>
      </c>
      <c r="V631" s="3" t="s">
        <v>422</v>
      </c>
      <c r="W631" s="3" t="s">
        <v>421</v>
      </c>
      <c r="X631" s="3" t="s">
        <v>422</v>
      </c>
      <c r="Y631" s="3" t="s">
        <v>422</v>
      </c>
      <c r="Z631" s="3" t="s">
        <v>422</v>
      </c>
      <c r="AA631" s="3" t="s">
        <v>422</v>
      </c>
      <c r="AB631" s="1" t="s">
        <v>23</v>
      </c>
    </row>
    <row r="632" spans="1:28" ht="409.5" x14ac:dyDescent="0.25">
      <c r="A632" s="3" t="s">
        <v>126</v>
      </c>
      <c r="B632" s="9">
        <v>46000</v>
      </c>
      <c r="C632" s="13" t="str">
        <f>HYPERLINK("https://eping.wto.org/en/Search?viewData= G/TBT/N/BDI/449/Add.1, G/TBT/N/KEN/1554/Add.2, G/TBT/N/RWA/984/Add.1, G/TBT/N/TZA/1085/Add.1, G/TBT/N/UGA/1899/Add.1"," G/TBT/N/BDI/449/Add.1, G/TBT/N/KEN/1554/Add.2, G/TBT/N/RWA/984/Add.1, G/TBT/N/TZA/1085/Add.1, G/TBT/N/UGA/1899/Add.1")</f>
        <v xml:space="preserve"> G/TBT/N/BDI/449/Add.1, G/TBT/N/KEN/1554/Add.2, G/TBT/N/RWA/984/Add.1, G/TBT/N/TZA/1085/Add.1, G/TBT/N/UGA/1899/Add.1</v>
      </c>
      <c r="D632" s="1" t="s">
        <v>1204</v>
      </c>
      <c r="E632" s="1" t="s">
        <v>1205</v>
      </c>
      <c r="F632" s="1" t="s">
        <v>1206</v>
      </c>
      <c r="G632" s="1" t="s">
        <v>1207</v>
      </c>
      <c r="H632" s="1" t="s">
        <v>1208</v>
      </c>
      <c r="I632" s="1" t="s">
        <v>649</v>
      </c>
      <c r="J632" s="1" t="s">
        <v>23</v>
      </c>
      <c r="K632" s="1" t="s">
        <v>29</v>
      </c>
      <c r="L632" s="3"/>
      <c r="M632" s="9" t="s">
        <v>23</v>
      </c>
      <c r="N632" s="9" t="s">
        <v>23</v>
      </c>
      <c r="O632" s="9" t="s">
        <v>23</v>
      </c>
      <c r="P632" s="3" t="s">
        <v>71</v>
      </c>
      <c r="Q632" s="3"/>
      <c r="R632" s="3" t="str">
        <f>HYPERLINK("https://docs.wto.org/imrd/directdoc.asp?DDFDocuments/t/G/TBTN24/BDI449A1.docx", "https://docs.wto.org/imrd/directdoc.asp?DDFDocuments/t/G/TBTN24/BDI449A1.docx")</f>
        <v>https://docs.wto.org/imrd/directdoc.asp?DDFDocuments/t/G/TBTN24/BDI449A1.docx</v>
      </c>
      <c r="S632" s="3" t="str">
        <f>HYPERLINK("https://docs.wto.org/imrd/directdoc.asp?DDFDocuments/u/G/TBTN24/BDI449A1.docx", "https://docs.wto.org/imrd/directdoc.asp?DDFDocuments/u/G/TBTN24/BDI449A1.docx")</f>
        <v>https://docs.wto.org/imrd/directdoc.asp?DDFDocuments/u/G/TBTN24/BDI449A1.docx</v>
      </c>
      <c r="T632" s="3" t="str">
        <f>HYPERLINK("https://docs.wto.org/imrd/directdoc.asp?DDFDocuments/v/G/TBTN24/BDI449A1.docx", "https://docs.wto.org/imrd/directdoc.asp?DDFDocuments/v/G/TBTN24/BDI449A1.docx")</f>
        <v>https://docs.wto.org/imrd/directdoc.asp?DDFDocuments/v/G/TBTN24/BDI449A1.docx</v>
      </c>
      <c r="U632" s="3" t="s">
        <v>421</v>
      </c>
      <c r="V632" s="3" t="s">
        <v>422</v>
      </c>
      <c r="W632" s="3" t="s">
        <v>421</v>
      </c>
      <c r="X632" s="3" t="s">
        <v>422</v>
      </c>
      <c r="Y632" s="3" t="s">
        <v>422</v>
      </c>
      <c r="Z632" s="3" t="s">
        <v>422</v>
      </c>
      <c r="AA632" s="3" t="s">
        <v>422</v>
      </c>
      <c r="AB632" s="1" t="s">
        <v>23</v>
      </c>
    </row>
    <row r="633" spans="1:28" ht="300" x14ac:dyDescent="0.25">
      <c r="A633" s="3" t="s">
        <v>22</v>
      </c>
      <c r="B633" s="9">
        <v>46000</v>
      </c>
      <c r="C633" s="13" t="str">
        <f>HYPERLINK("https://eping.wto.org/en/Search?viewData= G/TBT/N/BDI/446/Add.1, G/TBT/N/KEN/1551/Add.2, G/TBT/N/RWA/981/Add.1, G/TBT/N/TZA/1082/Add.1, G/TBT/N/UGA/1896/Add.1"," G/TBT/N/BDI/446/Add.1, G/TBT/N/KEN/1551/Add.2, G/TBT/N/RWA/981/Add.1, G/TBT/N/TZA/1082/Add.1, G/TBT/N/UGA/1896/Add.1")</f>
        <v xml:space="preserve"> G/TBT/N/BDI/446/Add.1, G/TBT/N/KEN/1551/Add.2, G/TBT/N/RWA/981/Add.1, G/TBT/N/TZA/1082/Add.1, G/TBT/N/UGA/1896/Add.1</v>
      </c>
      <c r="D633" s="1" t="s">
        <v>1344</v>
      </c>
      <c r="E633" s="1" t="s">
        <v>1345</v>
      </c>
      <c r="F633" s="1" t="s">
        <v>1346</v>
      </c>
      <c r="G633" s="1" t="s">
        <v>1347</v>
      </c>
      <c r="H633" s="1" t="s">
        <v>1208</v>
      </c>
      <c r="I633" s="1" t="s">
        <v>649</v>
      </c>
      <c r="J633" s="1" t="s">
        <v>23</v>
      </c>
      <c r="K633" s="1" t="s">
        <v>29</v>
      </c>
      <c r="L633" s="3"/>
      <c r="M633" s="9" t="s">
        <v>23</v>
      </c>
      <c r="N633" s="9" t="s">
        <v>23</v>
      </c>
      <c r="O633" s="9" t="s">
        <v>23</v>
      </c>
      <c r="P633" s="3" t="s">
        <v>71</v>
      </c>
      <c r="Q633" s="3"/>
      <c r="R633" s="3" t="str">
        <f>HYPERLINK("https://docs.wto.org/imrd/directdoc.asp?DDFDocuments/t/G/TBTN24/BDI446A1.docx", "https://docs.wto.org/imrd/directdoc.asp?DDFDocuments/t/G/TBTN24/BDI446A1.docx")</f>
        <v>https://docs.wto.org/imrd/directdoc.asp?DDFDocuments/t/G/TBTN24/BDI446A1.docx</v>
      </c>
      <c r="S633" s="3" t="str">
        <f>HYPERLINK("https://docs.wto.org/imrd/directdoc.asp?DDFDocuments/u/G/TBTN24/BDI446A1.docx", "https://docs.wto.org/imrd/directdoc.asp?DDFDocuments/u/G/TBTN24/BDI446A1.docx")</f>
        <v>https://docs.wto.org/imrd/directdoc.asp?DDFDocuments/u/G/TBTN24/BDI446A1.docx</v>
      </c>
      <c r="T633" s="3" t="str">
        <f>HYPERLINK("https://docs.wto.org/imrd/directdoc.asp?DDFDocuments/v/G/TBTN24/BDI446A1.docx", "https://docs.wto.org/imrd/directdoc.asp?DDFDocuments/v/G/TBTN24/BDI446A1.docx")</f>
        <v>https://docs.wto.org/imrd/directdoc.asp?DDFDocuments/v/G/TBTN24/BDI446A1.docx</v>
      </c>
      <c r="U633" s="3" t="s">
        <v>421</v>
      </c>
      <c r="V633" s="3" t="s">
        <v>422</v>
      </c>
      <c r="W633" s="3" t="s">
        <v>421</v>
      </c>
      <c r="X633" s="3" t="s">
        <v>422</v>
      </c>
      <c r="Y633" s="3" t="s">
        <v>422</v>
      </c>
      <c r="Z633" s="3" t="s">
        <v>422</v>
      </c>
      <c r="AA633" s="3" t="s">
        <v>422</v>
      </c>
      <c r="AB633" s="1" t="s">
        <v>23</v>
      </c>
    </row>
    <row r="634" spans="1:28" ht="120" x14ac:dyDescent="0.25">
      <c r="A634" s="3" t="s">
        <v>28</v>
      </c>
      <c r="B634" s="9">
        <v>46000</v>
      </c>
      <c r="C634" s="13" t="str">
        <f>HYPERLINK("https://eping.wto.org/en/Search?viewData= G/TBT/N/BDI/371/Rev.1/Add.1, G/TBT/N/KEN/1451/Rev.1/Add.1, G/TBT/N/RWA/883/Rev.1/Add.1, G/TBT/N/TZA/985/Rev.1/Add.1, G/TBT/N/UGA/1788/Rev.1/Add.1"," G/TBT/N/BDI/371/Rev.1/Add.1, G/TBT/N/KEN/1451/Rev.1/Add.1, G/TBT/N/RWA/883/Rev.1/Add.1, G/TBT/N/TZA/985/Rev.1/Add.1, G/TBT/N/UGA/1788/Rev.1/Add.1")</f>
        <v xml:space="preserve"> G/TBT/N/BDI/371/Rev.1/Add.1, G/TBT/N/KEN/1451/Rev.1/Add.1, G/TBT/N/RWA/883/Rev.1/Add.1, G/TBT/N/TZA/985/Rev.1/Add.1, G/TBT/N/UGA/1788/Rev.1/Add.1</v>
      </c>
      <c r="D634" s="1" t="s">
        <v>1171</v>
      </c>
      <c r="E634" s="1" t="s">
        <v>1172</v>
      </c>
      <c r="F634" s="1" t="s">
        <v>1173</v>
      </c>
      <c r="G634" s="1" t="s">
        <v>1409</v>
      </c>
      <c r="H634" s="1" t="s">
        <v>201</v>
      </c>
      <c r="I634" s="1" t="s">
        <v>1129</v>
      </c>
      <c r="J634" s="1" t="s">
        <v>23</v>
      </c>
      <c r="K634" s="1" t="s">
        <v>29</v>
      </c>
      <c r="L634" s="3"/>
      <c r="M634" s="9" t="s">
        <v>23</v>
      </c>
      <c r="N634" s="9" t="s">
        <v>23</v>
      </c>
      <c r="O634" s="9" t="s">
        <v>23</v>
      </c>
      <c r="P634" s="3" t="s">
        <v>71</v>
      </c>
      <c r="Q634" s="3"/>
      <c r="R634" s="3" t="str">
        <f>HYPERLINK("https://docs.wto.org/imrd/directdoc.asp?DDFDocuments/t/G/TBTN23/BDI371R1A1.docx", "https://docs.wto.org/imrd/directdoc.asp?DDFDocuments/t/G/TBTN23/BDI371R1A1.docx")</f>
        <v>https://docs.wto.org/imrd/directdoc.asp?DDFDocuments/t/G/TBTN23/BDI371R1A1.docx</v>
      </c>
      <c r="S634" s="3" t="str">
        <f>HYPERLINK("https://docs.wto.org/imrd/directdoc.asp?DDFDocuments/u/G/TBTN23/BDI371R1A1.docx", "https://docs.wto.org/imrd/directdoc.asp?DDFDocuments/u/G/TBTN23/BDI371R1A1.docx")</f>
        <v>https://docs.wto.org/imrd/directdoc.asp?DDFDocuments/u/G/TBTN23/BDI371R1A1.docx</v>
      </c>
      <c r="T634" s="3" t="str">
        <f>HYPERLINK("https://docs.wto.org/imrd/directdoc.asp?DDFDocuments/v/G/TBTN23/BDI371R1A1.docx", "https://docs.wto.org/imrd/directdoc.asp?DDFDocuments/v/G/TBTN23/BDI371R1A1.docx")</f>
        <v>https://docs.wto.org/imrd/directdoc.asp?DDFDocuments/v/G/TBTN23/BDI371R1A1.docx</v>
      </c>
      <c r="U634" s="3" t="s">
        <v>421</v>
      </c>
      <c r="V634" s="3" t="s">
        <v>422</v>
      </c>
      <c r="W634" s="3" t="s">
        <v>422</v>
      </c>
      <c r="X634" s="3" t="s">
        <v>422</v>
      </c>
      <c r="Y634" s="3" t="s">
        <v>422</v>
      </c>
      <c r="Z634" s="3" t="s">
        <v>422</v>
      </c>
      <c r="AA634" s="3" t="s">
        <v>422</v>
      </c>
      <c r="AB634" s="1" t="s">
        <v>23</v>
      </c>
    </row>
    <row r="635" spans="1:28" ht="210" x14ac:dyDescent="0.25">
      <c r="A635" s="3" t="s">
        <v>28</v>
      </c>
      <c r="B635" s="9">
        <v>46000</v>
      </c>
      <c r="C635" s="13" t="str">
        <f>HYPERLINK("https://eping.wto.org/en/Search?viewData= G/TBT/N/BDI/387/Add.2, G/TBT/N/KEN/1467/Add.2, G/TBT/N/RWA/899/Add.2, G/TBT/N/TZA/1001/Add.2, G/TBT/N/UGA/1806/Add.2"," G/TBT/N/BDI/387/Add.2, G/TBT/N/KEN/1467/Add.2, G/TBT/N/RWA/899/Add.2, G/TBT/N/TZA/1001/Add.2, G/TBT/N/UGA/1806/Add.2")</f>
        <v xml:space="preserve"> G/TBT/N/BDI/387/Add.2, G/TBT/N/KEN/1467/Add.2, G/TBT/N/RWA/899/Add.2, G/TBT/N/TZA/1001/Add.2, G/TBT/N/UGA/1806/Add.2</v>
      </c>
      <c r="D635" s="1" t="s">
        <v>1364</v>
      </c>
      <c r="E635" s="1" t="s">
        <v>1365</v>
      </c>
      <c r="F635" s="1" t="s">
        <v>1121</v>
      </c>
      <c r="G635" s="1" t="s">
        <v>1122</v>
      </c>
      <c r="H635" s="1" t="s">
        <v>1123</v>
      </c>
      <c r="I635" s="1" t="s">
        <v>1124</v>
      </c>
      <c r="J635" s="1" t="s">
        <v>23</v>
      </c>
      <c r="K635" s="1" t="s">
        <v>29</v>
      </c>
      <c r="L635" s="3"/>
      <c r="M635" s="9" t="s">
        <v>23</v>
      </c>
      <c r="N635" s="9" t="s">
        <v>23</v>
      </c>
      <c r="O635" s="9" t="s">
        <v>23</v>
      </c>
      <c r="P635" s="3" t="s">
        <v>71</v>
      </c>
      <c r="Q635" s="3"/>
      <c r="R635" s="3" t="str">
        <f>HYPERLINK("https://docs.wto.org/imrd/directdoc.asp?DDFDocuments/t/G/TBTN23/BDI387A2.docx", "https://docs.wto.org/imrd/directdoc.asp?DDFDocuments/t/G/TBTN23/BDI387A2.docx")</f>
        <v>https://docs.wto.org/imrd/directdoc.asp?DDFDocuments/t/G/TBTN23/BDI387A2.docx</v>
      </c>
      <c r="S635" s="3" t="str">
        <f>HYPERLINK("https://docs.wto.org/imrd/directdoc.asp?DDFDocuments/u/G/TBTN23/BDI387A2.docx", "https://docs.wto.org/imrd/directdoc.asp?DDFDocuments/u/G/TBTN23/BDI387A2.docx")</f>
        <v>https://docs.wto.org/imrd/directdoc.asp?DDFDocuments/u/G/TBTN23/BDI387A2.docx</v>
      </c>
      <c r="T635" s="3" t="str">
        <f>HYPERLINK("https://docs.wto.org/imrd/directdoc.asp?DDFDocuments/v/G/TBTN23/BDI387A2.docx", "https://docs.wto.org/imrd/directdoc.asp?DDFDocuments/v/G/TBTN23/BDI387A2.docx")</f>
        <v>https://docs.wto.org/imrd/directdoc.asp?DDFDocuments/v/G/TBTN23/BDI387A2.docx</v>
      </c>
      <c r="U635" s="3" t="s">
        <v>421</v>
      </c>
      <c r="V635" s="3" t="s">
        <v>422</v>
      </c>
      <c r="W635" s="3" t="s">
        <v>422</v>
      </c>
      <c r="X635" s="3" t="s">
        <v>422</v>
      </c>
      <c r="Y635" s="3" t="s">
        <v>422</v>
      </c>
      <c r="Z635" s="3" t="s">
        <v>422</v>
      </c>
      <c r="AA635" s="3" t="s">
        <v>422</v>
      </c>
      <c r="AB635" s="1" t="s">
        <v>23</v>
      </c>
    </row>
    <row r="636" spans="1:28" ht="120" x14ac:dyDescent="0.25">
      <c r="A636" s="3" t="s">
        <v>32</v>
      </c>
      <c r="B636" s="9">
        <v>46000</v>
      </c>
      <c r="C636" s="13" t="str">
        <f>HYPERLINK("https://eping.wto.org/en/Search?viewData= G/TBT/N/CHN/2153"," G/TBT/N/CHN/2153")</f>
        <v xml:space="preserve"> G/TBT/N/CHN/2153</v>
      </c>
      <c r="D636" s="1" t="s">
        <v>1410</v>
      </c>
      <c r="E636" s="1" t="s">
        <v>1411</v>
      </c>
      <c r="F636" s="1" t="s">
        <v>1412</v>
      </c>
      <c r="G636" s="1" t="s">
        <v>1306</v>
      </c>
      <c r="H636" s="1" t="s">
        <v>1307</v>
      </c>
      <c r="I636" s="1" t="s">
        <v>95</v>
      </c>
      <c r="J636" s="1" t="s">
        <v>23</v>
      </c>
      <c r="K636" s="1" t="s">
        <v>23</v>
      </c>
      <c r="L636" s="3"/>
      <c r="M636" s="9">
        <v>46060</v>
      </c>
      <c r="N636" s="9" t="s">
        <v>23</v>
      </c>
      <c r="O636" s="9" t="s">
        <v>23</v>
      </c>
      <c r="P636" s="3" t="s">
        <v>24</v>
      </c>
      <c r="Q636" s="1" t="s">
        <v>1413</v>
      </c>
      <c r="R636" s="3" t="str">
        <f>HYPERLINK("https://docs.wto.org/imrd/directdoc.asp?DDFDocuments/t/G/TBTN25/CHN2153.docx", "https://docs.wto.org/imrd/directdoc.asp?DDFDocuments/t/G/TBTN25/CHN2153.docx")</f>
        <v>https://docs.wto.org/imrd/directdoc.asp?DDFDocuments/t/G/TBTN25/CHN2153.docx</v>
      </c>
      <c r="S636" s="3" t="str">
        <f>HYPERLINK("https://docs.wto.org/imrd/directdoc.asp?DDFDocuments/u/G/TBTN25/CHN2153.docx", "https://docs.wto.org/imrd/directdoc.asp?DDFDocuments/u/G/TBTN25/CHN2153.docx")</f>
        <v>https://docs.wto.org/imrd/directdoc.asp?DDFDocuments/u/G/TBTN25/CHN2153.docx</v>
      </c>
      <c r="T636" s="3" t="str">
        <f>HYPERLINK("https://docs.wto.org/imrd/directdoc.asp?DDFDocuments/v/G/TBTN25/CHN2153.docx", "https://docs.wto.org/imrd/directdoc.asp?DDFDocuments/v/G/TBTN25/CHN2153.docx")</f>
        <v>https://docs.wto.org/imrd/directdoc.asp?DDFDocuments/v/G/TBTN25/CHN2153.docx</v>
      </c>
      <c r="U636" s="3" t="s">
        <v>421</v>
      </c>
      <c r="V636" s="3" t="s">
        <v>422</v>
      </c>
      <c r="W636" s="3" t="s">
        <v>422</v>
      </c>
      <c r="X636" s="3" t="s">
        <v>422</v>
      </c>
      <c r="Y636" s="3" t="s">
        <v>422</v>
      </c>
      <c r="Z636" s="3" t="s">
        <v>422</v>
      </c>
      <c r="AA636" s="3" t="s">
        <v>422</v>
      </c>
      <c r="AB636" s="1" t="s">
        <v>23</v>
      </c>
    </row>
    <row r="637" spans="1:28" ht="270" x14ac:dyDescent="0.25">
      <c r="A637" s="3" t="s">
        <v>28</v>
      </c>
      <c r="B637" s="9">
        <v>46000</v>
      </c>
      <c r="C637" s="13" t="str">
        <f>HYPERLINK("https://eping.wto.org/en/Search?viewData= G/TBT/N/BDI/494/Add.1, G/TBT/N/KEN/1654/Add.1, G/TBT/N/RWA/1043/Add.1, G/TBT/N/TZA/1157/Add.1, G/TBT/N/UGA/1994/Add.1"," G/TBT/N/BDI/494/Add.1, G/TBT/N/KEN/1654/Add.1, G/TBT/N/RWA/1043/Add.1, G/TBT/N/TZA/1157/Add.1, G/TBT/N/UGA/1994/Add.1")</f>
        <v xml:space="preserve"> G/TBT/N/BDI/494/Add.1, G/TBT/N/KEN/1654/Add.1, G/TBT/N/RWA/1043/Add.1, G/TBT/N/TZA/1157/Add.1, G/TBT/N/UGA/1994/Add.1</v>
      </c>
      <c r="D637" s="1" t="s">
        <v>1323</v>
      </c>
      <c r="E637" s="1" t="s">
        <v>1324</v>
      </c>
      <c r="F637" s="1" t="s">
        <v>1325</v>
      </c>
      <c r="G637" s="1" t="s">
        <v>1197</v>
      </c>
      <c r="H637" s="1" t="s">
        <v>97</v>
      </c>
      <c r="I637" s="1" t="s">
        <v>1414</v>
      </c>
      <c r="J637" s="1" t="s">
        <v>23</v>
      </c>
      <c r="K637" s="1" t="s">
        <v>29</v>
      </c>
      <c r="L637" s="3"/>
      <c r="M637" s="9" t="s">
        <v>23</v>
      </c>
      <c r="N637" s="9" t="s">
        <v>23</v>
      </c>
      <c r="O637" s="9" t="s">
        <v>23</v>
      </c>
      <c r="P637" s="3" t="s">
        <v>71</v>
      </c>
      <c r="Q637" s="3"/>
      <c r="R637" s="3" t="str">
        <f>HYPERLINK("https://docs.wto.org/imrd/directdoc.asp?DDFDocuments/t/G/TBTN24/BDI494A1.docx", "https://docs.wto.org/imrd/directdoc.asp?DDFDocuments/t/G/TBTN24/BDI494A1.docx")</f>
        <v>https://docs.wto.org/imrd/directdoc.asp?DDFDocuments/t/G/TBTN24/BDI494A1.docx</v>
      </c>
      <c r="S637" s="3" t="str">
        <f>HYPERLINK("https://docs.wto.org/imrd/directdoc.asp?DDFDocuments/u/G/TBTN24/BDI494A1.docx", "https://docs.wto.org/imrd/directdoc.asp?DDFDocuments/u/G/TBTN24/BDI494A1.docx")</f>
        <v>https://docs.wto.org/imrd/directdoc.asp?DDFDocuments/u/G/TBTN24/BDI494A1.docx</v>
      </c>
      <c r="T637" s="3" t="str">
        <f>HYPERLINK("https://docs.wto.org/imrd/directdoc.asp?DDFDocuments/v/G/TBTN24/BDI494A1.docx", "https://docs.wto.org/imrd/directdoc.asp?DDFDocuments/v/G/TBTN24/BDI494A1.docx")</f>
        <v>https://docs.wto.org/imrd/directdoc.asp?DDFDocuments/v/G/TBTN24/BDI494A1.docx</v>
      </c>
      <c r="U637" s="3" t="s">
        <v>422</v>
      </c>
      <c r="V637" s="3" t="s">
        <v>422</v>
      </c>
      <c r="W637" s="3" t="s">
        <v>421</v>
      </c>
      <c r="X637" s="3" t="s">
        <v>422</v>
      </c>
      <c r="Y637" s="3" t="s">
        <v>422</v>
      </c>
      <c r="Z637" s="3" t="s">
        <v>422</v>
      </c>
      <c r="AA637" s="3" t="s">
        <v>422</v>
      </c>
      <c r="AB637" s="1" t="s">
        <v>23</v>
      </c>
    </row>
    <row r="638" spans="1:28" ht="270" x14ac:dyDescent="0.25">
      <c r="A638" s="3" t="s">
        <v>28</v>
      </c>
      <c r="B638" s="9">
        <v>46000</v>
      </c>
      <c r="C638" s="13" t="str">
        <f>HYPERLINK("https://eping.wto.org/en/Search?viewData= G/TBT/N/BDI/493/Add.1, G/TBT/N/KEN/1653/Add.1, G/TBT/N/RWA/1042/Add.1, G/TBT/N/TZA/1156/Add.1, G/TBT/N/UGA/1993/Add.1"," G/TBT/N/BDI/493/Add.1, G/TBT/N/KEN/1653/Add.1, G/TBT/N/RWA/1042/Add.1, G/TBT/N/TZA/1156/Add.1, G/TBT/N/UGA/1993/Add.1")</f>
        <v xml:space="preserve"> G/TBT/N/BDI/493/Add.1, G/TBT/N/KEN/1653/Add.1, G/TBT/N/RWA/1042/Add.1, G/TBT/N/TZA/1156/Add.1, G/TBT/N/UGA/1993/Add.1</v>
      </c>
      <c r="D638" s="1" t="s">
        <v>1194</v>
      </c>
      <c r="E638" s="1" t="s">
        <v>1195</v>
      </c>
      <c r="F638" s="1" t="s">
        <v>1196</v>
      </c>
      <c r="G638" s="1" t="s">
        <v>1197</v>
      </c>
      <c r="H638" s="1" t="s">
        <v>97</v>
      </c>
      <c r="I638" s="1" t="s">
        <v>128</v>
      </c>
      <c r="J638" s="1" t="s">
        <v>23</v>
      </c>
      <c r="K638" s="1" t="s">
        <v>29</v>
      </c>
      <c r="L638" s="3"/>
      <c r="M638" s="9" t="s">
        <v>23</v>
      </c>
      <c r="N638" s="9" t="s">
        <v>23</v>
      </c>
      <c r="O638" s="9" t="s">
        <v>23</v>
      </c>
      <c r="P638" s="3" t="s">
        <v>71</v>
      </c>
      <c r="Q638" s="3"/>
      <c r="R638" s="3" t="str">
        <f>HYPERLINK("https://docs.wto.org/imrd/directdoc.asp?DDFDocuments/t/G/TBTN24/BDI493A1.docx", "https://docs.wto.org/imrd/directdoc.asp?DDFDocuments/t/G/TBTN24/BDI493A1.docx")</f>
        <v>https://docs.wto.org/imrd/directdoc.asp?DDFDocuments/t/G/TBTN24/BDI493A1.docx</v>
      </c>
      <c r="S638" s="3" t="str">
        <f>HYPERLINK("https://docs.wto.org/imrd/directdoc.asp?DDFDocuments/u/G/TBTN24/BDI493A1.docx", "https://docs.wto.org/imrd/directdoc.asp?DDFDocuments/u/G/TBTN24/BDI493A1.docx")</f>
        <v>https://docs.wto.org/imrd/directdoc.asp?DDFDocuments/u/G/TBTN24/BDI493A1.docx</v>
      </c>
      <c r="T638" s="3" t="str">
        <f>HYPERLINK("https://docs.wto.org/imrd/directdoc.asp?DDFDocuments/v/G/TBTN24/BDI493A1.docx", "https://docs.wto.org/imrd/directdoc.asp?DDFDocuments/v/G/TBTN24/BDI493A1.docx")</f>
        <v>https://docs.wto.org/imrd/directdoc.asp?DDFDocuments/v/G/TBTN24/BDI493A1.docx</v>
      </c>
      <c r="U638" s="3" t="s">
        <v>421</v>
      </c>
      <c r="V638" s="3" t="s">
        <v>422</v>
      </c>
      <c r="W638" s="3" t="s">
        <v>422</v>
      </c>
      <c r="X638" s="3" t="s">
        <v>422</v>
      </c>
      <c r="Y638" s="3" t="s">
        <v>422</v>
      </c>
      <c r="Z638" s="3" t="s">
        <v>422</v>
      </c>
      <c r="AA638" s="3" t="s">
        <v>422</v>
      </c>
      <c r="AB638" s="1" t="s">
        <v>23</v>
      </c>
    </row>
    <row r="639" spans="1:28" ht="150" x14ac:dyDescent="0.25">
      <c r="A639" s="3" t="s">
        <v>28</v>
      </c>
      <c r="B639" s="9">
        <v>46000</v>
      </c>
      <c r="C639" s="13" t="str">
        <f>HYPERLINK("https://eping.wto.org/en/Search?viewData= G/TBT/N/BDI/445/Add.1, G/TBT/N/KEN/1550/Add.2, G/TBT/N/RWA/980/Add.1, G/TBT/N/TZA/1081/Add.1, G/TBT/N/UGA/1895/Add.1"," G/TBT/N/BDI/445/Add.1, G/TBT/N/KEN/1550/Add.2, G/TBT/N/RWA/980/Add.1, G/TBT/N/TZA/1081/Add.1, G/TBT/N/UGA/1895/Add.1")</f>
        <v xml:space="preserve"> G/TBT/N/BDI/445/Add.1, G/TBT/N/KEN/1550/Add.2, G/TBT/N/RWA/980/Add.1, G/TBT/N/TZA/1081/Add.1, G/TBT/N/UGA/1895/Add.1</v>
      </c>
      <c r="D639" s="1" t="s">
        <v>1290</v>
      </c>
      <c r="E639" s="1" t="s">
        <v>1291</v>
      </c>
      <c r="F639" s="1" t="s">
        <v>1292</v>
      </c>
      <c r="G639" s="1" t="s">
        <v>1293</v>
      </c>
      <c r="H639" s="1" t="s">
        <v>1208</v>
      </c>
      <c r="I639" s="1" t="s">
        <v>128</v>
      </c>
      <c r="J639" s="1" t="s">
        <v>23</v>
      </c>
      <c r="K639" s="1" t="s">
        <v>29</v>
      </c>
      <c r="L639" s="3"/>
      <c r="M639" s="9" t="s">
        <v>23</v>
      </c>
      <c r="N639" s="9" t="s">
        <v>23</v>
      </c>
      <c r="O639" s="9" t="s">
        <v>23</v>
      </c>
      <c r="P639" s="3" t="s">
        <v>71</v>
      </c>
      <c r="Q639" s="3"/>
      <c r="R639" s="3" t="str">
        <f>HYPERLINK("https://docs.wto.org/imrd/directdoc.asp?DDFDocuments/t/G/TBTN24/BDI445A1.docx", "https://docs.wto.org/imrd/directdoc.asp?DDFDocuments/t/G/TBTN24/BDI445A1.docx")</f>
        <v>https://docs.wto.org/imrd/directdoc.asp?DDFDocuments/t/G/TBTN24/BDI445A1.docx</v>
      </c>
      <c r="S639" s="3" t="str">
        <f>HYPERLINK("https://docs.wto.org/imrd/directdoc.asp?DDFDocuments/u/G/TBTN24/BDI445A1.docx", "https://docs.wto.org/imrd/directdoc.asp?DDFDocuments/u/G/TBTN24/BDI445A1.docx")</f>
        <v>https://docs.wto.org/imrd/directdoc.asp?DDFDocuments/u/G/TBTN24/BDI445A1.docx</v>
      </c>
      <c r="T639" s="3" t="str">
        <f>HYPERLINK("https://docs.wto.org/imrd/directdoc.asp?DDFDocuments/v/G/TBTN24/BDI445A1.docx", "https://docs.wto.org/imrd/directdoc.asp?DDFDocuments/v/G/TBTN24/BDI445A1.docx")</f>
        <v>https://docs.wto.org/imrd/directdoc.asp?DDFDocuments/v/G/TBTN24/BDI445A1.docx</v>
      </c>
      <c r="U639" s="3" t="s">
        <v>421</v>
      </c>
      <c r="V639" s="3" t="s">
        <v>422</v>
      </c>
      <c r="W639" s="3" t="s">
        <v>421</v>
      </c>
      <c r="X639" s="3" t="s">
        <v>422</v>
      </c>
      <c r="Y639" s="3" t="s">
        <v>422</v>
      </c>
      <c r="Z639" s="3" t="s">
        <v>422</v>
      </c>
      <c r="AA639" s="3" t="s">
        <v>422</v>
      </c>
      <c r="AB639" s="1" t="s">
        <v>23</v>
      </c>
    </row>
    <row r="640" spans="1:28" ht="75" x14ac:dyDescent="0.25">
      <c r="A640" s="3" t="s">
        <v>28</v>
      </c>
      <c r="B640" s="9">
        <v>46000</v>
      </c>
      <c r="C640" s="13" t="str">
        <f>HYPERLINK("https://eping.wto.org/en/Search?viewData= G/TBT/N/BDI/375/Add.1, G/TBT/N/KEN/1455/Add.2, G/TBT/N/RWA/887/Add.1, G/TBT/N/TZA/989/Add.1, G/TBT/N/UGA/1792/Add.1"," G/TBT/N/BDI/375/Add.1, G/TBT/N/KEN/1455/Add.2, G/TBT/N/RWA/887/Add.1, G/TBT/N/TZA/989/Add.1, G/TBT/N/UGA/1792/Add.1")</f>
        <v xml:space="preserve"> G/TBT/N/BDI/375/Add.1, G/TBT/N/KEN/1455/Add.2, G/TBT/N/RWA/887/Add.1, G/TBT/N/TZA/989/Add.1, G/TBT/N/UGA/1792/Add.1</v>
      </c>
      <c r="D640" s="1" t="s">
        <v>1262</v>
      </c>
      <c r="E640" s="1" t="s">
        <v>1263</v>
      </c>
      <c r="F640" s="1" t="s">
        <v>1264</v>
      </c>
      <c r="G640" s="1" t="s">
        <v>1265</v>
      </c>
      <c r="H640" s="1" t="s">
        <v>1266</v>
      </c>
      <c r="I640" s="1" t="s">
        <v>1124</v>
      </c>
      <c r="J640" s="1" t="s">
        <v>23</v>
      </c>
      <c r="K640" s="1" t="s">
        <v>29</v>
      </c>
      <c r="L640" s="3"/>
      <c r="M640" s="9" t="s">
        <v>23</v>
      </c>
      <c r="N640" s="9" t="s">
        <v>23</v>
      </c>
      <c r="O640" s="9" t="s">
        <v>23</v>
      </c>
      <c r="P640" s="3" t="s">
        <v>71</v>
      </c>
      <c r="Q640" s="3"/>
      <c r="R640" s="3" t="str">
        <f>HYPERLINK("https://docs.wto.org/imrd/directdoc.asp?DDFDocuments/t/G/TBTN23/BDI375A1.docx", "https://docs.wto.org/imrd/directdoc.asp?DDFDocuments/t/G/TBTN23/BDI375A1.docx")</f>
        <v>https://docs.wto.org/imrd/directdoc.asp?DDFDocuments/t/G/TBTN23/BDI375A1.docx</v>
      </c>
      <c r="S640" s="3" t="str">
        <f>HYPERLINK("https://docs.wto.org/imrd/directdoc.asp?DDFDocuments/u/G/TBTN23/BDI375A1.docx", "https://docs.wto.org/imrd/directdoc.asp?DDFDocuments/u/G/TBTN23/BDI375A1.docx")</f>
        <v>https://docs.wto.org/imrd/directdoc.asp?DDFDocuments/u/G/TBTN23/BDI375A1.docx</v>
      </c>
      <c r="T640" s="3" t="str">
        <f>HYPERLINK("https://docs.wto.org/imrd/directdoc.asp?DDFDocuments/v/G/TBTN23/BDI375A1.docx", "https://docs.wto.org/imrd/directdoc.asp?DDFDocuments/v/G/TBTN23/BDI375A1.docx")</f>
        <v>https://docs.wto.org/imrd/directdoc.asp?DDFDocuments/v/G/TBTN23/BDI375A1.docx</v>
      </c>
      <c r="U640" s="3" t="s">
        <v>421</v>
      </c>
      <c r="V640" s="3" t="s">
        <v>422</v>
      </c>
      <c r="W640" s="3" t="s">
        <v>422</v>
      </c>
      <c r="X640" s="3" t="s">
        <v>422</v>
      </c>
      <c r="Y640" s="3" t="s">
        <v>422</v>
      </c>
      <c r="Z640" s="3" t="s">
        <v>422</v>
      </c>
      <c r="AA640" s="3" t="s">
        <v>422</v>
      </c>
      <c r="AB640" s="1" t="s">
        <v>23</v>
      </c>
    </row>
    <row r="641" spans="1:28" ht="135" x14ac:dyDescent="0.25">
      <c r="A641" s="3" t="s">
        <v>126</v>
      </c>
      <c r="B641" s="9">
        <v>46000</v>
      </c>
      <c r="C641" s="13" t="str">
        <f>HYPERLINK("https://eping.wto.org/en/Search?viewData= G/TBT/N/BDI/292/Add.2, G/TBT/N/KEN/1327/Add.2, G/TBT/N/RWA/729/Add.2, G/TBT/N/TZA/850/Add.2, G/TBT/N/UGA/1701/Add.2"," G/TBT/N/BDI/292/Add.2, G/TBT/N/KEN/1327/Add.2, G/TBT/N/RWA/729/Add.2, G/TBT/N/TZA/850/Add.2, G/TBT/N/UGA/1701/Add.2")</f>
        <v xml:space="preserve"> G/TBT/N/BDI/292/Add.2, G/TBT/N/KEN/1327/Add.2, G/TBT/N/RWA/729/Add.2, G/TBT/N/TZA/850/Add.2, G/TBT/N/UGA/1701/Add.2</v>
      </c>
      <c r="D641" s="1" t="s">
        <v>1231</v>
      </c>
      <c r="E641" s="1" t="s">
        <v>1232</v>
      </c>
      <c r="F641" s="1" t="s">
        <v>1233</v>
      </c>
      <c r="G641" s="1" t="s">
        <v>1234</v>
      </c>
      <c r="H641" s="1" t="s">
        <v>1235</v>
      </c>
      <c r="I641" s="1" t="s">
        <v>1179</v>
      </c>
      <c r="J641" s="1" t="s">
        <v>23</v>
      </c>
      <c r="K641" s="1" t="s">
        <v>29</v>
      </c>
      <c r="L641" s="3"/>
      <c r="M641" s="9" t="s">
        <v>23</v>
      </c>
      <c r="N641" s="9" t="s">
        <v>23</v>
      </c>
      <c r="O641" s="9" t="s">
        <v>23</v>
      </c>
      <c r="P641" s="3" t="s">
        <v>71</v>
      </c>
      <c r="Q641" s="3"/>
      <c r="R641" s="3" t="str">
        <f>HYPERLINK("https://docs.wto.org/imrd/directdoc.asp?DDFDocuments/t/G/TBTN22/BDI292A2.docx", "https://docs.wto.org/imrd/directdoc.asp?DDFDocuments/t/G/TBTN22/BDI292A2.docx")</f>
        <v>https://docs.wto.org/imrd/directdoc.asp?DDFDocuments/t/G/TBTN22/BDI292A2.docx</v>
      </c>
      <c r="S641" s="3" t="str">
        <f>HYPERLINK("https://docs.wto.org/imrd/directdoc.asp?DDFDocuments/u/G/TBTN22/BDI292A2.docx", "https://docs.wto.org/imrd/directdoc.asp?DDFDocuments/u/G/TBTN22/BDI292A2.docx")</f>
        <v>https://docs.wto.org/imrd/directdoc.asp?DDFDocuments/u/G/TBTN22/BDI292A2.docx</v>
      </c>
      <c r="T641" s="3" t="str">
        <f>HYPERLINK("https://docs.wto.org/imrd/directdoc.asp?DDFDocuments/v/G/TBTN22/BDI292A2.docx", "https://docs.wto.org/imrd/directdoc.asp?DDFDocuments/v/G/TBTN22/BDI292A2.docx")</f>
        <v>https://docs.wto.org/imrd/directdoc.asp?DDFDocuments/v/G/TBTN22/BDI292A2.docx</v>
      </c>
      <c r="U641" s="3" t="s">
        <v>421</v>
      </c>
      <c r="V641" s="3" t="s">
        <v>422</v>
      </c>
      <c r="W641" s="3" t="s">
        <v>422</v>
      </c>
      <c r="X641" s="3" t="s">
        <v>422</v>
      </c>
      <c r="Y641" s="3" t="s">
        <v>422</v>
      </c>
      <c r="Z641" s="3" t="s">
        <v>422</v>
      </c>
      <c r="AA641" s="3" t="s">
        <v>422</v>
      </c>
      <c r="AB641" s="1" t="s">
        <v>23</v>
      </c>
    </row>
    <row r="642" spans="1:28" ht="135" x14ac:dyDescent="0.25">
      <c r="A642" s="3" t="s">
        <v>43</v>
      </c>
      <c r="B642" s="9">
        <v>46000</v>
      </c>
      <c r="C642" s="13" t="str">
        <f>HYPERLINK("https://eping.wto.org/en/Search?viewData= G/TBT/N/BDI/293/Add.2, G/TBT/N/KEN/1328/Add.2, G/TBT/N/RWA/730/Add.2, G/TBT/N/TZA/851/Add.2, G/TBT/N/UGA/1702/Add.2"," G/TBT/N/BDI/293/Add.2, G/TBT/N/KEN/1328/Add.2, G/TBT/N/RWA/730/Add.2, G/TBT/N/TZA/851/Add.2, G/TBT/N/UGA/1702/Add.2")</f>
        <v xml:space="preserve"> G/TBT/N/BDI/293/Add.2, G/TBT/N/KEN/1328/Add.2, G/TBT/N/RWA/730/Add.2, G/TBT/N/TZA/851/Add.2, G/TBT/N/UGA/1702/Add.2</v>
      </c>
      <c r="D642" s="1" t="s">
        <v>1282</v>
      </c>
      <c r="E642" s="1" t="s">
        <v>1283</v>
      </c>
      <c r="F642" s="1" t="s">
        <v>1284</v>
      </c>
      <c r="G642" s="1" t="s">
        <v>1285</v>
      </c>
      <c r="H642" s="1" t="s">
        <v>1235</v>
      </c>
      <c r="I642" s="1" t="s">
        <v>1179</v>
      </c>
      <c r="J642" s="1" t="s">
        <v>23</v>
      </c>
      <c r="K642" s="1" t="s">
        <v>29</v>
      </c>
      <c r="L642" s="3"/>
      <c r="M642" s="9" t="s">
        <v>23</v>
      </c>
      <c r="N642" s="9" t="s">
        <v>23</v>
      </c>
      <c r="O642" s="9" t="s">
        <v>23</v>
      </c>
      <c r="P642" s="3" t="s">
        <v>71</v>
      </c>
      <c r="Q642" s="3"/>
      <c r="R642" s="3" t="str">
        <f>HYPERLINK("https://docs.wto.org/imrd/directdoc.asp?DDFDocuments/t/G/TBTN22/BDI293A2.docx", "https://docs.wto.org/imrd/directdoc.asp?DDFDocuments/t/G/TBTN22/BDI293A2.docx")</f>
        <v>https://docs.wto.org/imrd/directdoc.asp?DDFDocuments/t/G/TBTN22/BDI293A2.docx</v>
      </c>
      <c r="S642" s="3" t="str">
        <f>HYPERLINK("https://docs.wto.org/imrd/directdoc.asp?DDFDocuments/u/G/TBTN22/BDI293A2.docx", "https://docs.wto.org/imrd/directdoc.asp?DDFDocuments/u/G/TBTN22/BDI293A2.docx")</f>
        <v>https://docs.wto.org/imrd/directdoc.asp?DDFDocuments/u/G/TBTN22/BDI293A2.docx</v>
      </c>
      <c r="T642" s="3" t="str">
        <f>HYPERLINK("https://docs.wto.org/imrd/directdoc.asp?DDFDocuments/v/G/TBTN22/BDI293A2.docx", "https://docs.wto.org/imrd/directdoc.asp?DDFDocuments/v/G/TBTN22/BDI293A2.docx")</f>
        <v>https://docs.wto.org/imrd/directdoc.asp?DDFDocuments/v/G/TBTN22/BDI293A2.docx</v>
      </c>
      <c r="U642" s="3" t="s">
        <v>421</v>
      </c>
      <c r="V642" s="3" t="s">
        <v>422</v>
      </c>
      <c r="W642" s="3" t="s">
        <v>422</v>
      </c>
      <c r="X642" s="3" t="s">
        <v>422</v>
      </c>
      <c r="Y642" s="3" t="s">
        <v>422</v>
      </c>
      <c r="Z642" s="3" t="s">
        <v>422</v>
      </c>
      <c r="AA642" s="3" t="s">
        <v>422</v>
      </c>
      <c r="AB642" s="1" t="s">
        <v>23</v>
      </c>
    </row>
    <row r="643" spans="1:28" ht="255" x14ac:dyDescent="0.25">
      <c r="A643" s="3" t="s">
        <v>22</v>
      </c>
      <c r="B643" s="9">
        <v>46000</v>
      </c>
      <c r="C643" s="13" t="str">
        <f>HYPERLINK("https://eping.wto.org/en/Search?viewData= G/TBT/N/BDI/322/Add.1, G/TBT/N/KEN/1384/Add.1, G/TBT/N/RWA/825/Add.1, G/TBT/N/TZA/896/Add.1, G/TBT/N/UGA/1736/Add.1"," G/TBT/N/BDI/322/Add.1, G/TBT/N/KEN/1384/Add.1, G/TBT/N/RWA/825/Add.1, G/TBT/N/TZA/896/Add.1, G/TBT/N/UGA/1736/Add.1")</f>
        <v xml:space="preserve"> G/TBT/N/BDI/322/Add.1, G/TBT/N/KEN/1384/Add.1, G/TBT/N/RWA/825/Add.1, G/TBT/N/TZA/896/Add.1, G/TBT/N/UGA/1736/Add.1</v>
      </c>
      <c r="D643" s="1" t="s">
        <v>1180</v>
      </c>
      <c r="E643" s="1" t="s">
        <v>1181</v>
      </c>
      <c r="F643" s="1" t="s">
        <v>1127</v>
      </c>
      <c r="G643" s="1" t="s">
        <v>1128</v>
      </c>
      <c r="H643" s="1" t="s">
        <v>1182</v>
      </c>
      <c r="I643" s="1" t="s">
        <v>1183</v>
      </c>
      <c r="J643" s="1" t="s">
        <v>23</v>
      </c>
      <c r="K643" s="1" t="s">
        <v>29</v>
      </c>
      <c r="L643" s="3"/>
      <c r="M643" s="9" t="s">
        <v>23</v>
      </c>
      <c r="N643" s="9" t="s">
        <v>23</v>
      </c>
      <c r="O643" s="9" t="s">
        <v>23</v>
      </c>
      <c r="P643" s="3" t="s">
        <v>71</v>
      </c>
      <c r="Q643" s="3"/>
      <c r="R643" s="3" t="str">
        <f>HYPERLINK("https://docs.wto.org/imrd/directdoc.asp?DDFDocuments/t/G/TBTN23/BDI322A1.docx", "https://docs.wto.org/imrd/directdoc.asp?DDFDocuments/t/G/TBTN23/BDI322A1.docx")</f>
        <v>https://docs.wto.org/imrd/directdoc.asp?DDFDocuments/t/G/TBTN23/BDI322A1.docx</v>
      </c>
      <c r="S643" s="3" t="str">
        <f>HYPERLINK("https://docs.wto.org/imrd/directdoc.asp?DDFDocuments/u/G/TBTN23/BDI322A1.docx", "https://docs.wto.org/imrd/directdoc.asp?DDFDocuments/u/G/TBTN23/BDI322A1.docx")</f>
        <v>https://docs.wto.org/imrd/directdoc.asp?DDFDocuments/u/G/TBTN23/BDI322A1.docx</v>
      </c>
      <c r="T643" s="3" t="str">
        <f>HYPERLINK("https://docs.wto.org/imrd/directdoc.asp?DDFDocuments/v/G/TBTN23/BDI322A1.docx", "https://docs.wto.org/imrd/directdoc.asp?DDFDocuments/v/G/TBTN23/BDI322A1.docx")</f>
        <v>https://docs.wto.org/imrd/directdoc.asp?DDFDocuments/v/G/TBTN23/BDI322A1.docx</v>
      </c>
      <c r="U643" s="3" t="s">
        <v>421</v>
      </c>
      <c r="V643" s="3" t="s">
        <v>422</v>
      </c>
      <c r="W643" s="3" t="s">
        <v>422</v>
      </c>
      <c r="X643" s="3" t="s">
        <v>422</v>
      </c>
      <c r="Y643" s="3" t="s">
        <v>422</v>
      </c>
      <c r="Z643" s="3" t="s">
        <v>422</v>
      </c>
      <c r="AA643" s="3" t="s">
        <v>422</v>
      </c>
      <c r="AB643" s="1" t="s">
        <v>23</v>
      </c>
    </row>
    <row r="644" spans="1:28" ht="105" x14ac:dyDescent="0.25">
      <c r="A644" s="3" t="s">
        <v>126</v>
      </c>
      <c r="B644" s="9">
        <v>46000</v>
      </c>
      <c r="C644" s="13" t="str">
        <f>HYPERLINK("https://eping.wto.org/en/Search?viewData= G/TBT/N/BDI/324/Add.1, G/TBT/N/KEN/1386/Add.1, G/TBT/N/RWA/827/Add.1, G/TBT/N/TZA/898/Add.1, G/TBT/N/UGA/1738/Add.1"," G/TBT/N/BDI/324/Add.1, G/TBT/N/KEN/1386/Add.1, G/TBT/N/RWA/827/Add.1, G/TBT/N/TZA/898/Add.1, G/TBT/N/UGA/1738/Add.1")</f>
        <v xml:space="preserve"> G/TBT/N/BDI/324/Add.1, G/TBT/N/KEN/1386/Add.1, G/TBT/N/RWA/827/Add.1, G/TBT/N/TZA/898/Add.1, G/TBT/N/UGA/1738/Add.1</v>
      </c>
      <c r="D644" s="1" t="s">
        <v>1313</v>
      </c>
      <c r="E644" s="1" t="s">
        <v>1314</v>
      </c>
      <c r="F644" s="1" t="s">
        <v>58</v>
      </c>
      <c r="G644" s="1" t="s">
        <v>23</v>
      </c>
      <c r="H644" s="1" t="s">
        <v>1315</v>
      </c>
      <c r="I644" s="1" t="s">
        <v>1335</v>
      </c>
      <c r="J644" s="1" t="s">
        <v>23</v>
      </c>
      <c r="K644" s="1" t="s">
        <v>89</v>
      </c>
      <c r="L644" s="3"/>
      <c r="M644" s="9" t="s">
        <v>23</v>
      </c>
      <c r="N644" s="9" t="s">
        <v>23</v>
      </c>
      <c r="O644" s="9" t="s">
        <v>23</v>
      </c>
      <c r="P644" s="3" t="s">
        <v>71</v>
      </c>
      <c r="Q644" s="3"/>
      <c r="R644" s="3" t="str">
        <f>HYPERLINK("https://docs.wto.org/imrd/directdoc.asp?DDFDocuments/t/G/TBTN23/BDI324A1.docx", "https://docs.wto.org/imrd/directdoc.asp?DDFDocuments/t/G/TBTN23/BDI324A1.docx")</f>
        <v>https://docs.wto.org/imrd/directdoc.asp?DDFDocuments/t/G/TBTN23/BDI324A1.docx</v>
      </c>
      <c r="S644" s="3" t="str">
        <f>HYPERLINK("https://docs.wto.org/imrd/directdoc.asp?DDFDocuments/u/G/TBTN23/BDI324A1.docx", "https://docs.wto.org/imrd/directdoc.asp?DDFDocuments/u/G/TBTN23/BDI324A1.docx")</f>
        <v>https://docs.wto.org/imrd/directdoc.asp?DDFDocuments/u/G/TBTN23/BDI324A1.docx</v>
      </c>
      <c r="T644" s="3" t="str">
        <f>HYPERLINK("https://docs.wto.org/imrd/directdoc.asp?DDFDocuments/v/G/TBTN23/BDI324A1.docx", "https://docs.wto.org/imrd/directdoc.asp?DDFDocuments/v/G/TBTN23/BDI324A1.docx")</f>
        <v>https://docs.wto.org/imrd/directdoc.asp?DDFDocuments/v/G/TBTN23/BDI324A1.docx</v>
      </c>
      <c r="U644" s="3" t="s">
        <v>422</v>
      </c>
      <c r="V644" s="3" t="s">
        <v>422</v>
      </c>
      <c r="W644" s="3" t="s">
        <v>421</v>
      </c>
      <c r="X644" s="3" t="s">
        <v>422</v>
      </c>
      <c r="Y644" s="3" t="s">
        <v>422</v>
      </c>
      <c r="Z644" s="3" t="s">
        <v>422</v>
      </c>
      <c r="AA644" s="3" t="s">
        <v>422</v>
      </c>
      <c r="AB644" s="1" t="s">
        <v>23</v>
      </c>
    </row>
    <row r="645" spans="1:28" ht="300" x14ac:dyDescent="0.25">
      <c r="A645" s="3" t="s">
        <v>47</v>
      </c>
      <c r="B645" s="9">
        <v>46000</v>
      </c>
      <c r="C645" s="13" t="str">
        <f>HYPERLINK("https://eping.wto.org/en/Search?viewData= G/TBT/N/BDI/492/Add.1, G/TBT/N/KEN/1652/Add.1, G/TBT/N/RWA/1041/Add.1, G/TBT/N/TZA/1155/Add.1, G/TBT/N/UGA/1992/Add.1"," G/TBT/N/BDI/492/Add.1, G/TBT/N/KEN/1652/Add.1, G/TBT/N/RWA/1041/Add.1, G/TBT/N/TZA/1155/Add.1, G/TBT/N/UGA/1992/Add.1")</f>
        <v xml:space="preserve"> G/TBT/N/BDI/492/Add.1, G/TBT/N/KEN/1652/Add.1, G/TBT/N/RWA/1041/Add.1, G/TBT/N/TZA/1155/Add.1, G/TBT/N/UGA/1992/Add.1</v>
      </c>
      <c r="D645" s="1" t="s">
        <v>1151</v>
      </c>
      <c r="E645" s="1" t="s">
        <v>1152</v>
      </c>
      <c r="F645" s="1" t="s">
        <v>1153</v>
      </c>
      <c r="G645" s="1" t="s">
        <v>1154</v>
      </c>
      <c r="H645" s="1" t="s">
        <v>97</v>
      </c>
      <c r="I645" s="1" t="s">
        <v>649</v>
      </c>
      <c r="J645" s="1" t="s">
        <v>23</v>
      </c>
      <c r="K645" s="1" t="s">
        <v>29</v>
      </c>
      <c r="L645" s="3"/>
      <c r="M645" s="9" t="s">
        <v>23</v>
      </c>
      <c r="N645" s="9" t="s">
        <v>23</v>
      </c>
      <c r="O645" s="9" t="s">
        <v>23</v>
      </c>
      <c r="P645" s="3" t="s">
        <v>71</v>
      </c>
      <c r="Q645" s="3"/>
      <c r="R645" s="3" t="str">
        <f>HYPERLINK("https://docs.wto.org/imrd/directdoc.asp?DDFDocuments/t/G/TBTN24/BDI492A1.docx", "https://docs.wto.org/imrd/directdoc.asp?DDFDocuments/t/G/TBTN24/BDI492A1.docx")</f>
        <v>https://docs.wto.org/imrd/directdoc.asp?DDFDocuments/t/G/TBTN24/BDI492A1.docx</v>
      </c>
      <c r="S645" s="3" t="str">
        <f>HYPERLINK("https://docs.wto.org/imrd/directdoc.asp?DDFDocuments/u/G/TBTN24/BDI492A1.docx", "https://docs.wto.org/imrd/directdoc.asp?DDFDocuments/u/G/TBTN24/BDI492A1.docx")</f>
        <v>https://docs.wto.org/imrd/directdoc.asp?DDFDocuments/u/G/TBTN24/BDI492A1.docx</v>
      </c>
      <c r="T645" s="3" t="str">
        <f>HYPERLINK("https://docs.wto.org/imrd/directdoc.asp?DDFDocuments/v/G/TBTN24/BDI492A1.docx", "https://docs.wto.org/imrd/directdoc.asp?DDFDocuments/v/G/TBTN24/BDI492A1.docx")</f>
        <v>https://docs.wto.org/imrd/directdoc.asp?DDFDocuments/v/G/TBTN24/BDI492A1.docx</v>
      </c>
      <c r="U645" s="3" t="s">
        <v>421</v>
      </c>
      <c r="V645" s="3" t="s">
        <v>422</v>
      </c>
      <c r="W645" s="3" t="s">
        <v>422</v>
      </c>
      <c r="X645" s="3" t="s">
        <v>422</v>
      </c>
      <c r="Y645" s="3" t="s">
        <v>422</v>
      </c>
      <c r="Z645" s="3" t="s">
        <v>422</v>
      </c>
      <c r="AA645" s="3" t="s">
        <v>422</v>
      </c>
      <c r="AB645" s="1" t="s">
        <v>23</v>
      </c>
    </row>
    <row r="646" spans="1:28" ht="300" x14ac:dyDescent="0.25">
      <c r="A646" s="3" t="s">
        <v>126</v>
      </c>
      <c r="B646" s="9">
        <v>46000</v>
      </c>
      <c r="C646" s="13" t="str">
        <f>HYPERLINK("https://eping.wto.org/en/Search?viewData= G/TBT/N/BDI/495/Add.1, G/TBT/N/KEN/1655/Add.1, G/TBT/N/RWA/1044/Add.1, G/TBT/N/TZA/1158/Add.1, G/TBT/N/UGA/1995/Add.1"," G/TBT/N/BDI/495/Add.1, G/TBT/N/KEN/1655/Add.1, G/TBT/N/RWA/1044/Add.1, G/TBT/N/TZA/1158/Add.1, G/TBT/N/UGA/1995/Add.1")</f>
        <v xml:space="preserve"> G/TBT/N/BDI/495/Add.1, G/TBT/N/KEN/1655/Add.1, G/TBT/N/RWA/1044/Add.1, G/TBT/N/TZA/1158/Add.1, G/TBT/N/UGA/1995/Add.1</v>
      </c>
      <c r="D646" s="1" t="s">
        <v>1286</v>
      </c>
      <c r="E646" s="1" t="s">
        <v>1287</v>
      </c>
      <c r="F646" s="1" t="s">
        <v>1288</v>
      </c>
      <c r="G646" s="1" t="s">
        <v>1289</v>
      </c>
      <c r="H646" s="1" t="s">
        <v>97</v>
      </c>
      <c r="I646" s="1" t="s">
        <v>649</v>
      </c>
      <c r="J646" s="1" t="s">
        <v>23</v>
      </c>
      <c r="K646" s="1" t="s">
        <v>29</v>
      </c>
      <c r="L646" s="3"/>
      <c r="M646" s="9" t="s">
        <v>23</v>
      </c>
      <c r="N646" s="9" t="s">
        <v>23</v>
      </c>
      <c r="O646" s="9" t="s">
        <v>23</v>
      </c>
      <c r="P646" s="3" t="s">
        <v>71</v>
      </c>
      <c r="Q646" s="3"/>
      <c r="R646" s="3" t="str">
        <f>HYPERLINK("https://docs.wto.org/imrd/directdoc.asp?DDFDocuments/t/G/TBTN24/BDI495A1.docx", "https://docs.wto.org/imrd/directdoc.asp?DDFDocuments/t/G/TBTN24/BDI495A1.docx")</f>
        <v>https://docs.wto.org/imrd/directdoc.asp?DDFDocuments/t/G/TBTN24/BDI495A1.docx</v>
      </c>
      <c r="S646" s="3" t="str">
        <f>HYPERLINK("https://docs.wto.org/imrd/directdoc.asp?DDFDocuments/u/G/TBTN24/BDI495A1.docx", "https://docs.wto.org/imrd/directdoc.asp?DDFDocuments/u/G/TBTN24/BDI495A1.docx")</f>
        <v>https://docs.wto.org/imrd/directdoc.asp?DDFDocuments/u/G/TBTN24/BDI495A1.docx</v>
      </c>
      <c r="T646" s="3" t="str">
        <f>HYPERLINK("https://docs.wto.org/imrd/directdoc.asp?DDFDocuments/v/G/TBTN24/BDI495A1.docx", "https://docs.wto.org/imrd/directdoc.asp?DDFDocuments/v/G/TBTN24/BDI495A1.docx")</f>
        <v>https://docs.wto.org/imrd/directdoc.asp?DDFDocuments/v/G/TBTN24/BDI495A1.docx</v>
      </c>
      <c r="U646" s="3" t="s">
        <v>421</v>
      </c>
      <c r="V646" s="3" t="s">
        <v>422</v>
      </c>
      <c r="W646" s="3" t="s">
        <v>422</v>
      </c>
      <c r="X646" s="3" t="s">
        <v>422</v>
      </c>
      <c r="Y646" s="3" t="s">
        <v>422</v>
      </c>
      <c r="Z646" s="3" t="s">
        <v>422</v>
      </c>
      <c r="AA646" s="3" t="s">
        <v>422</v>
      </c>
      <c r="AB646" s="1" t="s">
        <v>23</v>
      </c>
    </row>
    <row r="647" spans="1:28" ht="300" x14ac:dyDescent="0.25">
      <c r="A647" s="3" t="s">
        <v>43</v>
      </c>
      <c r="B647" s="9">
        <v>46000</v>
      </c>
      <c r="C647" s="13" t="str">
        <f>HYPERLINK("https://eping.wto.org/en/Search?viewData= G/TBT/N/BDI/493/Add.1, G/TBT/N/KEN/1653/Add.1, G/TBT/N/RWA/1042/Add.1, G/TBT/N/TZA/1156/Add.1, G/TBT/N/UGA/1993/Add.1"," G/TBT/N/BDI/493/Add.1, G/TBT/N/KEN/1653/Add.1, G/TBT/N/RWA/1042/Add.1, G/TBT/N/TZA/1156/Add.1, G/TBT/N/UGA/1993/Add.1")</f>
        <v xml:space="preserve"> G/TBT/N/BDI/493/Add.1, G/TBT/N/KEN/1653/Add.1, G/TBT/N/RWA/1042/Add.1, G/TBT/N/TZA/1156/Add.1, G/TBT/N/UGA/1993/Add.1</v>
      </c>
      <c r="D647" s="1" t="s">
        <v>1194</v>
      </c>
      <c r="E647" s="1" t="s">
        <v>1195</v>
      </c>
      <c r="F647" s="1" t="s">
        <v>1196</v>
      </c>
      <c r="G647" s="1" t="s">
        <v>1197</v>
      </c>
      <c r="H647" s="1" t="s">
        <v>97</v>
      </c>
      <c r="I647" s="1" t="s">
        <v>649</v>
      </c>
      <c r="J647" s="1" t="s">
        <v>23</v>
      </c>
      <c r="K647" s="1" t="s">
        <v>29</v>
      </c>
      <c r="L647" s="3"/>
      <c r="M647" s="9" t="s">
        <v>23</v>
      </c>
      <c r="N647" s="9" t="s">
        <v>23</v>
      </c>
      <c r="O647" s="9" t="s">
        <v>23</v>
      </c>
      <c r="P647" s="3" t="s">
        <v>71</v>
      </c>
      <c r="Q647" s="3"/>
      <c r="R647" s="3" t="str">
        <f>HYPERLINK("https://docs.wto.org/imrd/directdoc.asp?DDFDocuments/t/G/TBTN24/BDI493A1.docx", "https://docs.wto.org/imrd/directdoc.asp?DDFDocuments/t/G/TBTN24/BDI493A1.docx")</f>
        <v>https://docs.wto.org/imrd/directdoc.asp?DDFDocuments/t/G/TBTN24/BDI493A1.docx</v>
      </c>
      <c r="S647" s="3" t="str">
        <f>HYPERLINK("https://docs.wto.org/imrd/directdoc.asp?DDFDocuments/u/G/TBTN24/BDI493A1.docx", "https://docs.wto.org/imrd/directdoc.asp?DDFDocuments/u/G/TBTN24/BDI493A1.docx")</f>
        <v>https://docs.wto.org/imrd/directdoc.asp?DDFDocuments/u/G/TBTN24/BDI493A1.docx</v>
      </c>
      <c r="T647" s="3" t="str">
        <f>HYPERLINK("https://docs.wto.org/imrd/directdoc.asp?DDFDocuments/v/G/TBTN24/BDI493A1.docx", "https://docs.wto.org/imrd/directdoc.asp?DDFDocuments/v/G/TBTN24/BDI493A1.docx")</f>
        <v>https://docs.wto.org/imrd/directdoc.asp?DDFDocuments/v/G/TBTN24/BDI493A1.docx</v>
      </c>
      <c r="U647" s="3" t="s">
        <v>421</v>
      </c>
      <c r="V647" s="3" t="s">
        <v>422</v>
      </c>
      <c r="W647" s="3" t="s">
        <v>422</v>
      </c>
      <c r="X647" s="3" t="s">
        <v>422</v>
      </c>
      <c r="Y647" s="3" t="s">
        <v>422</v>
      </c>
      <c r="Z647" s="3" t="s">
        <v>422</v>
      </c>
      <c r="AA647" s="3" t="s">
        <v>422</v>
      </c>
      <c r="AB647" s="1" t="s">
        <v>23</v>
      </c>
    </row>
    <row r="648" spans="1:28" ht="180" x14ac:dyDescent="0.25">
      <c r="A648" s="3" t="s">
        <v>47</v>
      </c>
      <c r="B648" s="9">
        <v>46000</v>
      </c>
      <c r="C648" s="13" t="str">
        <f>HYPERLINK("https://eping.wto.org/en/Search?viewData= G/TBT/N/BDI/351/Add.1, G/TBT/N/KEN/1420/Add.1, G/TBT/N/RWA/858/Add.1, G/TBT/N/TZA/943/Add.1, G/TBT/N/UGA/1767/Add.1"," G/TBT/N/BDI/351/Add.1, G/TBT/N/KEN/1420/Add.1, G/TBT/N/RWA/858/Add.1, G/TBT/N/TZA/943/Add.1, G/TBT/N/UGA/1767/Add.1")</f>
        <v xml:space="preserve"> G/TBT/N/BDI/351/Add.1, G/TBT/N/KEN/1420/Add.1, G/TBT/N/RWA/858/Add.1, G/TBT/N/TZA/943/Add.1, G/TBT/N/UGA/1767/Add.1</v>
      </c>
      <c r="D648" s="1" t="s">
        <v>1317</v>
      </c>
      <c r="E648" s="1" t="s">
        <v>1318</v>
      </c>
      <c r="F648" s="1" t="s">
        <v>1319</v>
      </c>
      <c r="G648" s="1" t="s">
        <v>1320</v>
      </c>
      <c r="H648" s="1" t="s">
        <v>1182</v>
      </c>
      <c r="I648" s="1" t="s">
        <v>1336</v>
      </c>
      <c r="J648" s="1" t="s">
        <v>23</v>
      </c>
      <c r="K648" s="1" t="s">
        <v>29</v>
      </c>
      <c r="L648" s="3"/>
      <c r="M648" s="9" t="s">
        <v>23</v>
      </c>
      <c r="N648" s="9" t="s">
        <v>23</v>
      </c>
      <c r="O648" s="9" t="s">
        <v>23</v>
      </c>
      <c r="P648" s="3" t="s">
        <v>71</v>
      </c>
      <c r="Q648" s="3"/>
      <c r="R648" s="3" t="str">
        <f>HYPERLINK("https://docs.wto.org/imrd/directdoc.asp?DDFDocuments/t/G/TBTN23/BDI351A1.docx", "https://docs.wto.org/imrd/directdoc.asp?DDFDocuments/t/G/TBTN23/BDI351A1.docx")</f>
        <v>https://docs.wto.org/imrd/directdoc.asp?DDFDocuments/t/G/TBTN23/BDI351A1.docx</v>
      </c>
      <c r="S648" s="3" t="str">
        <f>HYPERLINK("https://docs.wto.org/imrd/directdoc.asp?DDFDocuments/u/G/TBTN23/BDI351A1.docx", "https://docs.wto.org/imrd/directdoc.asp?DDFDocuments/u/G/TBTN23/BDI351A1.docx")</f>
        <v>https://docs.wto.org/imrd/directdoc.asp?DDFDocuments/u/G/TBTN23/BDI351A1.docx</v>
      </c>
      <c r="T648" s="3" t="str">
        <f>HYPERLINK("https://docs.wto.org/imrd/directdoc.asp?DDFDocuments/v/G/TBTN23/BDI351A1.docx", "https://docs.wto.org/imrd/directdoc.asp?DDFDocuments/v/G/TBTN23/BDI351A1.docx")</f>
        <v>https://docs.wto.org/imrd/directdoc.asp?DDFDocuments/v/G/TBTN23/BDI351A1.docx</v>
      </c>
      <c r="U648" s="3" t="s">
        <v>421</v>
      </c>
      <c r="V648" s="3" t="s">
        <v>422</v>
      </c>
      <c r="W648" s="3" t="s">
        <v>422</v>
      </c>
      <c r="X648" s="3" t="s">
        <v>422</v>
      </c>
      <c r="Y648" s="3" t="s">
        <v>422</v>
      </c>
      <c r="Z648" s="3" t="s">
        <v>422</v>
      </c>
      <c r="AA648" s="3" t="s">
        <v>422</v>
      </c>
      <c r="AB648" s="1" t="s">
        <v>23</v>
      </c>
    </row>
    <row r="649" spans="1:28" ht="75" x14ac:dyDescent="0.25">
      <c r="A649" s="3" t="s">
        <v>28</v>
      </c>
      <c r="B649" s="9">
        <v>46000</v>
      </c>
      <c r="C649" s="13" t="str">
        <f>HYPERLINK("https://eping.wto.org/en/Search?viewData= G/TBT/N/BDI/369/Add.1, G/TBT/N/KEN/1449/Add.1, G/TBT/N/RWA/881/Add.1, G/TBT/N/TZA/983/Add.1, G/TBT/N/UGA/1786/Add.1"," G/TBT/N/BDI/369/Add.1, G/TBT/N/KEN/1449/Add.1, G/TBT/N/RWA/881/Add.1, G/TBT/N/TZA/983/Add.1, G/TBT/N/UGA/1786/Add.1")</f>
        <v xml:space="preserve"> G/TBT/N/BDI/369/Add.1, G/TBT/N/KEN/1449/Add.1, G/TBT/N/RWA/881/Add.1, G/TBT/N/TZA/983/Add.1, G/TBT/N/UGA/1786/Add.1</v>
      </c>
      <c r="D649" s="1" t="s">
        <v>1280</v>
      </c>
      <c r="E649" s="1" t="s">
        <v>1281</v>
      </c>
      <c r="F649" s="1" t="s">
        <v>1173</v>
      </c>
      <c r="G649" s="1" t="s">
        <v>1174</v>
      </c>
      <c r="H649" s="1" t="s">
        <v>201</v>
      </c>
      <c r="I649" s="1" t="s">
        <v>81</v>
      </c>
      <c r="J649" s="1" t="s">
        <v>23</v>
      </c>
      <c r="K649" s="1" t="s">
        <v>29</v>
      </c>
      <c r="L649" s="3"/>
      <c r="M649" s="9" t="s">
        <v>23</v>
      </c>
      <c r="N649" s="9" t="s">
        <v>23</v>
      </c>
      <c r="O649" s="9" t="s">
        <v>23</v>
      </c>
      <c r="P649" s="3" t="s">
        <v>71</v>
      </c>
      <c r="Q649" s="3"/>
      <c r="R649" s="3" t="str">
        <f>HYPERLINK("https://docs.wto.org/imrd/directdoc.asp?DDFDocuments/t/G/TBTN23/BDI369A1.docx", "https://docs.wto.org/imrd/directdoc.asp?DDFDocuments/t/G/TBTN23/BDI369A1.docx")</f>
        <v>https://docs.wto.org/imrd/directdoc.asp?DDFDocuments/t/G/TBTN23/BDI369A1.docx</v>
      </c>
      <c r="S649" s="3" t="str">
        <f>HYPERLINK("https://docs.wto.org/imrd/directdoc.asp?DDFDocuments/u/G/TBTN23/BDI369A1.docx", "https://docs.wto.org/imrd/directdoc.asp?DDFDocuments/u/G/TBTN23/BDI369A1.docx")</f>
        <v>https://docs.wto.org/imrd/directdoc.asp?DDFDocuments/u/G/TBTN23/BDI369A1.docx</v>
      </c>
      <c r="T649" s="3" t="str">
        <f>HYPERLINK("https://docs.wto.org/imrd/directdoc.asp?DDFDocuments/v/G/TBTN23/BDI369A1.docx", "https://docs.wto.org/imrd/directdoc.asp?DDFDocuments/v/G/TBTN23/BDI369A1.docx")</f>
        <v>https://docs.wto.org/imrd/directdoc.asp?DDFDocuments/v/G/TBTN23/BDI369A1.docx</v>
      </c>
      <c r="U649" s="3" t="s">
        <v>421</v>
      </c>
      <c r="V649" s="3" t="s">
        <v>422</v>
      </c>
      <c r="W649" s="3" t="s">
        <v>421</v>
      </c>
      <c r="X649" s="3" t="s">
        <v>422</v>
      </c>
      <c r="Y649" s="3" t="s">
        <v>422</v>
      </c>
      <c r="Z649" s="3" t="s">
        <v>422</v>
      </c>
      <c r="AA649" s="3" t="s">
        <v>422</v>
      </c>
      <c r="AB649" s="1" t="s">
        <v>23</v>
      </c>
    </row>
    <row r="650" spans="1:28" ht="105" x14ac:dyDescent="0.25">
      <c r="A650" s="3" t="s">
        <v>32</v>
      </c>
      <c r="B650" s="9">
        <v>46000</v>
      </c>
      <c r="C650" s="13" t="str">
        <f>HYPERLINK("https://eping.wto.org/en/Search?viewData= G/TBT/N/CHN/2151"," G/TBT/N/CHN/2151")</f>
        <v xml:space="preserve"> G/TBT/N/CHN/2151</v>
      </c>
      <c r="D650" s="1" t="s">
        <v>1415</v>
      </c>
      <c r="E650" s="1" t="s">
        <v>1416</v>
      </c>
      <c r="F650" s="1" t="s">
        <v>1417</v>
      </c>
      <c r="G650" s="1" t="s">
        <v>1306</v>
      </c>
      <c r="H650" s="1" t="s">
        <v>1307</v>
      </c>
      <c r="I650" s="1" t="s">
        <v>95</v>
      </c>
      <c r="J650" s="1" t="s">
        <v>23</v>
      </c>
      <c r="K650" s="1" t="s">
        <v>76</v>
      </c>
      <c r="L650" s="3"/>
      <c r="M650" s="9">
        <v>46060</v>
      </c>
      <c r="N650" s="9" t="s">
        <v>23</v>
      </c>
      <c r="O650" s="9" t="s">
        <v>23</v>
      </c>
      <c r="P650" s="3" t="s">
        <v>24</v>
      </c>
      <c r="Q650" s="1" t="s">
        <v>1418</v>
      </c>
      <c r="R650" s="3" t="str">
        <f>HYPERLINK("https://docs.wto.org/imrd/directdoc.asp?DDFDocuments/t/G/TBTN25/CHN2151.docx", "https://docs.wto.org/imrd/directdoc.asp?DDFDocuments/t/G/TBTN25/CHN2151.docx")</f>
        <v>https://docs.wto.org/imrd/directdoc.asp?DDFDocuments/t/G/TBTN25/CHN2151.docx</v>
      </c>
      <c r="S650" s="3" t="str">
        <f>HYPERLINK("https://docs.wto.org/imrd/directdoc.asp?DDFDocuments/u/G/TBTN25/CHN2151.docx", "https://docs.wto.org/imrd/directdoc.asp?DDFDocuments/u/G/TBTN25/CHN2151.docx")</f>
        <v>https://docs.wto.org/imrd/directdoc.asp?DDFDocuments/u/G/TBTN25/CHN2151.docx</v>
      </c>
      <c r="T650" s="3" t="str">
        <f>HYPERLINK("https://docs.wto.org/imrd/directdoc.asp?DDFDocuments/v/G/TBTN25/CHN2151.docx", "https://docs.wto.org/imrd/directdoc.asp?DDFDocuments/v/G/TBTN25/CHN2151.docx")</f>
        <v>https://docs.wto.org/imrd/directdoc.asp?DDFDocuments/v/G/TBTN25/CHN2151.docx</v>
      </c>
      <c r="U650" s="3" t="s">
        <v>421</v>
      </c>
      <c r="V650" s="3" t="s">
        <v>422</v>
      </c>
      <c r="W650" s="3" t="s">
        <v>422</v>
      </c>
      <c r="X650" s="3" t="s">
        <v>422</v>
      </c>
      <c r="Y650" s="3" t="s">
        <v>422</v>
      </c>
      <c r="Z650" s="3" t="s">
        <v>422</v>
      </c>
      <c r="AA650" s="3" t="s">
        <v>422</v>
      </c>
      <c r="AB650" s="1" t="s">
        <v>23</v>
      </c>
    </row>
    <row r="651" spans="1:28" ht="150" x14ac:dyDescent="0.25">
      <c r="A651" s="3" t="s">
        <v>28</v>
      </c>
      <c r="B651" s="9">
        <v>46000</v>
      </c>
      <c r="C651" s="13" t="str">
        <f>HYPERLINK("https://eping.wto.org/en/Search?viewData= G/TBT/N/BDI/495/Add.1, G/TBT/N/KEN/1655/Add.1, G/TBT/N/RWA/1044/Add.1, G/TBT/N/TZA/1158/Add.1, G/TBT/N/UGA/1995/Add.1"," G/TBT/N/BDI/495/Add.1, G/TBT/N/KEN/1655/Add.1, G/TBT/N/RWA/1044/Add.1, G/TBT/N/TZA/1158/Add.1, G/TBT/N/UGA/1995/Add.1")</f>
        <v xml:space="preserve"> G/TBT/N/BDI/495/Add.1, G/TBT/N/KEN/1655/Add.1, G/TBT/N/RWA/1044/Add.1, G/TBT/N/TZA/1158/Add.1, G/TBT/N/UGA/1995/Add.1</v>
      </c>
      <c r="D651" s="1" t="s">
        <v>1286</v>
      </c>
      <c r="E651" s="1" t="s">
        <v>1287</v>
      </c>
      <c r="F651" s="1" t="s">
        <v>1288</v>
      </c>
      <c r="G651" s="1" t="s">
        <v>1289</v>
      </c>
      <c r="H651" s="1" t="s">
        <v>97</v>
      </c>
      <c r="I651" s="1" t="s">
        <v>128</v>
      </c>
      <c r="J651" s="1" t="s">
        <v>23</v>
      </c>
      <c r="K651" s="1" t="s">
        <v>29</v>
      </c>
      <c r="L651" s="3"/>
      <c r="M651" s="9" t="s">
        <v>23</v>
      </c>
      <c r="N651" s="9" t="s">
        <v>23</v>
      </c>
      <c r="O651" s="9" t="s">
        <v>23</v>
      </c>
      <c r="P651" s="3" t="s">
        <v>71</v>
      </c>
      <c r="Q651" s="3"/>
      <c r="R651" s="3" t="str">
        <f>HYPERLINK("https://docs.wto.org/imrd/directdoc.asp?DDFDocuments/t/G/TBTN24/BDI495A1.docx", "https://docs.wto.org/imrd/directdoc.asp?DDFDocuments/t/G/TBTN24/BDI495A1.docx")</f>
        <v>https://docs.wto.org/imrd/directdoc.asp?DDFDocuments/t/G/TBTN24/BDI495A1.docx</v>
      </c>
      <c r="S651" s="3" t="str">
        <f>HYPERLINK("https://docs.wto.org/imrd/directdoc.asp?DDFDocuments/u/G/TBTN24/BDI495A1.docx", "https://docs.wto.org/imrd/directdoc.asp?DDFDocuments/u/G/TBTN24/BDI495A1.docx")</f>
        <v>https://docs.wto.org/imrd/directdoc.asp?DDFDocuments/u/G/TBTN24/BDI495A1.docx</v>
      </c>
      <c r="T651" s="3" t="str">
        <f>HYPERLINK("https://docs.wto.org/imrd/directdoc.asp?DDFDocuments/v/G/TBTN24/BDI495A1.docx", "https://docs.wto.org/imrd/directdoc.asp?DDFDocuments/v/G/TBTN24/BDI495A1.docx")</f>
        <v>https://docs.wto.org/imrd/directdoc.asp?DDFDocuments/v/G/TBTN24/BDI495A1.docx</v>
      </c>
      <c r="U651" s="3" t="s">
        <v>421</v>
      </c>
      <c r="V651" s="3" t="s">
        <v>422</v>
      </c>
      <c r="W651" s="3" t="s">
        <v>422</v>
      </c>
      <c r="X651" s="3" t="s">
        <v>422</v>
      </c>
      <c r="Y651" s="3" t="s">
        <v>422</v>
      </c>
      <c r="Z651" s="3" t="s">
        <v>422</v>
      </c>
      <c r="AA651" s="3" t="s">
        <v>422</v>
      </c>
      <c r="AB651" s="1" t="s">
        <v>23</v>
      </c>
    </row>
    <row r="652" spans="1:28" ht="120" x14ac:dyDescent="0.25">
      <c r="A652" s="3" t="s">
        <v>28</v>
      </c>
      <c r="B652" s="9">
        <v>46000</v>
      </c>
      <c r="C652" s="13" t="str">
        <f>HYPERLINK("https://eping.wto.org/en/Search?viewData= G/TBT/N/BDI/352/Add.1, G/TBT/N/KEN/1421/Add.1, G/TBT/N/RWA/859/Add.1, G/TBT/N/TZA/944/Add.1, G/TBT/N/UGA/1768/Add.1"," G/TBT/N/BDI/352/Add.1, G/TBT/N/KEN/1421/Add.1, G/TBT/N/RWA/859/Add.1, G/TBT/N/TZA/944/Add.1, G/TBT/N/UGA/1768/Add.1")</f>
        <v xml:space="preserve"> G/TBT/N/BDI/352/Add.1, G/TBT/N/KEN/1421/Add.1, G/TBT/N/RWA/859/Add.1, G/TBT/N/TZA/944/Add.1, G/TBT/N/UGA/1768/Add.1</v>
      </c>
      <c r="D652" s="1" t="s">
        <v>1253</v>
      </c>
      <c r="E652" s="1" t="s">
        <v>1254</v>
      </c>
      <c r="F652" s="1" t="s">
        <v>1255</v>
      </c>
      <c r="G652" s="1" t="s">
        <v>1256</v>
      </c>
      <c r="H652" s="1" t="s">
        <v>103</v>
      </c>
      <c r="I652" s="1" t="s">
        <v>1419</v>
      </c>
      <c r="J652" s="1" t="s">
        <v>23</v>
      </c>
      <c r="K652" s="1" t="s">
        <v>23</v>
      </c>
      <c r="L652" s="3"/>
      <c r="M652" s="9" t="s">
        <v>23</v>
      </c>
      <c r="N652" s="9" t="s">
        <v>23</v>
      </c>
      <c r="O652" s="9" t="s">
        <v>23</v>
      </c>
      <c r="P652" s="3" t="s">
        <v>71</v>
      </c>
      <c r="Q652" s="3"/>
      <c r="R652" s="3" t="str">
        <f>HYPERLINK("https://docs.wto.org/imrd/directdoc.asp?DDFDocuments/t/G/TBTN23/BDI352A1.docx", "https://docs.wto.org/imrd/directdoc.asp?DDFDocuments/t/G/TBTN23/BDI352A1.docx")</f>
        <v>https://docs.wto.org/imrd/directdoc.asp?DDFDocuments/t/G/TBTN23/BDI352A1.docx</v>
      </c>
      <c r="S652" s="3" t="str">
        <f>HYPERLINK("https://docs.wto.org/imrd/directdoc.asp?DDFDocuments/u/G/TBTN23/BDI352A1.docx", "https://docs.wto.org/imrd/directdoc.asp?DDFDocuments/u/G/TBTN23/BDI352A1.docx")</f>
        <v>https://docs.wto.org/imrd/directdoc.asp?DDFDocuments/u/G/TBTN23/BDI352A1.docx</v>
      </c>
      <c r="T652" s="3" t="str">
        <f>HYPERLINK("https://docs.wto.org/imrd/directdoc.asp?DDFDocuments/v/G/TBTN23/BDI352A1.docx", "https://docs.wto.org/imrd/directdoc.asp?DDFDocuments/v/G/TBTN23/BDI352A1.docx")</f>
        <v>https://docs.wto.org/imrd/directdoc.asp?DDFDocuments/v/G/TBTN23/BDI352A1.docx</v>
      </c>
      <c r="U652" s="3" t="s">
        <v>422</v>
      </c>
      <c r="V652" s="3" t="s">
        <v>422</v>
      </c>
      <c r="W652" s="3" t="s">
        <v>421</v>
      </c>
      <c r="X652" s="3" t="s">
        <v>422</v>
      </c>
      <c r="Y652" s="3" t="s">
        <v>422</v>
      </c>
      <c r="Z652" s="3" t="s">
        <v>422</v>
      </c>
      <c r="AA652" s="3" t="s">
        <v>422</v>
      </c>
      <c r="AB652" s="1" t="s">
        <v>23</v>
      </c>
    </row>
    <row r="653" spans="1:28" ht="90" x14ac:dyDescent="0.25">
      <c r="A653" s="3" t="s">
        <v>32</v>
      </c>
      <c r="B653" s="9">
        <v>46000</v>
      </c>
      <c r="C653" s="13" t="str">
        <f>HYPERLINK("https://eping.wto.org/en/Search?viewData= G/TBT/N/CHN/2155"," G/TBT/N/CHN/2155")</f>
        <v xml:space="preserve"> G/TBT/N/CHN/2155</v>
      </c>
      <c r="D653" s="1" t="s">
        <v>1420</v>
      </c>
      <c r="E653" s="1" t="s">
        <v>1421</v>
      </c>
      <c r="F653" s="1" t="s">
        <v>1422</v>
      </c>
      <c r="G653" s="1" t="s">
        <v>1306</v>
      </c>
      <c r="H653" s="1" t="s">
        <v>1307</v>
      </c>
      <c r="I653" s="1" t="s">
        <v>95</v>
      </c>
      <c r="J653" s="1" t="s">
        <v>23</v>
      </c>
      <c r="K653" s="1" t="s">
        <v>23</v>
      </c>
      <c r="L653" s="3"/>
      <c r="M653" s="9">
        <v>46060</v>
      </c>
      <c r="N653" s="9" t="s">
        <v>23</v>
      </c>
      <c r="O653" s="9" t="s">
        <v>23</v>
      </c>
      <c r="P653" s="3" t="s">
        <v>24</v>
      </c>
      <c r="Q653" s="1" t="s">
        <v>1423</v>
      </c>
      <c r="R653" s="3" t="str">
        <f>HYPERLINK("https://docs.wto.org/imrd/directdoc.asp?DDFDocuments/t/G/TBTN25/CHN2155.docx", "https://docs.wto.org/imrd/directdoc.asp?DDFDocuments/t/G/TBTN25/CHN2155.docx")</f>
        <v>https://docs.wto.org/imrd/directdoc.asp?DDFDocuments/t/G/TBTN25/CHN2155.docx</v>
      </c>
      <c r="S653" s="3" t="str">
        <f>HYPERLINK("https://docs.wto.org/imrd/directdoc.asp?DDFDocuments/u/G/TBTN25/CHN2155.docx", "https://docs.wto.org/imrd/directdoc.asp?DDFDocuments/u/G/TBTN25/CHN2155.docx")</f>
        <v>https://docs.wto.org/imrd/directdoc.asp?DDFDocuments/u/G/TBTN25/CHN2155.docx</v>
      </c>
      <c r="T653" s="3" t="str">
        <f>HYPERLINK("https://docs.wto.org/imrd/directdoc.asp?DDFDocuments/v/G/TBTN25/CHN2155.docx", "https://docs.wto.org/imrd/directdoc.asp?DDFDocuments/v/G/TBTN25/CHN2155.docx")</f>
        <v>https://docs.wto.org/imrd/directdoc.asp?DDFDocuments/v/G/TBTN25/CHN2155.docx</v>
      </c>
      <c r="U653" s="3" t="s">
        <v>421</v>
      </c>
      <c r="V653" s="3" t="s">
        <v>422</v>
      </c>
      <c r="W653" s="3" t="s">
        <v>422</v>
      </c>
      <c r="X653" s="3" t="s">
        <v>422</v>
      </c>
      <c r="Y653" s="3" t="s">
        <v>422</v>
      </c>
      <c r="Z653" s="3" t="s">
        <v>422</v>
      </c>
      <c r="AA653" s="3" t="s">
        <v>422</v>
      </c>
      <c r="AB653" s="1" t="s">
        <v>23</v>
      </c>
    </row>
    <row r="654" spans="1:28" ht="120" x14ac:dyDescent="0.25">
      <c r="A654" s="3" t="s">
        <v>1221</v>
      </c>
      <c r="B654" s="9">
        <v>46000</v>
      </c>
      <c r="C654" s="13" t="str">
        <f>HYPERLINK("https://eping.wto.org/en/Search?viewData= G/TBT/N/JOR/81"," G/TBT/N/JOR/81")</f>
        <v xml:space="preserve"> G/TBT/N/JOR/81</v>
      </c>
      <c r="D654" s="1" t="s">
        <v>1424</v>
      </c>
      <c r="E654" s="1" t="s">
        <v>1425</v>
      </c>
      <c r="F654" s="1" t="s">
        <v>1224</v>
      </c>
      <c r="G654" s="1" t="s">
        <v>23</v>
      </c>
      <c r="H654" s="1" t="s">
        <v>1225</v>
      </c>
      <c r="I654" s="1" t="s">
        <v>1226</v>
      </c>
      <c r="J654" s="1" t="s">
        <v>23</v>
      </c>
      <c r="K654" s="1" t="s">
        <v>23</v>
      </c>
      <c r="L654" s="3"/>
      <c r="M654" s="9">
        <v>46060</v>
      </c>
      <c r="N654" s="9">
        <v>46144</v>
      </c>
      <c r="O654" s="9">
        <v>46236</v>
      </c>
      <c r="P654" s="3" t="s">
        <v>24</v>
      </c>
      <c r="Q654" s="1" t="s">
        <v>1426</v>
      </c>
      <c r="R654" s="3" t="str">
        <f>HYPERLINK("https://docs.wto.org/imrd/directdoc.asp?DDFDocuments/t/G/TBTN25/JOR81.docx", "https://docs.wto.org/imrd/directdoc.asp?DDFDocuments/t/G/TBTN25/JOR81.docx")</f>
        <v>https://docs.wto.org/imrd/directdoc.asp?DDFDocuments/t/G/TBTN25/JOR81.docx</v>
      </c>
      <c r="S654" s="3" t="str">
        <f>HYPERLINK("https://docs.wto.org/imrd/directdoc.asp?DDFDocuments/u/G/TBTN25/JOR81.docx", "https://docs.wto.org/imrd/directdoc.asp?DDFDocuments/u/G/TBTN25/JOR81.docx")</f>
        <v>https://docs.wto.org/imrd/directdoc.asp?DDFDocuments/u/G/TBTN25/JOR81.docx</v>
      </c>
      <c r="T654" s="3" t="str">
        <f>HYPERLINK("https://docs.wto.org/imrd/directdoc.asp?DDFDocuments/v/G/TBTN25/JOR81.docx", "https://docs.wto.org/imrd/directdoc.asp?DDFDocuments/v/G/TBTN25/JOR81.docx")</f>
        <v>https://docs.wto.org/imrd/directdoc.asp?DDFDocuments/v/G/TBTN25/JOR81.docx</v>
      </c>
      <c r="U654" s="3" t="s">
        <v>421</v>
      </c>
      <c r="V654" s="3" t="s">
        <v>422</v>
      </c>
      <c r="W654" s="3" t="s">
        <v>422</v>
      </c>
      <c r="X654" s="3" t="s">
        <v>422</v>
      </c>
      <c r="Y654" s="3" t="s">
        <v>422</v>
      </c>
      <c r="Z654" s="3" t="s">
        <v>422</v>
      </c>
      <c r="AA654" s="3" t="s">
        <v>422</v>
      </c>
      <c r="AB654" s="1" t="s">
        <v>1427</v>
      </c>
    </row>
    <row r="655" spans="1:28" ht="240" x14ac:dyDescent="0.25">
      <c r="A655" s="3" t="s">
        <v>43</v>
      </c>
      <c r="B655" s="9">
        <v>46000</v>
      </c>
      <c r="C655" s="13" t="str">
        <f>HYPERLINK("https://eping.wto.org/en/Search?viewData= G/TBT/N/BDI/371/Rev.1/Add.1, G/TBT/N/KEN/1451/Rev.1/Add.1, G/TBT/N/RWA/883/Rev.1/Add.1, G/TBT/N/TZA/985/Rev.1/Add.1, G/TBT/N/UGA/1788/Rev.1/Add.1"," G/TBT/N/BDI/371/Rev.1/Add.1, G/TBT/N/KEN/1451/Rev.1/Add.1, G/TBT/N/RWA/883/Rev.1/Add.1, G/TBT/N/TZA/985/Rev.1/Add.1, G/TBT/N/UGA/1788/Rev.1/Add.1")</f>
        <v xml:space="preserve"> G/TBT/N/BDI/371/Rev.1/Add.1, G/TBT/N/KEN/1451/Rev.1/Add.1, G/TBT/N/RWA/883/Rev.1/Add.1, G/TBT/N/TZA/985/Rev.1/Add.1, G/TBT/N/UGA/1788/Rev.1/Add.1</v>
      </c>
      <c r="D655" s="1" t="s">
        <v>1171</v>
      </c>
      <c r="E655" s="1" t="s">
        <v>1172</v>
      </c>
      <c r="F655" s="1" t="s">
        <v>1173</v>
      </c>
      <c r="G655" s="1" t="s">
        <v>1174</v>
      </c>
      <c r="H655" s="1" t="s">
        <v>1175</v>
      </c>
      <c r="I655" s="1" t="s">
        <v>1176</v>
      </c>
      <c r="J655" s="1" t="s">
        <v>23</v>
      </c>
      <c r="K655" s="1" t="s">
        <v>29</v>
      </c>
      <c r="L655" s="3"/>
      <c r="M655" s="9" t="s">
        <v>23</v>
      </c>
      <c r="N655" s="9" t="s">
        <v>23</v>
      </c>
      <c r="O655" s="9" t="s">
        <v>23</v>
      </c>
      <c r="P655" s="3" t="s">
        <v>71</v>
      </c>
      <c r="Q655" s="3"/>
      <c r="R655" s="3" t="str">
        <f>HYPERLINK("https://docs.wto.org/imrd/directdoc.asp?DDFDocuments/t/G/TBTN23/BDI371R1A1.docx", "https://docs.wto.org/imrd/directdoc.asp?DDFDocuments/t/G/TBTN23/BDI371R1A1.docx")</f>
        <v>https://docs.wto.org/imrd/directdoc.asp?DDFDocuments/t/G/TBTN23/BDI371R1A1.docx</v>
      </c>
      <c r="S655" s="3" t="str">
        <f>HYPERLINK("https://docs.wto.org/imrd/directdoc.asp?DDFDocuments/u/G/TBTN23/BDI371R1A1.docx", "https://docs.wto.org/imrd/directdoc.asp?DDFDocuments/u/G/TBTN23/BDI371R1A1.docx")</f>
        <v>https://docs.wto.org/imrd/directdoc.asp?DDFDocuments/u/G/TBTN23/BDI371R1A1.docx</v>
      </c>
      <c r="T655" s="3" t="str">
        <f>HYPERLINK("https://docs.wto.org/imrd/directdoc.asp?DDFDocuments/v/G/TBTN23/BDI371R1A1.docx", "https://docs.wto.org/imrd/directdoc.asp?DDFDocuments/v/G/TBTN23/BDI371R1A1.docx")</f>
        <v>https://docs.wto.org/imrd/directdoc.asp?DDFDocuments/v/G/TBTN23/BDI371R1A1.docx</v>
      </c>
      <c r="U655" s="3" t="s">
        <v>421</v>
      </c>
      <c r="V655" s="3" t="s">
        <v>422</v>
      </c>
      <c r="W655" s="3" t="s">
        <v>422</v>
      </c>
      <c r="X655" s="3" t="s">
        <v>422</v>
      </c>
      <c r="Y655" s="3" t="s">
        <v>422</v>
      </c>
      <c r="Z655" s="3" t="s">
        <v>422</v>
      </c>
      <c r="AA655" s="3" t="s">
        <v>422</v>
      </c>
      <c r="AB655" s="1" t="s">
        <v>23</v>
      </c>
    </row>
    <row r="656" spans="1:28" ht="150" x14ac:dyDescent="0.25">
      <c r="A656" s="3" t="s">
        <v>22</v>
      </c>
      <c r="B656" s="9">
        <v>46000</v>
      </c>
      <c r="C656" s="13" t="str">
        <f>HYPERLINK("https://eping.wto.org/en/Search?viewData= G/TBT/N/BDI/370/Add.1, G/TBT/N/KEN/1450/Add.1, G/TBT/N/RWA/882/Add.1, G/TBT/N/TZA/984/Add.1, G/TBT/N/UGA/1787/Add.1"," G/TBT/N/BDI/370/Add.1, G/TBT/N/KEN/1450/Add.1, G/TBT/N/RWA/882/Add.1, G/TBT/N/TZA/984/Add.1, G/TBT/N/UGA/1787/Add.1")</f>
        <v xml:space="preserve"> G/TBT/N/BDI/370/Add.1, G/TBT/N/KEN/1450/Add.1, G/TBT/N/RWA/882/Add.1, G/TBT/N/TZA/984/Add.1, G/TBT/N/UGA/1787/Add.1</v>
      </c>
      <c r="D656" s="1" t="s">
        <v>1115</v>
      </c>
      <c r="E656" s="1" t="s">
        <v>1116</v>
      </c>
      <c r="F656" s="1" t="s">
        <v>1117</v>
      </c>
      <c r="G656" s="1" t="s">
        <v>1118</v>
      </c>
      <c r="H656" s="1" t="s">
        <v>1175</v>
      </c>
      <c r="I656" s="1" t="s">
        <v>592</v>
      </c>
      <c r="J656" s="1" t="s">
        <v>23</v>
      </c>
      <c r="K656" s="1" t="s">
        <v>29</v>
      </c>
      <c r="L656" s="3"/>
      <c r="M656" s="9" t="s">
        <v>23</v>
      </c>
      <c r="N656" s="9" t="s">
        <v>23</v>
      </c>
      <c r="O656" s="9" t="s">
        <v>23</v>
      </c>
      <c r="P656" s="3" t="s">
        <v>71</v>
      </c>
      <c r="Q656" s="3"/>
      <c r="R656" s="3" t="str">
        <f>HYPERLINK("https://docs.wto.org/imrd/directdoc.asp?DDFDocuments/t/G/TBTN23/BDI370A1.docx", "https://docs.wto.org/imrd/directdoc.asp?DDFDocuments/t/G/TBTN23/BDI370A1.docx")</f>
        <v>https://docs.wto.org/imrd/directdoc.asp?DDFDocuments/t/G/TBTN23/BDI370A1.docx</v>
      </c>
      <c r="S656" s="3" t="str">
        <f>HYPERLINK("https://docs.wto.org/imrd/directdoc.asp?DDFDocuments/u/G/TBTN23/BDI370A1.docx", "https://docs.wto.org/imrd/directdoc.asp?DDFDocuments/u/G/TBTN23/BDI370A1.docx")</f>
        <v>https://docs.wto.org/imrd/directdoc.asp?DDFDocuments/u/G/TBTN23/BDI370A1.docx</v>
      </c>
      <c r="T656" s="3" t="str">
        <f>HYPERLINK("https://docs.wto.org/imrd/directdoc.asp?DDFDocuments/v/G/TBTN23/BDI370A1.docx", "https://docs.wto.org/imrd/directdoc.asp?DDFDocuments/v/G/TBTN23/BDI370A1.docx")</f>
        <v>https://docs.wto.org/imrd/directdoc.asp?DDFDocuments/v/G/TBTN23/BDI370A1.docx</v>
      </c>
      <c r="U656" s="3" t="s">
        <v>421</v>
      </c>
      <c r="V656" s="3" t="s">
        <v>422</v>
      </c>
      <c r="W656" s="3" t="s">
        <v>421</v>
      </c>
      <c r="X656" s="3" t="s">
        <v>422</v>
      </c>
      <c r="Y656" s="3" t="s">
        <v>422</v>
      </c>
      <c r="Z656" s="3" t="s">
        <v>422</v>
      </c>
      <c r="AA656" s="3" t="s">
        <v>422</v>
      </c>
      <c r="AB656" s="1" t="s">
        <v>23</v>
      </c>
    </row>
    <row r="657" spans="1:28" ht="210" x14ac:dyDescent="0.25">
      <c r="A657" s="3" t="s">
        <v>126</v>
      </c>
      <c r="B657" s="9">
        <v>46000</v>
      </c>
      <c r="C657" s="13" t="str">
        <f>HYPERLINK("https://eping.wto.org/en/Search?viewData= G/TBT/N/BDI/390/Add.2, G/TBT/N/KEN/1470/Add.2, G/TBT/N/RWA/902/Add.2, G/TBT/N/TZA/1004/Add.2, G/TBT/N/UGA/1809/Add.2"," G/TBT/N/BDI/390/Add.2, G/TBT/N/KEN/1470/Add.2, G/TBT/N/RWA/902/Add.2, G/TBT/N/TZA/1004/Add.2, G/TBT/N/UGA/1809/Add.2")</f>
        <v xml:space="preserve"> G/TBT/N/BDI/390/Add.2, G/TBT/N/KEN/1470/Add.2, G/TBT/N/RWA/902/Add.2, G/TBT/N/TZA/1004/Add.2, G/TBT/N/UGA/1809/Add.2</v>
      </c>
      <c r="D657" s="1" t="s">
        <v>1229</v>
      </c>
      <c r="E657" s="1" t="s">
        <v>1230</v>
      </c>
      <c r="F657" s="1" t="s">
        <v>1121</v>
      </c>
      <c r="G657" s="1" t="s">
        <v>1122</v>
      </c>
      <c r="H657" s="1" t="s">
        <v>1123</v>
      </c>
      <c r="I657" s="1" t="s">
        <v>1179</v>
      </c>
      <c r="J657" s="1" t="s">
        <v>23</v>
      </c>
      <c r="K657" s="1" t="s">
        <v>29</v>
      </c>
      <c r="L657" s="3"/>
      <c r="M657" s="9" t="s">
        <v>23</v>
      </c>
      <c r="N657" s="9" t="s">
        <v>23</v>
      </c>
      <c r="O657" s="9" t="s">
        <v>23</v>
      </c>
      <c r="P657" s="3" t="s">
        <v>71</v>
      </c>
      <c r="Q657" s="3"/>
      <c r="R657" s="3" t="str">
        <f>HYPERLINK("https://docs.wto.org/imrd/directdoc.asp?DDFDocuments/t/G/TBTN23/BDI390A2.docx", "https://docs.wto.org/imrd/directdoc.asp?DDFDocuments/t/G/TBTN23/BDI390A2.docx")</f>
        <v>https://docs.wto.org/imrd/directdoc.asp?DDFDocuments/t/G/TBTN23/BDI390A2.docx</v>
      </c>
      <c r="S657" s="3" t="str">
        <f>HYPERLINK("https://docs.wto.org/imrd/directdoc.asp?DDFDocuments/u/G/TBTN23/BDI390A2.docx", "https://docs.wto.org/imrd/directdoc.asp?DDFDocuments/u/G/TBTN23/BDI390A2.docx")</f>
        <v>https://docs.wto.org/imrd/directdoc.asp?DDFDocuments/u/G/TBTN23/BDI390A2.docx</v>
      </c>
      <c r="T657" s="3" t="str">
        <f>HYPERLINK("https://docs.wto.org/imrd/directdoc.asp?DDFDocuments/v/G/TBTN23/BDI390A2.docx", "https://docs.wto.org/imrd/directdoc.asp?DDFDocuments/v/G/TBTN23/BDI390A2.docx")</f>
        <v>https://docs.wto.org/imrd/directdoc.asp?DDFDocuments/v/G/TBTN23/BDI390A2.docx</v>
      </c>
      <c r="U657" s="3" t="s">
        <v>421</v>
      </c>
      <c r="V657" s="3" t="s">
        <v>422</v>
      </c>
      <c r="W657" s="3" t="s">
        <v>422</v>
      </c>
      <c r="X657" s="3" t="s">
        <v>422</v>
      </c>
      <c r="Y657" s="3" t="s">
        <v>422</v>
      </c>
      <c r="Z657" s="3" t="s">
        <v>422</v>
      </c>
      <c r="AA657" s="3" t="s">
        <v>422</v>
      </c>
      <c r="AB657" s="1" t="s">
        <v>23</v>
      </c>
    </row>
    <row r="658" spans="1:28" ht="195" x14ac:dyDescent="0.25">
      <c r="A658" s="3" t="s">
        <v>126</v>
      </c>
      <c r="B658" s="9">
        <v>46000</v>
      </c>
      <c r="C658" s="13" t="str">
        <f>HYPERLINK("https://eping.wto.org/en/Search?viewData= G/TBT/N/BDI/290/Add.1, G/TBT/N/KEN/1325/Add.1, G/TBT/N/RWA/727/Add.1, G/TBT/N/TZA/848/Add.1, G/TBT/N/UGA/1699/Add.1"," G/TBT/N/BDI/290/Add.1, G/TBT/N/KEN/1325/Add.1, G/TBT/N/RWA/727/Add.1, G/TBT/N/TZA/848/Add.1, G/TBT/N/UGA/1699/Add.1")</f>
        <v xml:space="preserve"> G/TBT/N/BDI/290/Add.1, G/TBT/N/KEN/1325/Add.1, G/TBT/N/RWA/727/Add.1, G/TBT/N/TZA/848/Add.1, G/TBT/N/UGA/1699/Add.1</v>
      </c>
      <c r="D658" s="1" t="s">
        <v>1236</v>
      </c>
      <c r="E658" s="1" t="s">
        <v>1237</v>
      </c>
      <c r="F658" s="1" t="s">
        <v>1238</v>
      </c>
      <c r="G658" s="1" t="s">
        <v>1239</v>
      </c>
      <c r="H658" s="1" t="s">
        <v>1235</v>
      </c>
      <c r="I658" s="1" t="s">
        <v>1240</v>
      </c>
      <c r="J658" s="1" t="s">
        <v>23</v>
      </c>
      <c r="K658" s="1" t="s">
        <v>29</v>
      </c>
      <c r="L658" s="3"/>
      <c r="M658" s="9" t="s">
        <v>23</v>
      </c>
      <c r="N658" s="9" t="s">
        <v>23</v>
      </c>
      <c r="O658" s="9" t="s">
        <v>23</v>
      </c>
      <c r="P658" s="3" t="s">
        <v>71</v>
      </c>
      <c r="Q658" s="3"/>
      <c r="R658" s="3" t="str">
        <f>HYPERLINK("https://docs.wto.org/imrd/directdoc.asp?DDFDocuments/t/G/TBTN22/BDI290A1.docx", "https://docs.wto.org/imrd/directdoc.asp?DDFDocuments/t/G/TBTN22/BDI290A1.docx")</f>
        <v>https://docs.wto.org/imrd/directdoc.asp?DDFDocuments/t/G/TBTN22/BDI290A1.docx</v>
      </c>
      <c r="S658" s="3" t="str">
        <f>HYPERLINK("https://docs.wto.org/imrd/directdoc.asp?DDFDocuments/u/G/TBTN22/BDI290A1.docx", "https://docs.wto.org/imrd/directdoc.asp?DDFDocuments/u/G/TBTN22/BDI290A1.docx")</f>
        <v>https://docs.wto.org/imrd/directdoc.asp?DDFDocuments/u/G/TBTN22/BDI290A1.docx</v>
      </c>
      <c r="T658" s="3" t="str">
        <f>HYPERLINK("https://docs.wto.org/imrd/directdoc.asp?DDFDocuments/v/G/TBTN22/BDI290A1.docx", "https://docs.wto.org/imrd/directdoc.asp?DDFDocuments/v/G/TBTN22/BDI290A1.docx")</f>
        <v>https://docs.wto.org/imrd/directdoc.asp?DDFDocuments/v/G/TBTN22/BDI290A1.docx</v>
      </c>
      <c r="U658" s="3" t="s">
        <v>421</v>
      </c>
      <c r="V658" s="3" t="s">
        <v>422</v>
      </c>
      <c r="W658" s="3" t="s">
        <v>421</v>
      </c>
      <c r="X658" s="3" t="s">
        <v>422</v>
      </c>
      <c r="Y658" s="3" t="s">
        <v>422</v>
      </c>
      <c r="Z658" s="3" t="s">
        <v>422</v>
      </c>
      <c r="AA658" s="3" t="s">
        <v>422</v>
      </c>
      <c r="AB658" s="1" t="s">
        <v>23</v>
      </c>
    </row>
    <row r="659" spans="1:28" ht="240" x14ac:dyDescent="0.25">
      <c r="A659" s="3" t="s">
        <v>126</v>
      </c>
      <c r="B659" s="9">
        <v>46000</v>
      </c>
      <c r="C659" s="13" t="str">
        <f>HYPERLINK("https://eping.wto.org/en/Search?viewData= G/TBT/N/BDI/318/Add.1, G/TBT/N/KEN/1380/Add.1, G/TBT/N/RWA/817/Add.1, G/TBT/N/TZA/892/Add.1, G/TBT/N/UGA/1732/Add.1"," G/TBT/N/BDI/318/Add.1, G/TBT/N/KEN/1380/Add.1, G/TBT/N/RWA/817/Add.1, G/TBT/N/TZA/892/Add.1, G/TBT/N/UGA/1732/Add.1")</f>
        <v xml:space="preserve"> G/TBT/N/BDI/318/Add.1, G/TBT/N/KEN/1380/Add.1, G/TBT/N/RWA/817/Add.1, G/TBT/N/TZA/892/Add.1, G/TBT/N/UGA/1732/Add.1</v>
      </c>
      <c r="D659" s="1" t="s">
        <v>1125</v>
      </c>
      <c r="E659" s="1" t="s">
        <v>1126</v>
      </c>
      <c r="F659" s="1" t="s">
        <v>1127</v>
      </c>
      <c r="G659" s="1" t="s">
        <v>1128</v>
      </c>
      <c r="H659" s="1" t="s">
        <v>140</v>
      </c>
      <c r="I659" s="1" t="s">
        <v>1176</v>
      </c>
      <c r="J659" s="1" t="s">
        <v>23</v>
      </c>
      <c r="K659" s="1" t="s">
        <v>29</v>
      </c>
      <c r="L659" s="3"/>
      <c r="M659" s="9" t="s">
        <v>23</v>
      </c>
      <c r="N659" s="9" t="s">
        <v>23</v>
      </c>
      <c r="O659" s="9" t="s">
        <v>23</v>
      </c>
      <c r="P659" s="3" t="s">
        <v>71</v>
      </c>
      <c r="Q659" s="3"/>
      <c r="R659" s="3" t="str">
        <f>HYPERLINK("https://docs.wto.org/imrd/directdoc.asp?DDFDocuments/t/G/TBTN23/BDI318A1.docx", "https://docs.wto.org/imrd/directdoc.asp?DDFDocuments/t/G/TBTN23/BDI318A1.docx")</f>
        <v>https://docs.wto.org/imrd/directdoc.asp?DDFDocuments/t/G/TBTN23/BDI318A1.docx</v>
      </c>
      <c r="S659" s="3" t="str">
        <f>HYPERLINK("https://docs.wto.org/imrd/directdoc.asp?DDFDocuments/u/G/TBTN23/BDI318A1.docx", "https://docs.wto.org/imrd/directdoc.asp?DDFDocuments/u/G/TBTN23/BDI318A1.docx")</f>
        <v>https://docs.wto.org/imrd/directdoc.asp?DDFDocuments/u/G/TBTN23/BDI318A1.docx</v>
      </c>
      <c r="T659" s="3" t="str">
        <f>HYPERLINK("https://docs.wto.org/imrd/directdoc.asp?DDFDocuments/v/G/TBTN23/BDI318A1.docx", "https://docs.wto.org/imrd/directdoc.asp?DDFDocuments/v/G/TBTN23/BDI318A1.docx")</f>
        <v>https://docs.wto.org/imrd/directdoc.asp?DDFDocuments/v/G/TBTN23/BDI318A1.docx</v>
      </c>
      <c r="U659" s="3" t="s">
        <v>421</v>
      </c>
      <c r="V659" s="3" t="s">
        <v>422</v>
      </c>
      <c r="W659" s="3" t="s">
        <v>422</v>
      </c>
      <c r="X659" s="3" t="s">
        <v>422</v>
      </c>
      <c r="Y659" s="3" t="s">
        <v>422</v>
      </c>
      <c r="Z659" s="3" t="s">
        <v>422</v>
      </c>
      <c r="AA659" s="3" t="s">
        <v>422</v>
      </c>
      <c r="AB659" s="1" t="s">
        <v>23</v>
      </c>
    </row>
    <row r="660" spans="1:28" ht="255" x14ac:dyDescent="0.25">
      <c r="A660" s="3" t="s">
        <v>43</v>
      </c>
      <c r="B660" s="9">
        <v>46000</v>
      </c>
      <c r="C660" s="13" t="str">
        <f>HYPERLINK("https://eping.wto.org/en/Search?viewData= G/TBT/N/BDI/322/Add.1, G/TBT/N/KEN/1384/Add.1, G/TBT/N/RWA/825/Add.1, G/TBT/N/TZA/896/Add.1, G/TBT/N/UGA/1736/Add.1"," G/TBT/N/BDI/322/Add.1, G/TBT/N/KEN/1384/Add.1, G/TBT/N/RWA/825/Add.1, G/TBT/N/TZA/896/Add.1, G/TBT/N/UGA/1736/Add.1")</f>
        <v xml:space="preserve"> G/TBT/N/BDI/322/Add.1, G/TBT/N/KEN/1384/Add.1, G/TBT/N/RWA/825/Add.1, G/TBT/N/TZA/896/Add.1, G/TBT/N/UGA/1736/Add.1</v>
      </c>
      <c r="D660" s="1" t="s">
        <v>1180</v>
      </c>
      <c r="E660" s="1" t="s">
        <v>1181</v>
      </c>
      <c r="F660" s="1" t="s">
        <v>1127</v>
      </c>
      <c r="G660" s="1" t="s">
        <v>1128</v>
      </c>
      <c r="H660" s="1" t="s">
        <v>1182</v>
      </c>
      <c r="I660" s="1" t="s">
        <v>1183</v>
      </c>
      <c r="J660" s="1" t="s">
        <v>23</v>
      </c>
      <c r="K660" s="1" t="s">
        <v>29</v>
      </c>
      <c r="L660" s="3"/>
      <c r="M660" s="9" t="s">
        <v>23</v>
      </c>
      <c r="N660" s="9" t="s">
        <v>23</v>
      </c>
      <c r="O660" s="9" t="s">
        <v>23</v>
      </c>
      <c r="P660" s="3" t="s">
        <v>71</v>
      </c>
      <c r="Q660" s="3"/>
      <c r="R660" s="3" t="str">
        <f>HYPERLINK("https://docs.wto.org/imrd/directdoc.asp?DDFDocuments/t/G/TBTN23/BDI322A1.docx", "https://docs.wto.org/imrd/directdoc.asp?DDFDocuments/t/G/TBTN23/BDI322A1.docx")</f>
        <v>https://docs.wto.org/imrd/directdoc.asp?DDFDocuments/t/G/TBTN23/BDI322A1.docx</v>
      </c>
      <c r="S660" s="3" t="str">
        <f>HYPERLINK("https://docs.wto.org/imrd/directdoc.asp?DDFDocuments/u/G/TBTN23/BDI322A1.docx", "https://docs.wto.org/imrd/directdoc.asp?DDFDocuments/u/G/TBTN23/BDI322A1.docx")</f>
        <v>https://docs.wto.org/imrd/directdoc.asp?DDFDocuments/u/G/TBTN23/BDI322A1.docx</v>
      </c>
      <c r="T660" s="3" t="str">
        <f>HYPERLINK("https://docs.wto.org/imrd/directdoc.asp?DDFDocuments/v/G/TBTN23/BDI322A1.docx", "https://docs.wto.org/imrd/directdoc.asp?DDFDocuments/v/G/TBTN23/BDI322A1.docx")</f>
        <v>https://docs.wto.org/imrd/directdoc.asp?DDFDocuments/v/G/TBTN23/BDI322A1.docx</v>
      </c>
      <c r="U660" s="3" t="s">
        <v>421</v>
      </c>
      <c r="V660" s="3" t="s">
        <v>422</v>
      </c>
      <c r="W660" s="3" t="s">
        <v>422</v>
      </c>
      <c r="X660" s="3" t="s">
        <v>422</v>
      </c>
      <c r="Y660" s="3" t="s">
        <v>422</v>
      </c>
      <c r="Z660" s="3" t="s">
        <v>422</v>
      </c>
      <c r="AA660" s="3" t="s">
        <v>422</v>
      </c>
      <c r="AB660" s="1" t="s">
        <v>23</v>
      </c>
    </row>
    <row r="661" spans="1:28" ht="409.5" x14ac:dyDescent="0.25">
      <c r="A661" s="3" t="s">
        <v>126</v>
      </c>
      <c r="B661" s="9">
        <v>46000</v>
      </c>
      <c r="C661" s="13" t="str">
        <f>HYPERLINK("https://eping.wto.org/en/Search?viewData= G/TBT/N/BDI/333/Add.2, G/TBT/N/KEN/1395/Add.2, G/TBT/N/RWA/840/Add.2, G/TBT/N/TZA/919/Add.2, G/TBT/N/UGA/1748/Add.2"," G/TBT/N/BDI/333/Add.2, G/TBT/N/KEN/1395/Add.2, G/TBT/N/RWA/840/Add.2, G/TBT/N/TZA/919/Add.2, G/TBT/N/UGA/1748/Add.2")</f>
        <v xml:space="preserve"> G/TBT/N/BDI/333/Add.2, G/TBT/N/KEN/1395/Add.2, G/TBT/N/RWA/840/Add.2, G/TBT/N/TZA/919/Add.2, G/TBT/N/UGA/1748/Add.2</v>
      </c>
      <c r="D661" s="1" t="s">
        <v>1241</v>
      </c>
      <c r="E661" s="1" t="s">
        <v>1242</v>
      </c>
      <c r="F661" s="1" t="s">
        <v>1243</v>
      </c>
      <c r="G661" s="1" t="s">
        <v>1244</v>
      </c>
      <c r="H661" s="1" t="s">
        <v>92</v>
      </c>
      <c r="I661" s="1" t="s">
        <v>636</v>
      </c>
      <c r="J661" s="1" t="s">
        <v>23</v>
      </c>
      <c r="K661" s="1" t="s">
        <v>29</v>
      </c>
      <c r="L661" s="3"/>
      <c r="M661" s="9" t="s">
        <v>23</v>
      </c>
      <c r="N661" s="9" t="s">
        <v>23</v>
      </c>
      <c r="O661" s="9" t="s">
        <v>23</v>
      </c>
      <c r="P661" s="3" t="s">
        <v>71</v>
      </c>
      <c r="Q661" s="3"/>
      <c r="R661" s="3" t="str">
        <f>HYPERLINK("https://docs.wto.org/imrd/directdoc.asp?DDFDocuments/t/G/TBTN23/BDI333A2.docx", "https://docs.wto.org/imrd/directdoc.asp?DDFDocuments/t/G/TBTN23/BDI333A2.docx")</f>
        <v>https://docs.wto.org/imrd/directdoc.asp?DDFDocuments/t/G/TBTN23/BDI333A2.docx</v>
      </c>
      <c r="S661" s="3" t="str">
        <f>HYPERLINK("https://docs.wto.org/imrd/directdoc.asp?DDFDocuments/u/G/TBTN23/BDI333A2.docx", "https://docs.wto.org/imrd/directdoc.asp?DDFDocuments/u/G/TBTN23/BDI333A2.docx")</f>
        <v>https://docs.wto.org/imrd/directdoc.asp?DDFDocuments/u/G/TBTN23/BDI333A2.docx</v>
      </c>
      <c r="T661" s="3" t="str">
        <f>HYPERLINK("https://docs.wto.org/imrd/directdoc.asp?DDFDocuments/v/G/TBTN23/BDI333A2.docx", "https://docs.wto.org/imrd/directdoc.asp?DDFDocuments/v/G/TBTN23/BDI333A2.docx")</f>
        <v>https://docs.wto.org/imrd/directdoc.asp?DDFDocuments/v/G/TBTN23/BDI333A2.docx</v>
      </c>
      <c r="U661" s="3" t="s">
        <v>421</v>
      </c>
      <c r="V661" s="3" t="s">
        <v>422</v>
      </c>
      <c r="W661" s="3" t="s">
        <v>421</v>
      </c>
      <c r="X661" s="3" t="s">
        <v>422</v>
      </c>
      <c r="Y661" s="3" t="s">
        <v>422</v>
      </c>
      <c r="Z661" s="3" t="s">
        <v>422</v>
      </c>
      <c r="AA661" s="3" t="s">
        <v>422</v>
      </c>
      <c r="AB661" s="1" t="s">
        <v>23</v>
      </c>
    </row>
    <row r="662" spans="1:28" ht="409.5" x14ac:dyDescent="0.25">
      <c r="A662" s="3" t="s">
        <v>43</v>
      </c>
      <c r="B662" s="9">
        <v>46000</v>
      </c>
      <c r="C662" s="13" t="str">
        <f>HYPERLINK("https://eping.wto.org/en/Search?viewData= G/TBT/N/BDI/333/Add.2, G/TBT/N/KEN/1395/Add.2, G/TBT/N/RWA/840/Add.2, G/TBT/N/TZA/919/Add.2, G/TBT/N/UGA/1748/Add.2"," G/TBT/N/BDI/333/Add.2, G/TBT/N/KEN/1395/Add.2, G/TBT/N/RWA/840/Add.2, G/TBT/N/TZA/919/Add.2, G/TBT/N/UGA/1748/Add.2")</f>
        <v xml:space="preserve"> G/TBT/N/BDI/333/Add.2, G/TBT/N/KEN/1395/Add.2, G/TBT/N/RWA/840/Add.2, G/TBT/N/TZA/919/Add.2, G/TBT/N/UGA/1748/Add.2</v>
      </c>
      <c r="D662" s="1" t="s">
        <v>1241</v>
      </c>
      <c r="E662" s="1" t="s">
        <v>1242</v>
      </c>
      <c r="F662" s="1" t="s">
        <v>1243</v>
      </c>
      <c r="G662" s="1" t="s">
        <v>1244</v>
      </c>
      <c r="H662" s="1" t="s">
        <v>92</v>
      </c>
      <c r="I662" s="1" t="s">
        <v>636</v>
      </c>
      <c r="J662" s="1" t="s">
        <v>23</v>
      </c>
      <c r="K662" s="1" t="s">
        <v>29</v>
      </c>
      <c r="L662" s="3"/>
      <c r="M662" s="9" t="s">
        <v>23</v>
      </c>
      <c r="N662" s="9" t="s">
        <v>23</v>
      </c>
      <c r="O662" s="9" t="s">
        <v>23</v>
      </c>
      <c r="P662" s="3" t="s">
        <v>71</v>
      </c>
      <c r="Q662" s="3"/>
      <c r="R662" s="3" t="str">
        <f>HYPERLINK("https://docs.wto.org/imrd/directdoc.asp?DDFDocuments/t/G/TBTN23/BDI333A2.docx", "https://docs.wto.org/imrd/directdoc.asp?DDFDocuments/t/G/TBTN23/BDI333A2.docx")</f>
        <v>https://docs.wto.org/imrd/directdoc.asp?DDFDocuments/t/G/TBTN23/BDI333A2.docx</v>
      </c>
      <c r="S662" s="3" t="str">
        <f>HYPERLINK("https://docs.wto.org/imrd/directdoc.asp?DDFDocuments/u/G/TBTN23/BDI333A2.docx", "https://docs.wto.org/imrd/directdoc.asp?DDFDocuments/u/G/TBTN23/BDI333A2.docx")</f>
        <v>https://docs.wto.org/imrd/directdoc.asp?DDFDocuments/u/G/TBTN23/BDI333A2.docx</v>
      </c>
      <c r="T662" s="3" t="str">
        <f>HYPERLINK("https://docs.wto.org/imrd/directdoc.asp?DDFDocuments/v/G/TBTN23/BDI333A2.docx", "https://docs.wto.org/imrd/directdoc.asp?DDFDocuments/v/G/TBTN23/BDI333A2.docx")</f>
        <v>https://docs.wto.org/imrd/directdoc.asp?DDFDocuments/v/G/TBTN23/BDI333A2.docx</v>
      </c>
      <c r="U662" s="3" t="s">
        <v>421</v>
      </c>
      <c r="V662" s="3" t="s">
        <v>422</v>
      </c>
      <c r="W662" s="3" t="s">
        <v>421</v>
      </c>
      <c r="X662" s="3" t="s">
        <v>422</v>
      </c>
      <c r="Y662" s="3" t="s">
        <v>422</v>
      </c>
      <c r="Z662" s="3" t="s">
        <v>422</v>
      </c>
      <c r="AA662" s="3" t="s">
        <v>422</v>
      </c>
      <c r="AB662" s="1" t="s">
        <v>23</v>
      </c>
    </row>
    <row r="663" spans="1:28" ht="225" x14ac:dyDescent="0.25">
      <c r="A663" s="3" t="s">
        <v>22</v>
      </c>
      <c r="B663" s="9">
        <v>46000</v>
      </c>
      <c r="C663" s="13" t="str">
        <f>HYPERLINK("https://eping.wto.org/en/Search?viewData= G/TBT/N/BDI/331/Add.1, G/TBT/N/KEN/1393/Add.1, G/TBT/N/RWA/838/Add.1, G/TBT/N/TZA/917/Add.1, G/TBT/N/UGA/1746/Add.1"," G/TBT/N/BDI/331/Add.1, G/TBT/N/KEN/1393/Add.1, G/TBT/N/RWA/838/Add.1, G/TBT/N/TZA/917/Add.1, G/TBT/N/UGA/1746/Add.1")</f>
        <v xml:space="preserve"> G/TBT/N/BDI/331/Add.1, G/TBT/N/KEN/1393/Add.1, G/TBT/N/RWA/838/Add.1, G/TBT/N/TZA/917/Add.1, G/TBT/N/UGA/1746/Add.1</v>
      </c>
      <c r="D663" s="1" t="s">
        <v>1184</v>
      </c>
      <c r="E663" s="1" t="s">
        <v>1185</v>
      </c>
      <c r="F663" s="1" t="s">
        <v>1186</v>
      </c>
      <c r="G663" s="1" t="s">
        <v>1187</v>
      </c>
      <c r="H663" s="1" t="s">
        <v>92</v>
      </c>
      <c r="I663" s="1" t="s">
        <v>1188</v>
      </c>
      <c r="J663" s="1" t="s">
        <v>23</v>
      </c>
      <c r="K663" s="1" t="s">
        <v>29</v>
      </c>
      <c r="L663" s="3"/>
      <c r="M663" s="9" t="s">
        <v>23</v>
      </c>
      <c r="N663" s="9" t="s">
        <v>23</v>
      </c>
      <c r="O663" s="9" t="s">
        <v>23</v>
      </c>
      <c r="P663" s="3" t="s">
        <v>71</v>
      </c>
      <c r="Q663" s="3"/>
      <c r="R663" s="3" t="str">
        <f>HYPERLINK("https://docs.wto.org/imrd/directdoc.asp?DDFDocuments/t/G/TBTN23/BDI331A1.docx", "https://docs.wto.org/imrd/directdoc.asp?DDFDocuments/t/G/TBTN23/BDI331A1.docx")</f>
        <v>https://docs.wto.org/imrd/directdoc.asp?DDFDocuments/t/G/TBTN23/BDI331A1.docx</v>
      </c>
      <c r="S663" s="3" t="str">
        <f>HYPERLINK("https://docs.wto.org/imrd/directdoc.asp?DDFDocuments/u/G/TBTN23/BDI331A1.docx", "https://docs.wto.org/imrd/directdoc.asp?DDFDocuments/u/G/TBTN23/BDI331A1.docx")</f>
        <v>https://docs.wto.org/imrd/directdoc.asp?DDFDocuments/u/G/TBTN23/BDI331A1.docx</v>
      </c>
      <c r="T663" s="3" t="str">
        <f>HYPERLINK("https://docs.wto.org/imrd/directdoc.asp?DDFDocuments/v/G/TBTN23/BDI331A1.docx", "https://docs.wto.org/imrd/directdoc.asp?DDFDocuments/v/G/TBTN23/BDI331A1.docx")</f>
        <v>https://docs.wto.org/imrd/directdoc.asp?DDFDocuments/v/G/TBTN23/BDI331A1.docx</v>
      </c>
      <c r="U663" s="3" t="s">
        <v>421</v>
      </c>
      <c r="V663" s="3" t="s">
        <v>422</v>
      </c>
      <c r="W663" s="3" t="s">
        <v>421</v>
      </c>
      <c r="X663" s="3" t="s">
        <v>422</v>
      </c>
      <c r="Y663" s="3" t="s">
        <v>422</v>
      </c>
      <c r="Z663" s="3" t="s">
        <v>422</v>
      </c>
      <c r="AA663" s="3" t="s">
        <v>422</v>
      </c>
      <c r="AB663" s="1" t="s">
        <v>23</v>
      </c>
    </row>
    <row r="664" spans="1:28" ht="225" x14ac:dyDescent="0.25">
      <c r="A664" s="3" t="s">
        <v>43</v>
      </c>
      <c r="B664" s="9">
        <v>46000</v>
      </c>
      <c r="C664" s="13" t="str">
        <f>HYPERLINK("https://eping.wto.org/en/Search?viewData= G/TBT/N/BDI/330/Add.2, G/TBT/N/KEN/1392/Add.2, G/TBT/N/RWA/837/Add.2, G/TBT/N/TZA/916/Add.2, G/TBT/N/UGA/1745/Add.2"," G/TBT/N/BDI/330/Add.2, G/TBT/N/KEN/1392/Add.2, G/TBT/N/RWA/837/Add.2, G/TBT/N/TZA/916/Add.2, G/TBT/N/UGA/1745/Add.2")</f>
        <v xml:space="preserve"> G/TBT/N/BDI/330/Add.2, G/TBT/N/KEN/1392/Add.2, G/TBT/N/RWA/837/Add.2, G/TBT/N/TZA/916/Add.2, G/TBT/N/UGA/1745/Add.2</v>
      </c>
      <c r="D664" s="1" t="s">
        <v>1331</v>
      </c>
      <c r="E664" s="1" t="s">
        <v>1332</v>
      </c>
      <c r="F664" s="1" t="s">
        <v>1333</v>
      </c>
      <c r="G664" s="1" t="s">
        <v>1334</v>
      </c>
      <c r="H664" s="1" t="s">
        <v>92</v>
      </c>
      <c r="I664" s="1" t="s">
        <v>1188</v>
      </c>
      <c r="J664" s="1" t="s">
        <v>23</v>
      </c>
      <c r="K664" s="1" t="s">
        <v>29</v>
      </c>
      <c r="L664" s="3"/>
      <c r="M664" s="9" t="s">
        <v>23</v>
      </c>
      <c r="N664" s="9" t="s">
        <v>23</v>
      </c>
      <c r="O664" s="9" t="s">
        <v>23</v>
      </c>
      <c r="P664" s="3" t="s">
        <v>71</v>
      </c>
      <c r="Q664" s="3"/>
      <c r="R664" s="3" t="str">
        <f>HYPERLINK("https://docs.wto.org/imrd/directdoc.asp?DDFDocuments/t/G/TBTN23/BDI330A2.docx", "https://docs.wto.org/imrd/directdoc.asp?DDFDocuments/t/G/TBTN23/BDI330A2.docx")</f>
        <v>https://docs.wto.org/imrd/directdoc.asp?DDFDocuments/t/G/TBTN23/BDI330A2.docx</v>
      </c>
      <c r="S664" s="3" t="str">
        <f>HYPERLINK("https://docs.wto.org/imrd/directdoc.asp?DDFDocuments/u/G/TBTN23/BDI330A2.docx", "https://docs.wto.org/imrd/directdoc.asp?DDFDocuments/u/G/TBTN23/BDI330A2.docx")</f>
        <v>https://docs.wto.org/imrd/directdoc.asp?DDFDocuments/u/G/TBTN23/BDI330A2.docx</v>
      </c>
      <c r="T664" s="3" t="str">
        <f>HYPERLINK("https://docs.wto.org/imrd/directdoc.asp?DDFDocuments/v/G/TBTN23/BDI330A2.docx", "https://docs.wto.org/imrd/directdoc.asp?DDFDocuments/v/G/TBTN23/BDI330A2.docx")</f>
        <v>https://docs.wto.org/imrd/directdoc.asp?DDFDocuments/v/G/TBTN23/BDI330A2.docx</v>
      </c>
      <c r="U664" s="3" t="s">
        <v>421</v>
      </c>
      <c r="V664" s="3" t="s">
        <v>422</v>
      </c>
      <c r="W664" s="3" t="s">
        <v>421</v>
      </c>
      <c r="X664" s="3" t="s">
        <v>422</v>
      </c>
      <c r="Y664" s="3" t="s">
        <v>422</v>
      </c>
      <c r="Z664" s="3" t="s">
        <v>422</v>
      </c>
      <c r="AA664" s="3" t="s">
        <v>422</v>
      </c>
      <c r="AB664" s="1" t="s">
        <v>23</v>
      </c>
    </row>
    <row r="665" spans="1:28" ht="225" x14ac:dyDescent="0.25">
      <c r="A665" s="3" t="s">
        <v>47</v>
      </c>
      <c r="B665" s="9">
        <v>46000</v>
      </c>
      <c r="C665" s="13" t="str">
        <f>HYPERLINK("https://eping.wto.org/en/Search?viewData= G/TBT/N/BDI/330/Add.2, G/TBT/N/KEN/1392/Add.2, G/TBT/N/RWA/837/Add.2, G/TBT/N/TZA/916/Add.2, G/TBT/N/UGA/1745/Add.2"," G/TBT/N/BDI/330/Add.2, G/TBT/N/KEN/1392/Add.2, G/TBT/N/RWA/837/Add.2, G/TBT/N/TZA/916/Add.2, G/TBT/N/UGA/1745/Add.2")</f>
        <v xml:space="preserve"> G/TBT/N/BDI/330/Add.2, G/TBT/N/KEN/1392/Add.2, G/TBT/N/RWA/837/Add.2, G/TBT/N/TZA/916/Add.2, G/TBT/N/UGA/1745/Add.2</v>
      </c>
      <c r="D665" s="1" t="s">
        <v>1331</v>
      </c>
      <c r="E665" s="1" t="s">
        <v>1332</v>
      </c>
      <c r="F665" s="1" t="s">
        <v>1333</v>
      </c>
      <c r="G665" s="1" t="s">
        <v>1334</v>
      </c>
      <c r="H665" s="1" t="s">
        <v>92</v>
      </c>
      <c r="I665" s="1" t="s">
        <v>1188</v>
      </c>
      <c r="J665" s="1" t="s">
        <v>23</v>
      </c>
      <c r="K665" s="1" t="s">
        <v>29</v>
      </c>
      <c r="L665" s="3"/>
      <c r="M665" s="9" t="s">
        <v>23</v>
      </c>
      <c r="N665" s="9" t="s">
        <v>23</v>
      </c>
      <c r="O665" s="9" t="s">
        <v>23</v>
      </c>
      <c r="P665" s="3" t="s">
        <v>71</v>
      </c>
      <c r="Q665" s="3"/>
      <c r="R665" s="3" t="str">
        <f>HYPERLINK("https://docs.wto.org/imrd/directdoc.asp?DDFDocuments/t/G/TBTN23/BDI330A2.docx", "https://docs.wto.org/imrd/directdoc.asp?DDFDocuments/t/G/TBTN23/BDI330A2.docx")</f>
        <v>https://docs.wto.org/imrd/directdoc.asp?DDFDocuments/t/G/TBTN23/BDI330A2.docx</v>
      </c>
      <c r="S665" s="3" t="str">
        <f>HYPERLINK("https://docs.wto.org/imrd/directdoc.asp?DDFDocuments/u/G/TBTN23/BDI330A2.docx", "https://docs.wto.org/imrd/directdoc.asp?DDFDocuments/u/G/TBTN23/BDI330A2.docx")</f>
        <v>https://docs.wto.org/imrd/directdoc.asp?DDFDocuments/u/G/TBTN23/BDI330A2.docx</v>
      </c>
      <c r="T665" s="3" t="str">
        <f>HYPERLINK("https://docs.wto.org/imrd/directdoc.asp?DDFDocuments/v/G/TBTN23/BDI330A2.docx", "https://docs.wto.org/imrd/directdoc.asp?DDFDocuments/v/G/TBTN23/BDI330A2.docx")</f>
        <v>https://docs.wto.org/imrd/directdoc.asp?DDFDocuments/v/G/TBTN23/BDI330A2.docx</v>
      </c>
      <c r="U665" s="3" t="s">
        <v>421</v>
      </c>
      <c r="V665" s="3" t="s">
        <v>422</v>
      </c>
      <c r="W665" s="3" t="s">
        <v>421</v>
      </c>
      <c r="X665" s="3" t="s">
        <v>422</v>
      </c>
      <c r="Y665" s="3" t="s">
        <v>422</v>
      </c>
      <c r="Z665" s="3" t="s">
        <v>422</v>
      </c>
      <c r="AA665" s="3" t="s">
        <v>422</v>
      </c>
      <c r="AB665" s="1" t="s">
        <v>23</v>
      </c>
    </row>
    <row r="666" spans="1:28" ht="195" x14ac:dyDescent="0.25">
      <c r="A666" s="3" t="s">
        <v>126</v>
      </c>
      <c r="B666" s="9">
        <v>46000</v>
      </c>
      <c r="C666" s="13" t="str">
        <f>HYPERLINK("https://eping.wto.org/en/Search?viewData= G/TBT/N/BDI/335/Add.2, G/TBT/N/KEN/1397/Add.3, G/TBT/N/RWA/842/Add.2, G/TBT/N/TZA/921/Add.2, G/TBT/N/UGA/1750/Add.2"," G/TBT/N/BDI/335/Add.2, G/TBT/N/KEN/1397/Add.3, G/TBT/N/RWA/842/Add.2, G/TBT/N/TZA/921/Add.2, G/TBT/N/UGA/1750/Add.2")</f>
        <v xml:space="preserve"> G/TBT/N/BDI/335/Add.2, G/TBT/N/KEN/1397/Add.3, G/TBT/N/RWA/842/Add.2, G/TBT/N/TZA/921/Add.2, G/TBT/N/UGA/1750/Add.2</v>
      </c>
      <c r="D666" s="1" t="s">
        <v>1192</v>
      </c>
      <c r="E666" s="1" t="s">
        <v>1193</v>
      </c>
      <c r="F666" s="1" t="s">
        <v>1132</v>
      </c>
      <c r="G666" s="1" t="s">
        <v>1133</v>
      </c>
      <c r="H666" s="1" t="s">
        <v>131</v>
      </c>
      <c r="I666" s="1" t="s">
        <v>1191</v>
      </c>
      <c r="J666" s="1" t="s">
        <v>23</v>
      </c>
      <c r="K666" s="1" t="s">
        <v>133</v>
      </c>
      <c r="L666" s="3"/>
      <c r="M666" s="9" t="s">
        <v>23</v>
      </c>
      <c r="N666" s="9" t="s">
        <v>23</v>
      </c>
      <c r="O666" s="9" t="s">
        <v>23</v>
      </c>
      <c r="P666" s="3" t="s">
        <v>71</v>
      </c>
      <c r="Q666" s="3"/>
      <c r="R666" s="3" t="str">
        <f>HYPERLINK("https://docs.wto.org/imrd/directdoc.asp?DDFDocuments/t/G/TBTN23/BDI335A2.docx", "https://docs.wto.org/imrd/directdoc.asp?DDFDocuments/t/G/TBTN23/BDI335A2.docx")</f>
        <v>https://docs.wto.org/imrd/directdoc.asp?DDFDocuments/t/G/TBTN23/BDI335A2.docx</v>
      </c>
      <c r="S666" s="3" t="str">
        <f>HYPERLINK("https://docs.wto.org/imrd/directdoc.asp?DDFDocuments/u/G/TBTN23/BDI335A2.docx", "https://docs.wto.org/imrd/directdoc.asp?DDFDocuments/u/G/TBTN23/BDI335A2.docx")</f>
        <v>https://docs.wto.org/imrd/directdoc.asp?DDFDocuments/u/G/TBTN23/BDI335A2.docx</v>
      </c>
      <c r="T666" s="3" t="str">
        <f>HYPERLINK("https://docs.wto.org/imrd/directdoc.asp?DDFDocuments/v/G/TBTN23/BDI335A2.docx", "https://docs.wto.org/imrd/directdoc.asp?DDFDocuments/v/G/TBTN23/BDI335A2.docx")</f>
        <v>https://docs.wto.org/imrd/directdoc.asp?DDFDocuments/v/G/TBTN23/BDI335A2.docx</v>
      </c>
      <c r="U666" s="3" t="s">
        <v>421</v>
      </c>
      <c r="V666" s="3" t="s">
        <v>422</v>
      </c>
      <c r="W666" s="3" t="s">
        <v>422</v>
      </c>
      <c r="X666" s="3" t="s">
        <v>422</v>
      </c>
      <c r="Y666" s="3" t="s">
        <v>422</v>
      </c>
      <c r="Z666" s="3" t="s">
        <v>422</v>
      </c>
      <c r="AA666" s="3" t="s">
        <v>422</v>
      </c>
      <c r="AB666" s="1" t="s">
        <v>23</v>
      </c>
    </row>
    <row r="667" spans="1:28" ht="300" x14ac:dyDescent="0.25">
      <c r="A667" s="3" t="s">
        <v>22</v>
      </c>
      <c r="B667" s="9">
        <v>46000</v>
      </c>
      <c r="C667" s="13" t="str">
        <f>HYPERLINK("https://eping.wto.org/en/Search?viewData= G/TBT/N/BDI/496/Add.1, G/TBT/N/KEN/1656/Add.1, G/TBT/N/RWA/1045/Add.1, G/TBT/N/TZA/1159/Add.1, G/TBT/N/UGA/1996/Add.1"," G/TBT/N/BDI/496/Add.1, G/TBT/N/KEN/1656/Add.1, G/TBT/N/RWA/1045/Add.1, G/TBT/N/TZA/1159/Add.1, G/TBT/N/UGA/1996/Add.1")</f>
        <v xml:space="preserve"> G/TBT/N/BDI/496/Add.1, G/TBT/N/KEN/1656/Add.1, G/TBT/N/RWA/1045/Add.1, G/TBT/N/TZA/1159/Add.1, G/TBT/N/UGA/1996/Add.1</v>
      </c>
      <c r="D667" s="1" t="s">
        <v>1147</v>
      </c>
      <c r="E667" s="1" t="s">
        <v>1148</v>
      </c>
      <c r="F667" s="1" t="s">
        <v>1149</v>
      </c>
      <c r="G667" s="1" t="s">
        <v>1150</v>
      </c>
      <c r="H667" s="1" t="s">
        <v>97</v>
      </c>
      <c r="I667" s="1" t="s">
        <v>649</v>
      </c>
      <c r="J667" s="1" t="s">
        <v>23</v>
      </c>
      <c r="K667" s="1" t="s">
        <v>29</v>
      </c>
      <c r="L667" s="3"/>
      <c r="M667" s="9" t="s">
        <v>23</v>
      </c>
      <c r="N667" s="9" t="s">
        <v>23</v>
      </c>
      <c r="O667" s="9" t="s">
        <v>23</v>
      </c>
      <c r="P667" s="3" t="s">
        <v>71</v>
      </c>
      <c r="Q667" s="3"/>
      <c r="R667" s="3" t="str">
        <f>HYPERLINK("https://docs.wto.org/imrd/directdoc.asp?DDFDocuments/t/G/TBTN24/BDI496A1.docx", "https://docs.wto.org/imrd/directdoc.asp?DDFDocuments/t/G/TBTN24/BDI496A1.docx")</f>
        <v>https://docs.wto.org/imrd/directdoc.asp?DDFDocuments/t/G/TBTN24/BDI496A1.docx</v>
      </c>
      <c r="S667" s="3" t="str">
        <f>HYPERLINK("https://docs.wto.org/imrd/directdoc.asp?DDFDocuments/u/G/TBTN24/BDI496A1.docx", "https://docs.wto.org/imrd/directdoc.asp?DDFDocuments/u/G/TBTN24/BDI496A1.docx")</f>
        <v>https://docs.wto.org/imrd/directdoc.asp?DDFDocuments/u/G/TBTN24/BDI496A1.docx</v>
      </c>
      <c r="T667" s="3" t="str">
        <f>HYPERLINK("https://docs.wto.org/imrd/directdoc.asp?DDFDocuments/v/G/TBTN24/BDI496A1.docx", "https://docs.wto.org/imrd/directdoc.asp?DDFDocuments/v/G/TBTN24/BDI496A1.docx")</f>
        <v>https://docs.wto.org/imrd/directdoc.asp?DDFDocuments/v/G/TBTN24/BDI496A1.docx</v>
      </c>
      <c r="U667" s="3" t="s">
        <v>421</v>
      </c>
      <c r="V667" s="3" t="s">
        <v>422</v>
      </c>
      <c r="W667" s="3" t="s">
        <v>422</v>
      </c>
      <c r="X667" s="3" t="s">
        <v>422</v>
      </c>
      <c r="Y667" s="3" t="s">
        <v>422</v>
      </c>
      <c r="Z667" s="3" t="s">
        <v>422</v>
      </c>
      <c r="AA667" s="3" t="s">
        <v>422</v>
      </c>
      <c r="AB667" s="1" t="s">
        <v>23</v>
      </c>
    </row>
    <row r="668" spans="1:28" ht="135" x14ac:dyDescent="0.25">
      <c r="A668" s="3" t="s">
        <v>22</v>
      </c>
      <c r="B668" s="9">
        <v>46000</v>
      </c>
      <c r="C668" s="13" t="str">
        <f>HYPERLINK("https://eping.wto.org/en/Search?viewData= G/TBT/N/BDI/375/Add.1, G/TBT/N/KEN/1455/Add.2, G/TBT/N/RWA/887/Add.1, G/TBT/N/TZA/989/Add.1, G/TBT/N/UGA/1792/Add.1"," G/TBT/N/BDI/375/Add.1, G/TBT/N/KEN/1455/Add.2, G/TBT/N/RWA/887/Add.1, G/TBT/N/TZA/989/Add.1, G/TBT/N/UGA/1792/Add.1")</f>
        <v xml:space="preserve"> G/TBT/N/BDI/375/Add.1, G/TBT/N/KEN/1455/Add.2, G/TBT/N/RWA/887/Add.1, G/TBT/N/TZA/989/Add.1, G/TBT/N/UGA/1792/Add.1</v>
      </c>
      <c r="D668" s="1" t="s">
        <v>1262</v>
      </c>
      <c r="E668" s="1" t="s">
        <v>1263</v>
      </c>
      <c r="F668" s="1" t="s">
        <v>1264</v>
      </c>
      <c r="G668" s="1" t="s">
        <v>1265</v>
      </c>
      <c r="H668" s="1" t="s">
        <v>1266</v>
      </c>
      <c r="I668" s="1" t="s">
        <v>1179</v>
      </c>
      <c r="J668" s="1" t="s">
        <v>23</v>
      </c>
      <c r="K668" s="1" t="s">
        <v>29</v>
      </c>
      <c r="L668" s="3"/>
      <c r="M668" s="9" t="s">
        <v>23</v>
      </c>
      <c r="N668" s="9" t="s">
        <v>23</v>
      </c>
      <c r="O668" s="9" t="s">
        <v>23</v>
      </c>
      <c r="P668" s="3" t="s">
        <v>71</v>
      </c>
      <c r="Q668" s="3"/>
      <c r="R668" s="3" t="str">
        <f>HYPERLINK("https://docs.wto.org/imrd/directdoc.asp?DDFDocuments/t/G/TBTN23/BDI375A1.docx", "https://docs.wto.org/imrd/directdoc.asp?DDFDocuments/t/G/TBTN23/BDI375A1.docx")</f>
        <v>https://docs.wto.org/imrd/directdoc.asp?DDFDocuments/t/G/TBTN23/BDI375A1.docx</v>
      </c>
      <c r="S668" s="3" t="str">
        <f>HYPERLINK("https://docs.wto.org/imrd/directdoc.asp?DDFDocuments/u/G/TBTN23/BDI375A1.docx", "https://docs.wto.org/imrd/directdoc.asp?DDFDocuments/u/G/TBTN23/BDI375A1.docx")</f>
        <v>https://docs.wto.org/imrd/directdoc.asp?DDFDocuments/u/G/TBTN23/BDI375A1.docx</v>
      </c>
      <c r="T668" s="3" t="str">
        <f>HYPERLINK("https://docs.wto.org/imrd/directdoc.asp?DDFDocuments/v/G/TBTN23/BDI375A1.docx", "https://docs.wto.org/imrd/directdoc.asp?DDFDocuments/v/G/TBTN23/BDI375A1.docx")</f>
        <v>https://docs.wto.org/imrd/directdoc.asp?DDFDocuments/v/G/TBTN23/BDI375A1.docx</v>
      </c>
      <c r="U668" s="3" t="s">
        <v>421</v>
      </c>
      <c r="V668" s="3" t="s">
        <v>422</v>
      </c>
      <c r="W668" s="3" t="s">
        <v>422</v>
      </c>
      <c r="X668" s="3" t="s">
        <v>422</v>
      </c>
      <c r="Y668" s="3" t="s">
        <v>422</v>
      </c>
      <c r="Z668" s="3" t="s">
        <v>422</v>
      </c>
      <c r="AA668" s="3" t="s">
        <v>422</v>
      </c>
      <c r="AB668" s="1" t="s">
        <v>23</v>
      </c>
    </row>
    <row r="669" spans="1:28" ht="300" x14ac:dyDescent="0.25">
      <c r="A669" s="3" t="s">
        <v>47</v>
      </c>
      <c r="B669" s="9">
        <v>46000</v>
      </c>
      <c r="C669" s="13" t="str">
        <f>HYPERLINK("https://eping.wto.org/en/Search?viewData= G/TBT/N/BDI/421/Add.1, G/TBT/N/KEN/1526/Add.2, G/TBT/N/RWA/956/Add.1, G/TBT/N/TZA/1056/Add.1, G/TBT/N/UGA/1871/Add.1"," G/TBT/N/BDI/421/Add.1, G/TBT/N/KEN/1526/Add.2, G/TBT/N/RWA/956/Add.1, G/TBT/N/TZA/1056/Add.1, G/TBT/N/UGA/1871/Add.1")</f>
        <v xml:space="preserve"> G/TBT/N/BDI/421/Add.1, G/TBT/N/KEN/1526/Add.2, G/TBT/N/RWA/956/Add.1, G/TBT/N/TZA/1056/Add.1, G/TBT/N/UGA/1871/Add.1</v>
      </c>
      <c r="D669" s="1" t="s">
        <v>1299</v>
      </c>
      <c r="E669" s="1" t="s">
        <v>1300</v>
      </c>
      <c r="F669" s="1" t="s">
        <v>1301</v>
      </c>
      <c r="G669" s="1" t="s">
        <v>1302</v>
      </c>
      <c r="H669" s="1" t="s">
        <v>115</v>
      </c>
      <c r="I669" s="1" t="s">
        <v>649</v>
      </c>
      <c r="J669" s="1" t="s">
        <v>23</v>
      </c>
      <c r="K669" s="1" t="s">
        <v>23</v>
      </c>
      <c r="L669" s="3"/>
      <c r="M669" s="9" t="s">
        <v>23</v>
      </c>
      <c r="N669" s="9" t="s">
        <v>23</v>
      </c>
      <c r="O669" s="9" t="s">
        <v>23</v>
      </c>
      <c r="P669" s="3" t="s">
        <v>71</v>
      </c>
      <c r="Q669" s="3"/>
      <c r="R669" s="3" t="str">
        <f>HYPERLINK("https://docs.wto.org/imrd/directdoc.asp?DDFDocuments/t/G/TBTN23/BDI421A1.docx", "https://docs.wto.org/imrd/directdoc.asp?DDFDocuments/t/G/TBTN23/BDI421A1.docx")</f>
        <v>https://docs.wto.org/imrd/directdoc.asp?DDFDocuments/t/G/TBTN23/BDI421A1.docx</v>
      </c>
      <c r="S669" s="3" t="str">
        <f>HYPERLINK("https://docs.wto.org/imrd/directdoc.asp?DDFDocuments/u/G/TBTN23/BDI421A1.docx", "https://docs.wto.org/imrd/directdoc.asp?DDFDocuments/u/G/TBTN23/BDI421A1.docx")</f>
        <v>https://docs.wto.org/imrd/directdoc.asp?DDFDocuments/u/G/TBTN23/BDI421A1.docx</v>
      </c>
      <c r="T669" s="3" t="str">
        <f>HYPERLINK("https://docs.wto.org/imrd/directdoc.asp?DDFDocuments/v/G/TBTN23/BDI421A1.docx", "https://docs.wto.org/imrd/directdoc.asp?DDFDocuments/v/G/TBTN23/BDI421A1.docx")</f>
        <v>https://docs.wto.org/imrd/directdoc.asp?DDFDocuments/v/G/TBTN23/BDI421A1.docx</v>
      </c>
      <c r="U669" s="3" t="s">
        <v>421</v>
      </c>
      <c r="V669" s="3" t="s">
        <v>422</v>
      </c>
      <c r="W669" s="3" t="s">
        <v>421</v>
      </c>
      <c r="X669" s="3" t="s">
        <v>422</v>
      </c>
      <c r="Y669" s="3" t="s">
        <v>422</v>
      </c>
      <c r="Z669" s="3" t="s">
        <v>422</v>
      </c>
      <c r="AA669" s="3" t="s">
        <v>422</v>
      </c>
      <c r="AB669" s="1" t="s">
        <v>23</v>
      </c>
    </row>
    <row r="670" spans="1:28" ht="210" x14ac:dyDescent="0.25">
      <c r="A670" s="3" t="s">
        <v>28</v>
      </c>
      <c r="B670" s="9">
        <v>46000</v>
      </c>
      <c r="C670" s="13" t="str">
        <f>HYPERLINK("https://eping.wto.org/en/Search?viewData= G/TBT/N/BDI/390/Add.2, G/TBT/N/KEN/1470/Add.2, G/TBT/N/RWA/902/Add.2, G/TBT/N/TZA/1004/Add.2, G/TBT/N/UGA/1809/Add.2"," G/TBT/N/BDI/390/Add.2, G/TBT/N/KEN/1470/Add.2, G/TBT/N/RWA/902/Add.2, G/TBT/N/TZA/1004/Add.2, G/TBT/N/UGA/1809/Add.2")</f>
        <v xml:space="preserve"> G/TBT/N/BDI/390/Add.2, G/TBT/N/KEN/1470/Add.2, G/TBT/N/RWA/902/Add.2, G/TBT/N/TZA/1004/Add.2, G/TBT/N/UGA/1809/Add.2</v>
      </c>
      <c r="D670" s="1" t="s">
        <v>1229</v>
      </c>
      <c r="E670" s="1" t="s">
        <v>1230</v>
      </c>
      <c r="F670" s="1" t="s">
        <v>1121</v>
      </c>
      <c r="G670" s="1" t="s">
        <v>1122</v>
      </c>
      <c r="H670" s="1" t="s">
        <v>1123</v>
      </c>
      <c r="I670" s="1" t="s">
        <v>1124</v>
      </c>
      <c r="J670" s="1" t="s">
        <v>23</v>
      </c>
      <c r="K670" s="1" t="s">
        <v>29</v>
      </c>
      <c r="L670" s="3"/>
      <c r="M670" s="9" t="s">
        <v>23</v>
      </c>
      <c r="N670" s="9" t="s">
        <v>23</v>
      </c>
      <c r="O670" s="9" t="s">
        <v>23</v>
      </c>
      <c r="P670" s="3" t="s">
        <v>71</v>
      </c>
      <c r="Q670" s="3"/>
      <c r="R670" s="3" t="str">
        <f>HYPERLINK("https://docs.wto.org/imrd/directdoc.asp?DDFDocuments/t/G/TBTN23/BDI390A2.docx", "https://docs.wto.org/imrd/directdoc.asp?DDFDocuments/t/G/TBTN23/BDI390A2.docx")</f>
        <v>https://docs.wto.org/imrd/directdoc.asp?DDFDocuments/t/G/TBTN23/BDI390A2.docx</v>
      </c>
      <c r="S670" s="3" t="str">
        <f>HYPERLINK("https://docs.wto.org/imrd/directdoc.asp?DDFDocuments/u/G/TBTN23/BDI390A2.docx", "https://docs.wto.org/imrd/directdoc.asp?DDFDocuments/u/G/TBTN23/BDI390A2.docx")</f>
        <v>https://docs.wto.org/imrd/directdoc.asp?DDFDocuments/u/G/TBTN23/BDI390A2.docx</v>
      </c>
      <c r="T670" s="3" t="str">
        <f>HYPERLINK("https://docs.wto.org/imrd/directdoc.asp?DDFDocuments/v/G/TBTN23/BDI390A2.docx", "https://docs.wto.org/imrd/directdoc.asp?DDFDocuments/v/G/TBTN23/BDI390A2.docx")</f>
        <v>https://docs.wto.org/imrd/directdoc.asp?DDFDocuments/v/G/TBTN23/BDI390A2.docx</v>
      </c>
      <c r="U670" s="3" t="s">
        <v>421</v>
      </c>
      <c r="V670" s="3" t="s">
        <v>422</v>
      </c>
      <c r="W670" s="3" t="s">
        <v>422</v>
      </c>
      <c r="X670" s="3" t="s">
        <v>422</v>
      </c>
      <c r="Y670" s="3" t="s">
        <v>422</v>
      </c>
      <c r="Z670" s="3" t="s">
        <v>422</v>
      </c>
      <c r="AA670" s="3" t="s">
        <v>422</v>
      </c>
      <c r="AB670" s="1" t="s">
        <v>23</v>
      </c>
    </row>
    <row r="671" spans="1:28" ht="409.5" x14ac:dyDescent="0.25">
      <c r="A671" s="3" t="s">
        <v>28</v>
      </c>
      <c r="B671" s="9">
        <v>46000</v>
      </c>
      <c r="C671" s="13" t="str">
        <f>HYPERLINK("https://eping.wto.org/en/Search?viewData= G/TBT/N/BDI/333/Add.2, G/TBT/N/KEN/1395/Add.2, G/TBT/N/RWA/840/Add.2, G/TBT/N/TZA/919/Add.2, G/TBT/N/UGA/1748/Add.2"," G/TBT/N/BDI/333/Add.2, G/TBT/N/KEN/1395/Add.2, G/TBT/N/RWA/840/Add.2, G/TBT/N/TZA/919/Add.2, G/TBT/N/UGA/1748/Add.2")</f>
        <v xml:space="preserve"> G/TBT/N/BDI/333/Add.2, G/TBT/N/KEN/1395/Add.2, G/TBT/N/RWA/840/Add.2, G/TBT/N/TZA/919/Add.2, G/TBT/N/UGA/1748/Add.2</v>
      </c>
      <c r="D671" s="1" t="s">
        <v>1241</v>
      </c>
      <c r="E671" s="1" t="s">
        <v>1242</v>
      </c>
      <c r="F671" s="1" t="s">
        <v>1243</v>
      </c>
      <c r="G671" s="1" t="s">
        <v>1244</v>
      </c>
      <c r="H671" s="1" t="s">
        <v>92</v>
      </c>
      <c r="I671" s="1" t="s">
        <v>161</v>
      </c>
      <c r="J671" s="1" t="s">
        <v>23</v>
      </c>
      <c r="K671" s="1" t="s">
        <v>29</v>
      </c>
      <c r="L671" s="3"/>
      <c r="M671" s="9" t="s">
        <v>23</v>
      </c>
      <c r="N671" s="9" t="s">
        <v>23</v>
      </c>
      <c r="O671" s="9" t="s">
        <v>23</v>
      </c>
      <c r="P671" s="3" t="s">
        <v>71</v>
      </c>
      <c r="Q671" s="3"/>
      <c r="R671" s="3" t="str">
        <f>HYPERLINK("https://docs.wto.org/imrd/directdoc.asp?DDFDocuments/t/G/TBTN23/BDI333A2.docx", "https://docs.wto.org/imrd/directdoc.asp?DDFDocuments/t/G/TBTN23/BDI333A2.docx")</f>
        <v>https://docs.wto.org/imrd/directdoc.asp?DDFDocuments/t/G/TBTN23/BDI333A2.docx</v>
      </c>
      <c r="S671" s="3" t="str">
        <f>HYPERLINK("https://docs.wto.org/imrd/directdoc.asp?DDFDocuments/u/G/TBTN23/BDI333A2.docx", "https://docs.wto.org/imrd/directdoc.asp?DDFDocuments/u/G/TBTN23/BDI333A2.docx")</f>
        <v>https://docs.wto.org/imrd/directdoc.asp?DDFDocuments/u/G/TBTN23/BDI333A2.docx</v>
      </c>
      <c r="T671" s="3" t="str">
        <f>HYPERLINK("https://docs.wto.org/imrd/directdoc.asp?DDFDocuments/v/G/TBTN23/BDI333A2.docx", "https://docs.wto.org/imrd/directdoc.asp?DDFDocuments/v/G/TBTN23/BDI333A2.docx")</f>
        <v>https://docs.wto.org/imrd/directdoc.asp?DDFDocuments/v/G/TBTN23/BDI333A2.docx</v>
      </c>
      <c r="U671" s="3" t="s">
        <v>421</v>
      </c>
      <c r="V671" s="3" t="s">
        <v>422</v>
      </c>
      <c r="W671" s="3" t="s">
        <v>421</v>
      </c>
      <c r="X671" s="3" t="s">
        <v>422</v>
      </c>
      <c r="Y671" s="3" t="s">
        <v>422</v>
      </c>
      <c r="Z671" s="3" t="s">
        <v>422</v>
      </c>
      <c r="AA671" s="3" t="s">
        <v>422</v>
      </c>
      <c r="AB671" s="1" t="s">
        <v>23</v>
      </c>
    </row>
    <row r="672" spans="1:28" ht="150" x14ac:dyDescent="0.25">
      <c r="A672" s="3" t="s">
        <v>28</v>
      </c>
      <c r="B672" s="9">
        <v>46000</v>
      </c>
      <c r="C672" s="13" t="str">
        <f>HYPERLINK("https://eping.wto.org/en/Search?viewData= G/TBT/N/BDI/421/Add.1, G/TBT/N/KEN/1526/Add.2, G/TBT/N/RWA/956/Add.1, G/TBT/N/TZA/1056/Add.1, G/TBT/N/UGA/1871/Add.1"," G/TBT/N/BDI/421/Add.1, G/TBT/N/KEN/1526/Add.2, G/TBT/N/RWA/956/Add.1, G/TBT/N/TZA/1056/Add.1, G/TBT/N/UGA/1871/Add.1")</f>
        <v xml:space="preserve"> G/TBT/N/BDI/421/Add.1, G/TBT/N/KEN/1526/Add.2, G/TBT/N/RWA/956/Add.1, G/TBT/N/TZA/1056/Add.1, G/TBT/N/UGA/1871/Add.1</v>
      </c>
      <c r="D672" s="1" t="s">
        <v>1299</v>
      </c>
      <c r="E672" s="1" t="s">
        <v>1300</v>
      </c>
      <c r="F672" s="1" t="s">
        <v>1301</v>
      </c>
      <c r="G672" s="1" t="s">
        <v>1302</v>
      </c>
      <c r="H672" s="1" t="s">
        <v>115</v>
      </c>
      <c r="I672" s="1" t="s">
        <v>128</v>
      </c>
      <c r="J672" s="1" t="s">
        <v>23</v>
      </c>
      <c r="K672" s="1" t="s">
        <v>23</v>
      </c>
      <c r="L672" s="3"/>
      <c r="M672" s="9" t="s">
        <v>23</v>
      </c>
      <c r="N672" s="9" t="s">
        <v>23</v>
      </c>
      <c r="O672" s="9" t="s">
        <v>23</v>
      </c>
      <c r="P672" s="3" t="s">
        <v>71</v>
      </c>
      <c r="Q672" s="3"/>
      <c r="R672" s="3" t="str">
        <f>HYPERLINK("https://docs.wto.org/imrd/directdoc.asp?DDFDocuments/t/G/TBTN23/BDI421A1.docx", "https://docs.wto.org/imrd/directdoc.asp?DDFDocuments/t/G/TBTN23/BDI421A1.docx")</f>
        <v>https://docs.wto.org/imrd/directdoc.asp?DDFDocuments/t/G/TBTN23/BDI421A1.docx</v>
      </c>
      <c r="S672" s="3" t="str">
        <f>HYPERLINK("https://docs.wto.org/imrd/directdoc.asp?DDFDocuments/u/G/TBTN23/BDI421A1.docx", "https://docs.wto.org/imrd/directdoc.asp?DDFDocuments/u/G/TBTN23/BDI421A1.docx")</f>
        <v>https://docs.wto.org/imrd/directdoc.asp?DDFDocuments/u/G/TBTN23/BDI421A1.docx</v>
      </c>
      <c r="T672" s="3" t="str">
        <f>HYPERLINK("https://docs.wto.org/imrd/directdoc.asp?DDFDocuments/v/G/TBTN23/BDI421A1.docx", "https://docs.wto.org/imrd/directdoc.asp?DDFDocuments/v/G/TBTN23/BDI421A1.docx")</f>
        <v>https://docs.wto.org/imrd/directdoc.asp?DDFDocuments/v/G/TBTN23/BDI421A1.docx</v>
      </c>
      <c r="U672" s="3" t="s">
        <v>421</v>
      </c>
      <c r="V672" s="3" t="s">
        <v>422</v>
      </c>
      <c r="W672" s="3" t="s">
        <v>421</v>
      </c>
      <c r="X672" s="3" t="s">
        <v>422</v>
      </c>
      <c r="Y672" s="3" t="s">
        <v>422</v>
      </c>
      <c r="Z672" s="3" t="s">
        <v>422</v>
      </c>
      <c r="AA672" s="3" t="s">
        <v>422</v>
      </c>
      <c r="AB672" s="1" t="s">
        <v>23</v>
      </c>
    </row>
    <row r="673" spans="1:28" ht="90" x14ac:dyDescent="0.25">
      <c r="A673" s="3" t="s">
        <v>124</v>
      </c>
      <c r="B673" s="9">
        <v>46000</v>
      </c>
      <c r="C673" s="13" t="str">
        <f>HYPERLINK("https://eping.wto.org/en/Search?viewData= G/TBT/N/THA/748/Add.1"," G/TBT/N/THA/748/Add.1")</f>
        <v xml:space="preserve"> G/TBT/N/THA/748/Add.1</v>
      </c>
      <c r="D673" s="1" t="s">
        <v>1428</v>
      </c>
      <c r="E673" s="1" t="s">
        <v>1429</v>
      </c>
      <c r="F673" s="1" t="s">
        <v>1430</v>
      </c>
      <c r="G673" s="1" t="s">
        <v>23</v>
      </c>
      <c r="H673" s="1" t="s">
        <v>1235</v>
      </c>
      <c r="I673" s="1" t="s">
        <v>715</v>
      </c>
      <c r="J673" s="1" t="s">
        <v>23</v>
      </c>
      <c r="K673" s="1" t="s">
        <v>29</v>
      </c>
      <c r="L673" s="3"/>
      <c r="M673" s="9" t="s">
        <v>23</v>
      </c>
      <c r="N673" s="9" t="s">
        <v>23</v>
      </c>
      <c r="O673" s="9" t="s">
        <v>23</v>
      </c>
      <c r="P673" s="3" t="s">
        <v>71</v>
      </c>
      <c r="Q673" s="1" t="s">
        <v>1431</v>
      </c>
      <c r="R673" s="3" t="str">
        <f>HYPERLINK("https://docs.wto.org/imrd/directdoc.asp?DDFDocuments/t/G/TBTN24/THA748A1.docx", "https://docs.wto.org/imrd/directdoc.asp?DDFDocuments/t/G/TBTN24/THA748A1.docx")</f>
        <v>https://docs.wto.org/imrd/directdoc.asp?DDFDocuments/t/G/TBTN24/THA748A1.docx</v>
      </c>
      <c r="S673" s="3" t="str">
        <f>HYPERLINK("https://docs.wto.org/imrd/directdoc.asp?DDFDocuments/u/G/TBTN24/THA748A1.docx", "https://docs.wto.org/imrd/directdoc.asp?DDFDocuments/u/G/TBTN24/THA748A1.docx")</f>
        <v>https://docs.wto.org/imrd/directdoc.asp?DDFDocuments/u/G/TBTN24/THA748A1.docx</v>
      </c>
      <c r="T673" s="3" t="str">
        <f>HYPERLINK("https://docs.wto.org/imrd/directdoc.asp?DDFDocuments/v/G/TBTN24/THA748A1.docx", "https://docs.wto.org/imrd/directdoc.asp?DDFDocuments/v/G/TBTN24/THA748A1.docx")</f>
        <v>https://docs.wto.org/imrd/directdoc.asp?DDFDocuments/v/G/TBTN24/THA748A1.docx</v>
      </c>
      <c r="U673" s="3" t="s">
        <v>421</v>
      </c>
      <c r="V673" s="3" t="s">
        <v>422</v>
      </c>
      <c r="W673" s="3" t="s">
        <v>422</v>
      </c>
      <c r="X673" s="3" t="s">
        <v>422</v>
      </c>
      <c r="Y673" s="3" t="s">
        <v>422</v>
      </c>
      <c r="Z673" s="3" t="s">
        <v>422</v>
      </c>
      <c r="AA673" s="3" t="s">
        <v>422</v>
      </c>
      <c r="AB673" s="1" t="s">
        <v>23</v>
      </c>
    </row>
    <row r="674" spans="1:28" ht="195" x14ac:dyDescent="0.25">
      <c r="A674" s="3" t="s">
        <v>22</v>
      </c>
      <c r="B674" s="9">
        <v>46000</v>
      </c>
      <c r="C674" s="13" t="str">
        <f>HYPERLINK("https://eping.wto.org/en/Search?viewData= G/TBT/N/BDI/402/Add.2, G/TBT/N/KEN/1497/Add.3, G/TBT/N/RWA/926/Add.2, G/TBT/N/TZA/1030/Add.2, G/TBT/N/UGA/1837/Add.2"," G/TBT/N/BDI/402/Add.2, G/TBT/N/KEN/1497/Add.3, G/TBT/N/RWA/926/Add.2, G/TBT/N/TZA/1030/Add.2, G/TBT/N/UGA/1837/Add.2")</f>
        <v xml:space="preserve"> G/TBT/N/BDI/402/Add.2, G/TBT/N/KEN/1497/Add.3, G/TBT/N/RWA/926/Add.2, G/TBT/N/TZA/1030/Add.2, G/TBT/N/UGA/1837/Add.2</v>
      </c>
      <c r="D674" s="1" t="s">
        <v>1159</v>
      </c>
      <c r="E674" s="1" t="s">
        <v>1160</v>
      </c>
      <c r="F674" s="1" t="s">
        <v>1161</v>
      </c>
      <c r="G674" s="1" t="s">
        <v>1162</v>
      </c>
      <c r="H674" s="1" t="s">
        <v>911</v>
      </c>
      <c r="I674" s="1" t="s">
        <v>636</v>
      </c>
      <c r="J674" s="1" t="s">
        <v>23</v>
      </c>
      <c r="K674" s="1" t="s">
        <v>29</v>
      </c>
      <c r="L674" s="3"/>
      <c r="M674" s="9" t="s">
        <v>23</v>
      </c>
      <c r="N674" s="9" t="s">
        <v>23</v>
      </c>
      <c r="O674" s="9" t="s">
        <v>23</v>
      </c>
      <c r="P674" s="3" t="s">
        <v>71</v>
      </c>
      <c r="Q674" s="3"/>
      <c r="R674" s="3" t="str">
        <f>HYPERLINK("https://docs.wto.org/imrd/directdoc.asp?DDFDocuments/t/G/TBTN23/BDI402A2.docx", "https://docs.wto.org/imrd/directdoc.asp?DDFDocuments/t/G/TBTN23/BDI402A2.docx")</f>
        <v>https://docs.wto.org/imrd/directdoc.asp?DDFDocuments/t/G/TBTN23/BDI402A2.docx</v>
      </c>
      <c r="S674" s="3" t="str">
        <f>HYPERLINK("https://docs.wto.org/imrd/directdoc.asp?DDFDocuments/u/G/TBTN23/BDI402A2.docx", "https://docs.wto.org/imrd/directdoc.asp?DDFDocuments/u/G/TBTN23/BDI402A2.docx")</f>
        <v>https://docs.wto.org/imrd/directdoc.asp?DDFDocuments/u/G/TBTN23/BDI402A2.docx</v>
      </c>
      <c r="T674" s="3" t="str">
        <f>HYPERLINK("https://docs.wto.org/imrd/directdoc.asp?DDFDocuments/v/G/TBTN23/BDI402A2.docx", "https://docs.wto.org/imrd/directdoc.asp?DDFDocuments/v/G/TBTN23/BDI402A2.docx")</f>
        <v>https://docs.wto.org/imrd/directdoc.asp?DDFDocuments/v/G/TBTN23/BDI402A2.docx</v>
      </c>
      <c r="U674" s="3" t="s">
        <v>421</v>
      </c>
      <c r="V674" s="3" t="s">
        <v>422</v>
      </c>
      <c r="W674" s="3" t="s">
        <v>421</v>
      </c>
      <c r="X674" s="3" t="s">
        <v>422</v>
      </c>
      <c r="Y674" s="3" t="s">
        <v>422</v>
      </c>
      <c r="Z674" s="3" t="s">
        <v>422</v>
      </c>
      <c r="AA674" s="3" t="s">
        <v>422</v>
      </c>
      <c r="AB674" s="1" t="s">
        <v>23</v>
      </c>
    </row>
    <row r="675" spans="1:28" ht="195" x14ac:dyDescent="0.25">
      <c r="A675" s="3" t="s">
        <v>22</v>
      </c>
      <c r="B675" s="9">
        <v>46000</v>
      </c>
      <c r="C675" s="13" t="str">
        <f>HYPERLINK("https://eping.wto.org/en/Search?viewData= G/TBT/N/BDI/404/Add.2, G/TBT/N/KEN/1499/Add.3, G/TBT/N/RWA/928/Add.2, G/TBT/N/TZA/1032/Add.2, G/TBT/N/UGA/1839/Add.2"," G/TBT/N/BDI/404/Add.2, G/TBT/N/KEN/1499/Add.3, G/TBT/N/RWA/928/Add.2, G/TBT/N/TZA/1032/Add.2, G/TBT/N/UGA/1839/Add.2")</f>
        <v xml:space="preserve"> G/TBT/N/BDI/404/Add.2, G/TBT/N/KEN/1499/Add.3, G/TBT/N/RWA/928/Add.2, G/TBT/N/TZA/1032/Add.2, G/TBT/N/UGA/1839/Add.2</v>
      </c>
      <c r="D675" s="1" t="s">
        <v>1167</v>
      </c>
      <c r="E675" s="1" t="s">
        <v>1168</v>
      </c>
      <c r="F675" s="1" t="s">
        <v>1169</v>
      </c>
      <c r="G675" s="1" t="s">
        <v>1170</v>
      </c>
      <c r="H675" s="1" t="s">
        <v>911</v>
      </c>
      <c r="I675" s="1" t="s">
        <v>636</v>
      </c>
      <c r="J675" s="1" t="s">
        <v>23</v>
      </c>
      <c r="K675" s="1" t="s">
        <v>29</v>
      </c>
      <c r="L675" s="3"/>
      <c r="M675" s="9" t="s">
        <v>23</v>
      </c>
      <c r="N675" s="9" t="s">
        <v>23</v>
      </c>
      <c r="O675" s="9" t="s">
        <v>23</v>
      </c>
      <c r="P675" s="3" t="s">
        <v>71</v>
      </c>
      <c r="Q675" s="3"/>
      <c r="R675" s="3" t="str">
        <f>HYPERLINK("https://docs.wto.org/imrd/directdoc.asp?DDFDocuments/t/G/TBTN23/BDI404A2.docx", "https://docs.wto.org/imrd/directdoc.asp?DDFDocuments/t/G/TBTN23/BDI404A2.docx")</f>
        <v>https://docs.wto.org/imrd/directdoc.asp?DDFDocuments/t/G/TBTN23/BDI404A2.docx</v>
      </c>
      <c r="S675" s="3" t="str">
        <f>HYPERLINK("https://docs.wto.org/imrd/directdoc.asp?DDFDocuments/u/G/TBTN23/BDI404A2.docx", "https://docs.wto.org/imrd/directdoc.asp?DDFDocuments/u/G/TBTN23/BDI404A2.docx")</f>
        <v>https://docs.wto.org/imrd/directdoc.asp?DDFDocuments/u/G/TBTN23/BDI404A2.docx</v>
      </c>
      <c r="T675" s="3" t="str">
        <f>HYPERLINK("https://docs.wto.org/imrd/directdoc.asp?DDFDocuments/v/G/TBTN23/BDI404A2.docx", "https://docs.wto.org/imrd/directdoc.asp?DDFDocuments/v/G/TBTN23/BDI404A2.docx")</f>
        <v>https://docs.wto.org/imrd/directdoc.asp?DDFDocuments/v/G/TBTN23/BDI404A2.docx</v>
      </c>
      <c r="U675" s="3" t="s">
        <v>421</v>
      </c>
      <c r="V675" s="3" t="s">
        <v>422</v>
      </c>
      <c r="W675" s="3" t="s">
        <v>421</v>
      </c>
      <c r="X675" s="3" t="s">
        <v>422</v>
      </c>
      <c r="Y675" s="3" t="s">
        <v>422</v>
      </c>
      <c r="Z675" s="3" t="s">
        <v>422</v>
      </c>
      <c r="AA675" s="3" t="s">
        <v>422</v>
      </c>
      <c r="AB675" s="1" t="s">
        <v>23</v>
      </c>
    </row>
    <row r="676" spans="1:28" ht="240" x14ac:dyDescent="0.25">
      <c r="A676" s="3" t="s">
        <v>22</v>
      </c>
      <c r="B676" s="9">
        <v>46000</v>
      </c>
      <c r="C676" s="13" t="str">
        <f>HYPERLINK("https://eping.wto.org/en/Search?viewData= G/TBT/N/BDI/371/Rev.1/Add.1, G/TBT/N/KEN/1451/Rev.1/Add.1, G/TBT/N/RWA/883/Rev.1/Add.1, G/TBT/N/TZA/985/Rev.1/Add.1, G/TBT/N/UGA/1788/Rev.1/Add.1"," G/TBT/N/BDI/371/Rev.1/Add.1, G/TBT/N/KEN/1451/Rev.1/Add.1, G/TBT/N/RWA/883/Rev.1/Add.1, G/TBT/N/TZA/985/Rev.1/Add.1, G/TBT/N/UGA/1788/Rev.1/Add.1")</f>
        <v xml:space="preserve"> G/TBT/N/BDI/371/Rev.1/Add.1, G/TBT/N/KEN/1451/Rev.1/Add.1, G/TBT/N/RWA/883/Rev.1/Add.1, G/TBT/N/TZA/985/Rev.1/Add.1, G/TBT/N/UGA/1788/Rev.1/Add.1</v>
      </c>
      <c r="D676" s="1" t="s">
        <v>1171</v>
      </c>
      <c r="E676" s="1" t="s">
        <v>1172</v>
      </c>
      <c r="F676" s="1" t="s">
        <v>1173</v>
      </c>
      <c r="G676" s="1" t="s">
        <v>1174</v>
      </c>
      <c r="H676" s="1" t="s">
        <v>1175</v>
      </c>
      <c r="I676" s="1" t="s">
        <v>1176</v>
      </c>
      <c r="J676" s="1" t="s">
        <v>23</v>
      </c>
      <c r="K676" s="1" t="s">
        <v>29</v>
      </c>
      <c r="L676" s="3"/>
      <c r="M676" s="9" t="s">
        <v>23</v>
      </c>
      <c r="N676" s="9" t="s">
        <v>23</v>
      </c>
      <c r="O676" s="9" t="s">
        <v>23</v>
      </c>
      <c r="P676" s="3" t="s">
        <v>71</v>
      </c>
      <c r="Q676" s="3"/>
      <c r="R676" s="3" t="str">
        <f>HYPERLINK("https://docs.wto.org/imrd/directdoc.asp?DDFDocuments/t/G/TBTN23/BDI371R1A1.docx", "https://docs.wto.org/imrd/directdoc.asp?DDFDocuments/t/G/TBTN23/BDI371R1A1.docx")</f>
        <v>https://docs.wto.org/imrd/directdoc.asp?DDFDocuments/t/G/TBTN23/BDI371R1A1.docx</v>
      </c>
      <c r="S676" s="3" t="str">
        <f>HYPERLINK("https://docs.wto.org/imrd/directdoc.asp?DDFDocuments/u/G/TBTN23/BDI371R1A1.docx", "https://docs.wto.org/imrd/directdoc.asp?DDFDocuments/u/G/TBTN23/BDI371R1A1.docx")</f>
        <v>https://docs.wto.org/imrd/directdoc.asp?DDFDocuments/u/G/TBTN23/BDI371R1A1.docx</v>
      </c>
      <c r="T676" s="3" t="str">
        <f>HYPERLINK("https://docs.wto.org/imrd/directdoc.asp?DDFDocuments/v/G/TBTN23/BDI371R1A1.docx", "https://docs.wto.org/imrd/directdoc.asp?DDFDocuments/v/G/TBTN23/BDI371R1A1.docx")</f>
        <v>https://docs.wto.org/imrd/directdoc.asp?DDFDocuments/v/G/TBTN23/BDI371R1A1.docx</v>
      </c>
      <c r="U676" s="3" t="s">
        <v>421</v>
      </c>
      <c r="V676" s="3" t="s">
        <v>422</v>
      </c>
      <c r="W676" s="3" t="s">
        <v>422</v>
      </c>
      <c r="X676" s="3" t="s">
        <v>422</v>
      </c>
      <c r="Y676" s="3" t="s">
        <v>422</v>
      </c>
      <c r="Z676" s="3" t="s">
        <v>422</v>
      </c>
      <c r="AA676" s="3" t="s">
        <v>422</v>
      </c>
      <c r="AB676" s="1" t="s">
        <v>23</v>
      </c>
    </row>
    <row r="677" spans="1:28" ht="240" x14ac:dyDescent="0.25">
      <c r="A677" s="3" t="s">
        <v>47</v>
      </c>
      <c r="B677" s="9">
        <v>46000</v>
      </c>
      <c r="C677" s="13" t="str">
        <f>HYPERLINK("https://eping.wto.org/en/Search?viewData= G/TBT/N/BDI/371/Rev.1/Add.1, G/TBT/N/KEN/1451/Rev.1/Add.1, G/TBT/N/RWA/883/Rev.1/Add.1, G/TBT/N/TZA/985/Rev.1/Add.1, G/TBT/N/UGA/1788/Rev.1/Add.1"," G/TBT/N/BDI/371/Rev.1/Add.1, G/TBT/N/KEN/1451/Rev.1/Add.1, G/TBT/N/RWA/883/Rev.1/Add.1, G/TBT/N/TZA/985/Rev.1/Add.1, G/TBT/N/UGA/1788/Rev.1/Add.1")</f>
        <v xml:space="preserve"> G/TBT/N/BDI/371/Rev.1/Add.1, G/TBT/N/KEN/1451/Rev.1/Add.1, G/TBT/N/RWA/883/Rev.1/Add.1, G/TBT/N/TZA/985/Rev.1/Add.1, G/TBT/N/UGA/1788/Rev.1/Add.1</v>
      </c>
      <c r="D677" s="1" t="s">
        <v>1171</v>
      </c>
      <c r="E677" s="1" t="s">
        <v>1172</v>
      </c>
      <c r="F677" s="1" t="s">
        <v>1173</v>
      </c>
      <c r="G677" s="1" t="s">
        <v>1174</v>
      </c>
      <c r="H677" s="1" t="s">
        <v>1175</v>
      </c>
      <c r="I677" s="1" t="s">
        <v>1176</v>
      </c>
      <c r="J677" s="1" t="s">
        <v>23</v>
      </c>
      <c r="K677" s="1" t="s">
        <v>29</v>
      </c>
      <c r="L677" s="3"/>
      <c r="M677" s="9" t="s">
        <v>23</v>
      </c>
      <c r="N677" s="9" t="s">
        <v>23</v>
      </c>
      <c r="O677" s="9" t="s">
        <v>23</v>
      </c>
      <c r="P677" s="3" t="s">
        <v>71</v>
      </c>
      <c r="Q677" s="3"/>
      <c r="R677" s="3" t="str">
        <f>HYPERLINK("https://docs.wto.org/imrd/directdoc.asp?DDFDocuments/t/G/TBTN23/BDI371R1A1.docx", "https://docs.wto.org/imrd/directdoc.asp?DDFDocuments/t/G/TBTN23/BDI371R1A1.docx")</f>
        <v>https://docs.wto.org/imrd/directdoc.asp?DDFDocuments/t/G/TBTN23/BDI371R1A1.docx</v>
      </c>
      <c r="S677" s="3" t="str">
        <f>HYPERLINK("https://docs.wto.org/imrd/directdoc.asp?DDFDocuments/u/G/TBTN23/BDI371R1A1.docx", "https://docs.wto.org/imrd/directdoc.asp?DDFDocuments/u/G/TBTN23/BDI371R1A1.docx")</f>
        <v>https://docs.wto.org/imrd/directdoc.asp?DDFDocuments/u/G/TBTN23/BDI371R1A1.docx</v>
      </c>
      <c r="T677" s="3" t="str">
        <f>HYPERLINK("https://docs.wto.org/imrd/directdoc.asp?DDFDocuments/v/G/TBTN23/BDI371R1A1.docx", "https://docs.wto.org/imrd/directdoc.asp?DDFDocuments/v/G/TBTN23/BDI371R1A1.docx")</f>
        <v>https://docs.wto.org/imrd/directdoc.asp?DDFDocuments/v/G/TBTN23/BDI371R1A1.docx</v>
      </c>
      <c r="U677" s="3" t="s">
        <v>421</v>
      </c>
      <c r="V677" s="3" t="s">
        <v>422</v>
      </c>
      <c r="W677" s="3" t="s">
        <v>422</v>
      </c>
      <c r="X677" s="3" t="s">
        <v>422</v>
      </c>
      <c r="Y677" s="3" t="s">
        <v>422</v>
      </c>
      <c r="Z677" s="3" t="s">
        <v>422</v>
      </c>
      <c r="AA677" s="3" t="s">
        <v>422</v>
      </c>
      <c r="AB677" s="1" t="s">
        <v>23</v>
      </c>
    </row>
    <row r="678" spans="1:28" ht="150" x14ac:dyDescent="0.25">
      <c r="A678" s="3" t="s">
        <v>126</v>
      </c>
      <c r="B678" s="9">
        <v>46000</v>
      </c>
      <c r="C678" s="13" t="str">
        <f>HYPERLINK("https://eping.wto.org/en/Search?viewData= G/TBT/N/BDI/369/Add.1, G/TBT/N/KEN/1449/Add.1, G/TBT/N/RWA/881/Add.1, G/TBT/N/TZA/983/Add.1, G/TBT/N/UGA/1786/Add.1"," G/TBT/N/BDI/369/Add.1, G/TBT/N/KEN/1449/Add.1, G/TBT/N/RWA/881/Add.1, G/TBT/N/TZA/983/Add.1, G/TBT/N/UGA/1786/Add.1")</f>
        <v xml:space="preserve"> G/TBT/N/BDI/369/Add.1, G/TBT/N/KEN/1449/Add.1, G/TBT/N/RWA/881/Add.1, G/TBT/N/TZA/983/Add.1, G/TBT/N/UGA/1786/Add.1</v>
      </c>
      <c r="D678" s="1" t="s">
        <v>1280</v>
      </c>
      <c r="E678" s="1" t="s">
        <v>1281</v>
      </c>
      <c r="F678" s="1" t="s">
        <v>1173</v>
      </c>
      <c r="G678" s="1" t="s">
        <v>1174</v>
      </c>
      <c r="H678" s="1" t="s">
        <v>1175</v>
      </c>
      <c r="I678" s="1" t="s">
        <v>592</v>
      </c>
      <c r="J678" s="1" t="s">
        <v>23</v>
      </c>
      <c r="K678" s="1" t="s">
        <v>29</v>
      </c>
      <c r="L678" s="3"/>
      <c r="M678" s="9" t="s">
        <v>23</v>
      </c>
      <c r="N678" s="9" t="s">
        <v>23</v>
      </c>
      <c r="O678" s="9" t="s">
        <v>23</v>
      </c>
      <c r="P678" s="3" t="s">
        <v>71</v>
      </c>
      <c r="Q678" s="3"/>
      <c r="R678" s="3" t="str">
        <f>HYPERLINK("https://docs.wto.org/imrd/directdoc.asp?DDFDocuments/t/G/TBTN23/BDI369A1.docx", "https://docs.wto.org/imrd/directdoc.asp?DDFDocuments/t/G/TBTN23/BDI369A1.docx")</f>
        <v>https://docs.wto.org/imrd/directdoc.asp?DDFDocuments/t/G/TBTN23/BDI369A1.docx</v>
      </c>
      <c r="S678" s="3" t="str">
        <f>HYPERLINK("https://docs.wto.org/imrd/directdoc.asp?DDFDocuments/u/G/TBTN23/BDI369A1.docx", "https://docs.wto.org/imrd/directdoc.asp?DDFDocuments/u/G/TBTN23/BDI369A1.docx")</f>
        <v>https://docs.wto.org/imrd/directdoc.asp?DDFDocuments/u/G/TBTN23/BDI369A1.docx</v>
      </c>
      <c r="T678" s="3" t="str">
        <f>HYPERLINK("https://docs.wto.org/imrd/directdoc.asp?DDFDocuments/v/G/TBTN23/BDI369A1.docx", "https://docs.wto.org/imrd/directdoc.asp?DDFDocuments/v/G/TBTN23/BDI369A1.docx")</f>
        <v>https://docs.wto.org/imrd/directdoc.asp?DDFDocuments/v/G/TBTN23/BDI369A1.docx</v>
      </c>
      <c r="U678" s="3" t="s">
        <v>421</v>
      </c>
      <c r="V678" s="3" t="s">
        <v>422</v>
      </c>
      <c r="W678" s="3" t="s">
        <v>421</v>
      </c>
      <c r="X678" s="3" t="s">
        <v>422</v>
      </c>
      <c r="Y678" s="3" t="s">
        <v>422</v>
      </c>
      <c r="Z678" s="3" t="s">
        <v>422</v>
      </c>
      <c r="AA678" s="3" t="s">
        <v>422</v>
      </c>
      <c r="AB678" s="1" t="s">
        <v>23</v>
      </c>
    </row>
    <row r="679" spans="1:28" ht="150" x14ac:dyDescent="0.25">
      <c r="A679" s="3" t="s">
        <v>126</v>
      </c>
      <c r="B679" s="9">
        <v>46000</v>
      </c>
      <c r="C679" s="13" t="str">
        <f>HYPERLINK("https://eping.wto.org/en/Search?viewData= G/TBT/N/BDI/372/Add.1, G/TBT/N/KEN/1452/Add.1, G/TBT/N/RWA/884/Add.1, G/TBT/N/TZA/986/Add.1, G/TBT/N/UGA/1789/Add.1"," G/TBT/N/BDI/372/Add.1, G/TBT/N/KEN/1452/Add.1, G/TBT/N/RWA/884/Add.1, G/TBT/N/TZA/986/Add.1, G/TBT/N/UGA/1789/Add.1")</f>
        <v xml:space="preserve"> G/TBT/N/BDI/372/Add.1, G/TBT/N/KEN/1452/Add.1, G/TBT/N/RWA/884/Add.1, G/TBT/N/TZA/986/Add.1, G/TBT/N/UGA/1789/Add.1</v>
      </c>
      <c r="D679" s="1" t="s">
        <v>1213</v>
      </c>
      <c r="E679" s="1" t="s">
        <v>1214</v>
      </c>
      <c r="F679" s="1" t="s">
        <v>1215</v>
      </c>
      <c r="G679" s="1" t="s">
        <v>1128</v>
      </c>
      <c r="H679" s="1" t="s">
        <v>1175</v>
      </c>
      <c r="I679" s="1" t="s">
        <v>592</v>
      </c>
      <c r="J679" s="1" t="s">
        <v>23</v>
      </c>
      <c r="K679" s="1" t="s">
        <v>29</v>
      </c>
      <c r="L679" s="3"/>
      <c r="M679" s="9" t="s">
        <v>23</v>
      </c>
      <c r="N679" s="9" t="s">
        <v>23</v>
      </c>
      <c r="O679" s="9" t="s">
        <v>23</v>
      </c>
      <c r="P679" s="3" t="s">
        <v>71</v>
      </c>
      <c r="Q679" s="3"/>
      <c r="R679" s="3" t="str">
        <f>HYPERLINK("https://docs.wto.org/imrd/directdoc.asp?DDFDocuments/t/G/TBTN23/BDI372A1.docx", "https://docs.wto.org/imrd/directdoc.asp?DDFDocuments/t/G/TBTN23/BDI372A1.docx")</f>
        <v>https://docs.wto.org/imrd/directdoc.asp?DDFDocuments/t/G/TBTN23/BDI372A1.docx</v>
      </c>
      <c r="S679" s="3" t="str">
        <f>HYPERLINK("https://docs.wto.org/imrd/directdoc.asp?DDFDocuments/u/G/TBTN23/BDI372A1.docx", "https://docs.wto.org/imrd/directdoc.asp?DDFDocuments/u/G/TBTN23/BDI372A1.docx")</f>
        <v>https://docs.wto.org/imrd/directdoc.asp?DDFDocuments/u/G/TBTN23/BDI372A1.docx</v>
      </c>
      <c r="T679" s="3" t="str">
        <f>HYPERLINK("https://docs.wto.org/imrd/directdoc.asp?DDFDocuments/v/G/TBTN23/BDI372A1.docx", "https://docs.wto.org/imrd/directdoc.asp?DDFDocuments/v/G/TBTN23/BDI372A1.docx")</f>
        <v>https://docs.wto.org/imrd/directdoc.asp?DDFDocuments/v/G/TBTN23/BDI372A1.docx</v>
      </c>
      <c r="U679" s="3" t="s">
        <v>421</v>
      </c>
      <c r="V679" s="3" t="s">
        <v>422</v>
      </c>
      <c r="W679" s="3" t="s">
        <v>421</v>
      </c>
      <c r="X679" s="3" t="s">
        <v>422</v>
      </c>
      <c r="Y679" s="3" t="s">
        <v>422</v>
      </c>
      <c r="Z679" s="3" t="s">
        <v>422</v>
      </c>
      <c r="AA679" s="3" t="s">
        <v>422</v>
      </c>
      <c r="AB679" s="1" t="s">
        <v>23</v>
      </c>
    </row>
    <row r="680" spans="1:28" ht="195" x14ac:dyDescent="0.25">
      <c r="A680" s="3" t="s">
        <v>126</v>
      </c>
      <c r="B680" s="9">
        <v>46000</v>
      </c>
      <c r="C680" s="13" t="str">
        <f>HYPERLINK("https://eping.wto.org/en/Search?viewData= G/TBT/N/BDI/334/Add.2, G/TBT/N/KEN/1396/Add.3, G/TBT/N/RWA/841/Add.2, G/TBT/N/TZA/920/Add.2, G/TBT/N/UGA/1749/Add.2"," G/TBT/N/BDI/334/Add.2, G/TBT/N/KEN/1396/Add.3, G/TBT/N/RWA/841/Add.2, G/TBT/N/TZA/920/Add.2, G/TBT/N/UGA/1749/Add.2")</f>
        <v xml:space="preserve"> G/TBT/N/BDI/334/Add.2, G/TBT/N/KEN/1396/Add.3, G/TBT/N/RWA/841/Add.2, G/TBT/N/TZA/920/Add.2, G/TBT/N/UGA/1749/Add.2</v>
      </c>
      <c r="D680" s="1" t="s">
        <v>1189</v>
      </c>
      <c r="E680" s="1" t="s">
        <v>1190</v>
      </c>
      <c r="F680" s="1" t="s">
        <v>1132</v>
      </c>
      <c r="G680" s="1" t="s">
        <v>1133</v>
      </c>
      <c r="H680" s="1" t="s">
        <v>131</v>
      </c>
      <c r="I680" s="1" t="s">
        <v>1191</v>
      </c>
      <c r="J680" s="1" t="s">
        <v>23</v>
      </c>
      <c r="K680" s="1" t="s">
        <v>133</v>
      </c>
      <c r="L680" s="3"/>
      <c r="M680" s="9" t="s">
        <v>23</v>
      </c>
      <c r="N680" s="9" t="s">
        <v>23</v>
      </c>
      <c r="O680" s="9" t="s">
        <v>23</v>
      </c>
      <c r="P680" s="3" t="s">
        <v>71</v>
      </c>
      <c r="Q680" s="3"/>
      <c r="R680" s="3" t="str">
        <f>HYPERLINK("https://docs.wto.org/imrd/directdoc.asp?DDFDocuments/t/G/TBTN23/BDI334A2.docx", "https://docs.wto.org/imrd/directdoc.asp?DDFDocuments/t/G/TBTN23/BDI334A2.docx")</f>
        <v>https://docs.wto.org/imrd/directdoc.asp?DDFDocuments/t/G/TBTN23/BDI334A2.docx</v>
      </c>
      <c r="S680" s="3" t="str">
        <f>HYPERLINK("https://docs.wto.org/imrd/directdoc.asp?DDFDocuments/u/G/TBTN23/BDI334A2.docx", "https://docs.wto.org/imrd/directdoc.asp?DDFDocuments/u/G/TBTN23/BDI334A2.docx")</f>
        <v>https://docs.wto.org/imrd/directdoc.asp?DDFDocuments/u/G/TBTN23/BDI334A2.docx</v>
      </c>
      <c r="T680" s="3" t="str">
        <f>HYPERLINK("https://docs.wto.org/imrd/directdoc.asp?DDFDocuments/v/G/TBTN23/BDI334A2.docx", "https://docs.wto.org/imrd/directdoc.asp?DDFDocuments/v/G/TBTN23/BDI334A2.docx")</f>
        <v>https://docs.wto.org/imrd/directdoc.asp?DDFDocuments/v/G/TBTN23/BDI334A2.docx</v>
      </c>
      <c r="U680" s="3" t="s">
        <v>421</v>
      </c>
      <c r="V680" s="3" t="s">
        <v>422</v>
      </c>
      <c r="W680" s="3" t="s">
        <v>422</v>
      </c>
      <c r="X680" s="3" t="s">
        <v>422</v>
      </c>
      <c r="Y680" s="3" t="s">
        <v>422</v>
      </c>
      <c r="Z680" s="3" t="s">
        <v>422</v>
      </c>
      <c r="AA680" s="3" t="s">
        <v>422</v>
      </c>
      <c r="AB680" s="1" t="s">
        <v>23</v>
      </c>
    </row>
    <row r="681" spans="1:28" ht="300" x14ac:dyDescent="0.25">
      <c r="A681" s="3" t="s">
        <v>43</v>
      </c>
      <c r="B681" s="9">
        <v>46000</v>
      </c>
      <c r="C681" s="13" t="str">
        <f>HYPERLINK("https://eping.wto.org/en/Search?viewData= G/TBT/N/BDI/492/Add.1, G/TBT/N/KEN/1652/Add.1, G/TBT/N/RWA/1041/Add.1, G/TBT/N/TZA/1155/Add.1, G/TBT/N/UGA/1992/Add.1"," G/TBT/N/BDI/492/Add.1, G/TBT/N/KEN/1652/Add.1, G/TBT/N/RWA/1041/Add.1, G/TBT/N/TZA/1155/Add.1, G/TBT/N/UGA/1992/Add.1")</f>
        <v xml:space="preserve"> G/TBT/N/BDI/492/Add.1, G/TBT/N/KEN/1652/Add.1, G/TBT/N/RWA/1041/Add.1, G/TBT/N/TZA/1155/Add.1, G/TBT/N/UGA/1992/Add.1</v>
      </c>
      <c r="D681" s="1" t="s">
        <v>1151</v>
      </c>
      <c r="E681" s="1" t="s">
        <v>1152</v>
      </c>
      <c r="F681" s="1" t="s">
        <v>1153</v>
      </c>
      <c r="G681" s="1" t="s">
        <v>1154</v>
      </c>
      <c r="H681" s="1" t="s">
        <v>97</v>
      </c>
      <c r="I681" s="1" t="s">
        <v>649</v>
      </c>
      <c r="J681" s="1" t="s">
        <v>23</v>
      </c>
      <c r="K681" s="1" t="s">
        <v>29</v>
      </c>
      <c r="L681" s="3"/>
      <c r="M681" s="9" t="s">
        <v>23</v>
      </c>
      <c r="N681" s="9" t="s">
        <v>23</v>
      </c>
      <c r="O681" s="9" t="s">
        <v>23</v>
      </c>
      <c r="P681" s="3" t="s">
        <v>71</v>
      </c>
      <c r="Q681" s="3"/>
      <c r="R681" s="3" t="str">
        <f>HYPERLINK("https://docs.wto.org/imrd/directdoc.asp?DDFDocuments/t/G/TBTN24/BDI492A1.docx", "https://docs.wto.org/imrd/directdoc.asp?DDFDocuments/t/G/TBTN24/BDI492A1.docx")</f>
        <v>https://docs.wto.org/imrd/directdoc.asp?DDFDocuments/t/G/TBTN24/BDI492A1.docx</v>
      </c>
      <c r="S681" s="3" t="str">
        <f>HYPERLINK("https://docs.wto.org/imrd/directdoc.asp?DDFDocuments/u/G/TBTN24/BDI492A1.docx", "https://docs.wto.org/imrd/directdoc.asp?DDFDocuments/u/G/TBTN24/BDI492A1.docx")</f>
        <v>https://docs.wto.org/imrd/directdoc.asp?DDFDocuments/u/G/TBTN24/BDI492A1.docx</v>
      </c>
      <c r="T681" s="3" t="str">
        <f>HYPERLINK("https://docs.wto.org/imrd/directdoc.asp?DDFDocuments/v/G/TBTN24/BDI492A1.docx", "https://docs.wto.org/imrd/directdoc.asp?DDFDocuments/v/G/TBTN24/BDI492A1.docx")</f>
        <v>https://docs.wto.org/imrd/directdoc.asp?DDFDocuments/v/G/TBTN24/BDI492A1.docx</v>
      </c>
      <c r="U681" s="3" t="s">
        <v>421</v>
      </c>
      <c r="V681" s="3" t="s">
        <v>422</v>
      </c>
      <c r="W681" s="3" t="s">
        <v>422</v>
      </c>
      <c r="X681" s="3" t="s">
        <v>422</v>
      </c>
      <c r="Y681" s="3" t="s">
        <v>422</v>
      </c>
      <c r="Z681" s="3" t="s">
        <v>422</v>
      </c>
      <c r="AA681" s="3" t="s">
        <v>422</v>
      </c>
      <c r="AB681" s="1" t="s">
        <v>23</v>
      </c>
    </row>
    <row r="682" spans="1:28" ht="270" x14ac:dyDescent="0.25">
      <c r="A682" s="3" t="s">
        <v>47</v>
      </c>
      <c r="B682" s="9">
        <v>46000</v>
      </c>
      <c r="C682" s="13" t="str">
        <f>HYPERLINK("https://eping.wto.org/en/Search?viewData= G/TBT/N/BDI/494/Add.1, G/TBT/N/KEN/1654/Add.1, G/TBT/N/RWA/1043/Add.1, G/TBT/N/TZA/1157/Add.1, G/TBT/N/UGA/1994/Add.1"," G/TBT/N/BDI/494/Add.1, G/TBT/N/KEN/1654/Add.1, G/TBT/N/RWA/1043/Add.1, G/TBT/N/TZA/1157/Add.1, G/TBT/N/UGA/1994/Add.1")</f>
        <v xml:space="preserve"> G/TBT/N/BDI/494/Add.1, G/TBT/N/KEN/1654/Add.1, G/TBT/N/RWA/1043/Add.1, G/TBT/N/TZA/1157/Add.1, G/TBT/N/UGA/1994/Add.1</v>
      </c>
      <c r="D682" s="1" t="s">
        <v>1323</v>
      </c>
      <c r="E682" s="1" t="s">
        <v>1324</v>
      </c>
      <c r="F682" s="1" t="s">
        <v>1325</v>
      </c>
      <c r="G682" s="1" t="s">
        <v>1197</v>
      </c>
      <c r="H682" s="1" t="s">
        <v>97</v>
      </c>
      <c r="I682" s="1" t="s">
        <v>1326</v>
      </c>
      <c r="J682" s="1" t="s">
        <v>23</v>
      </c>
      <c r="K682" s="1" t="s">
        <v>29</v>
      </c>
      <c r="L682" s="3"/>
      <c r="M682" s="9" t="s">
        <v>23</v>
      </c>
      <c r="N682" s="9" t="s">
        <v>23</v>
      </c>
      <c r="O682" s="9" t="s">
        <v>23</v>
      </c>
      <c r="P682" s="3" t="s">
        <v>71</v>
      </c>
      <c r="Q682" s="3"/>
      <c r="R682" s="3" t="str">
        <f>HYPERLINK("https://docs.wto.org/imrd/directdoc.asp?DDFDocuments/t/G/TBTN24/BDI494A1.docx", "https://docs.wto.org/imrd/directdoc.asp?DDFDocuments/t/G/TBTN24/BDI494A1.docx")</f>
        <v>https://docs.wto.org/imrd/directdoc.asp?DDFDocuments/t/G/TBTN24/BDI494A1.docx</v>
      </c>
      <c r="S682" s="3" t="str">
        <f>HYPERLINK("https://docs.wto.org/imrd/directdoc.asp?DDFDocuments/u/G/TBTN24/BDI494A1.docx", "https://docs.wto.org/imrd/directdoc.asp?DDFDocuments/u/G/TBTN24/BDI494A1.docx")</f>
        <v>https://docs.wto.org/imrd/directdoc.asp?DDFDocuments/u/G/TBTN24/BDI494A1.docx</v>
      </c>
      <c r="T682" s="3" t="str">
        <f>HYPERLINK("https://docs.wto.org/imrd/directdoc.asp?DDFDocuments/v/G/TBTN24/BDI494A1.docx", "https://docs.wto.org/imrd/directdoc.asp?DDFDocuments/v/G/TBTN24/BDI494A1.docx")</f>
        <v>https://docs.wto.org/imrd/directdoc.asp?DDFDocuments/v/G/TBTN24/BDI494A1.docx</v>
      </c>
      <c r="U682" s="3" t="s">
        <v>422</v>
      </c>
      <c r="V682" s="3" t="s">
        <v>422</v>
      </c>
      <c r="W682" s="3" t="s">
        <v>421</v>
      </c>
      <c r="X682" s="3" t="s">
        <v>422</v>
      </c>
      <c r="Y682" s="3" t="s">
        <v>422</v>
      </c>
      <c r="Z682" s="3" t="s">
        <v>422</v>
      </c>
      <c r="AA682" s="3" t="s">
        <v>422</v>
      </c>
      <c r="AB682" s="1" t="s">
        <v>23</v>
      </c>
    </row>
    <row r="683" spans="1:28" ht="180" x14ac:dyDescent="0.25">
      <c r="A683" s="3" t="s">
        <v>126</v>
      </c>
      <c r="B683" s="9">
        <v>46000</v>
      </c>
      <c r="C683" s="13" t="str">
        <f>HYPERLINK("https://eping.wto.org/en/Search?viewData= G/TBT/N/BDI/351/Add.1, G/TBT/N/KEN/1420/Add.1, G/TBT/N/RWA/858/Add.1, G/TBT/N/TZA/943/Add.1, G/TBT/N/UGA/1767/Add.1"," G/TBT/N/BDI/351/Add.1, G/TBT/N/KEN/1420/Add.1, G/TBT/N/RWA/858/Add.1, G/TBT/N/TZA/943/Add.1, G/TBT/N/UGA/1767/Add.1")</f>
        <v xml:space="preserve"> G/TBT/N/BDI/351/Add.1, G/TBT/N/KEN/1420/Add.1, G/TBT/N/RWA/858/Add.1, G/TBT/N/TZA/943/Add.1, G/TBT/N/UGA/1767/Add.1</v>
      </c>
      <c r="D683" s="1" t="s">
        <v>1317</v>
      </c>
      <c r="E683" s="1" t="s">
        <v>1318</v>
      </c>
      <c r="F683" s="1" t="s">
        <v>1319</v>
      </c>
      <c r="G683" s="1" t="s">
        <v>1320</v>
      </c>
      <c r="H683" s="1" t="s">
        <v>1182</v>
      </c>
      <c r="I683" s="1" t="s">
        <v>1336</v>
      </c>
      <c r="J683" s="1" t="s">
        <v>23</v>
      </c>
      <c r="K683" s="1" t="s">
        <v>29</v>
      </c>
      <c r="L683" s="3"/>
      <c r="M683" s="9" t="s">
        <v>23</v>
      </c>
      <c r="N683" s="9" t="s">
        <v>23</v>
      </c>
      <c r="O683" s="9" t="s">
        <v>23</v>
      </c>
      <c r="P683" s="3" t="s">
        <v>71</v>
      </c>
      <c r="Q683" s="3"/>
      <c r="R683" s="3" t="str">
        <f>HYPERLINK("https://docs.wto.org/imrd/directdoc.asp?DDFDocuments/t/G/TBTN23/BDI351A1.docx", "https://docs.wto.org/imrd/directdoc.asp?DDFDocuments/t/G/TBTN23/BDI351A1.docx")</f>
        <v>https://docs.wto.org/imrd/directdoc.asp?DDFDocuments/t/G/TBTN23/BDI351A1.docx</v>
      </c>
      <c r="S683" s="3" t="str">
        <f>HYPERLINK("https://docs.wto.org/imrd/directdoc.asp?DDFDocuments/u/G/TBTN23/BDI351A1.docx", "https://docs.wto.org/imrd/directdoc.asp?DDFDocuments/u/G/TBTN23/BDI351A1.docx")</f>
        <v>https://docs.wto.org/imrd/directdoc.asp?DDFDocuments/u/G/TBTN23/BDI351A1.docx</v>
      </c>
      <c r="T683" s="3" t="str">
        <f>HYPERLINK("https://docs.wto.org/imrd/directdoc.asp?DDFDocuments/v/G/TBTN23/BDI351A1.docx", "https://docs.wto.org/imrd/directdoc.asp?DDFDocuments/v/G/TBTN23/BDI351A1.docx")</f>
        <v>https://docs.wto.org/imrd/directdoc.asp?DDFDocuments/v/G/TBTN23/BDI351A1.docx</v>
      </c>
      <c r="U683" s="3" t="s">
        <v>421</v>
      </c>
      <c r="V683" s="3" t="s">
        <v>422</v>
      </c>
      <c r="W683" s="3" t="s">
        <v>422</v>
      </c>
      <c r="X683" s="3" t="s">
        <v>422</v>
      </c>
      <c r="Y683" s="3" t="s">
        <v>422</v>
      </c>
      <c r="Z683" s="3" t="s">
        <v>422</v>
      </c>
      <c r="AA683" s="3" t="s">
        <v>422</v>
      </c>
      <c r="AB683" s="1" t="s">
        <v>23</v>
      </c>
    </row>
    <row r="684" spans="1:28" ht="300" x14ac:dyDescent="0.25">
      <c r="A684" s="3" t="s">
        <v>47</v>
      </c>
      <c r="B684" s="9">
        <v>46000</v>
      </c>
      <c r="C684" s="13" t="str">
        <f>HYPERLINK("https://eping.wto.org/en/Search?viewData= G/TBT/N/BDI/446/Add.1, G/TBT/N/KEN/1551/Add.2, G/TBT/N/RWA/981/Add.1, G/TBT/N/TZA/1082/Add.1, G/TBT/N/UGA/1896/Add.1"," G/TBT/N/BDI/446/Add.1, G/TBT/N/KEN/1551/Add.2, G/TBT/N/RWA/981/Add.1, G/TBT/N/TZA/1082/Add.1, G/TBT/N/UGA/1896/Add.1")</f>
        <v xml:space="preserve"> G/TBT/N/BDI/446/Add.1, G/TBT/N/KEN/1551/Add.2, G/TBT/N/RWA/981/Add.1, G/TBT/N/TZA/1082/Add.1, G/TBT/N/UGA/1896/Add.1</v>
      </c>
      <c r="D684" s="1" t="s">
        <v>1344</v>
      </c>
      <c r="E684" s="1" t="s">
        <v>1345</v>
      </c>
      <c r="F684" s="1" t="s">
        <v>1346</v>
      </c>
      <c r="G684" s="1" t="s">
        <v>1347</v>
      </c>
      <c r="H684" s="1" t="s">
        <v>1208</v>
      </c>
      <c r="I684" s="1" t="s">
        <v>649</v>
      </c>
      <c r="J684" s="1" t="s">
        <v>23</v>
      </c>
      <c r="K684" s="1" t="s">
        <v>29</v>
      </c>
      <c r="L684" s="3"/>
      <c r="M684" s="9" t="s">
        <v>23</v>
      </c>
      <c r="N684" s="9" t="s">
        <v>23</v>
      </c>
      <c r="O684" s="9" t="s">
        <v>23</v>
      </c>
      <c r="P684" s="3" t="s">
        <v>71</v>
      </c>
      <c r="Q684" s="3"/>
      <c r="R684" s="3" t="str">
        <f>HYPERLINK("https://docs.wto.org/imrd/directdoc.asp?DDFDocuments/t/G/TBTN24/BDI446A1.docx", "https://docs.wto.org/imrd/directdoc.asp?DDFDocuments/t/G/TBTN24/BDI446A1.docx")</f>
        <v>https://docs.wto.org/imrd/directdoc.asp?DDFDocuments/t/G/TBTN24/BDI446A1.docx</v>
      </c>
      <c r="S684" s="3" t="str">
        <f>HYPERLINK("https://docs.wto.org/imrd/directdoc.asp?DDFDocuments/u/G/TBTN24/BDI446A1.docx", "https://docs.wto.org/imrd/directdoc.asp?DDFDocuments/u/G/TBTN24/BDI446A1.docx")</f>
        <v>https://docs.wto.org/imrd/directdoc.asp?DDFDocuments/u/G/TBTN24/BDI446A1.docx</v>
      </c>
      <c r="T684" s="3" t="str">
        <f>HYPERLINK("https://docs.wto.org/imrd/directdoc.asp?DDFDocuments/v/G/TBTN24/BDI446A1.docx", "https://docs.wto.org/imrd/directdoc.asp?DDFDocuments/v/G/TBTN24/BDI446A1.docx")</f>
        <v>https://docs.wto.org/imrd/directdoc.asp?DDFDocuments/v/G/TBTN24/BDI446A1.docx</v>
      </c>
      <c r="U684" s="3" t="s">
        <v>421</v>
      </c>
      <c r="V684" s="3" t="s">
        <v>422</v>
      </c>
      <c r="W684" s="3" t="s">
        <v>421</v>
      </c>
      <c r="X684" s="3" t="s">
        <v>422</v>
      </c>
      <c r="Y684" s="3" t="s">
        <v>422</v>
      </c>
      <c r="Z684" s="3" t="s">
        <v>422</v>
      </c>
      <c r="AA684" s="3" t="s">
        <v>422</v>
      </c>
      <c r="AB684" s="1" t="s">
        <v>23</v>
      </c>
    </row>
    <row r="685" spans="1:28" ht="300" x14ac:dyDescent="0.25">
      <c r="A685" s="3" t="s">
        <v>126</v>
      </c>
      <c r="B685" s="9">
        <v>46000</v>
      </c>
      <c r="C685" s="13" t="str">
        <f>HYPERLINK("https://eping.wto.org/en/Search?viewData= G/TBT/N/BDI/421/Add.1, G/TBT/N/KEN/1526/Add.2, G/TBT/N/RWA/956/Add.1, G/TBT/N/TZA/1056/Add.1, G/TBT/N/UGA/1871/Add.1"," G/TBT/N/BDI/421/Add.1, G/TBT/N/KEN/1526/Add.2, G/TBT/N/RWA/956/Add.1, G/TBT/N/TZA/1056/Add.1, G/TBT/N/UGA/1871/Add.1")</f>
        <v xml:space="preserve"> G/TBT/N/BDI/421/Add.1, G/TBT/N/KEN/1526/Add.2, G/TBT/N/RWA/956/Add.1, G/TBT/N/TZA/1056/Add.1, G/TBT/N/UGA/1871/Add.1</v>
      </c>
      <c r="D685" s="1" t="s">
        <v>1299</v>
      </c>
      <c r="E685" s="1" t="s">
        <v>1300</v>
      </c>
      <c r="F685" s="1" t="s">
        <v>1301</v>
      </c>
      <c r="G685" s="1" t="s">
        <v>1302</v>
      </c>
      <c r="H685" s="1" t="s">
        <v>115</v>
      </c>
      <c r="I685" s="1" t="s">
        <v>649</v>
      </c>
      <c r="J685" s="1" t="s">
        <v>23</v>
      </c>
      <c r="K685" s="1" t="s">
        <v>23</v>
      </c>
      <c r="L685" s="3"/>
      <c r="M685" s="9" t="s">
        <v>23</v>
      </c>
      <c r="N685" s="9" t="s">
        <v>23</v>
      </c>
      <c r="O685" s="9" t="s">
        <v>23</v>
      </c>
      <c r="P685" s="3" t="s">
        <v>71</v>
      </c>
      <c r="Q685" s="3"/>
      <c r="R685" s="3" t="str">
        <f>HYPERLINK("https://docs.wto.org/imrd/directdoc.asp?DDFDocuments/t/G/TBTN23/BDI421A1.docx", "https://docs.wto.org/imrd/directdoc.asp?DDFDocuments/t/G/TBTN23/BDI421A1.docx")</f>
        <v>https://docs.wto.org/imrd/directdoc.asp?DDFDocuments/t/G/TBTN23/BDI421A1.docx</v>
      </c>
      <c r="S685" s="3" t="str">
        <f>HYPERLINK("https://docs.wto.org/imrd/directdoc.asp?DDFDocuments/u/G/TBTN23/BDI421A1.docx", "https://docs.wto.org/imrd/directdoc.asp?DDFDocuments/u/G/TBTN23/BDI421A1.docx")</f>
        <v>https://docs.wto.org/imrd/directdoc.asp?DDFDocuments/u/G/TBTN23/BDI421A1.docx</v>
      </c>
      <c r="T685" s="3" t="str">
        <f>HYPERLINK("https://docs.wto.org/imrd/directdoc.asp?DDFDocuments/v/G/TBTN23/BDI421A1.docx", "https://docs.wto.org/imrd/directdoc.asp?DDFDocuments/v/G/TBTN23/BDI421A1.docx")</f>
        <v>https://docs.wto.org/imrd/directdoc.asp?DDFDocuments/v/G/TBTN23/BDI421A1.docx</v>
      </c>
      <c r="U685" s="3" t="s">
        <v>421</v>
      </c>
      <c r="V685" s="3" t="s">
        <v>422</v>
      </c>
      <c r="W685" s="3" t="s">
        <v>421</v>
      </c>
      <c r="X685" s="3" t="s">
        <v>422</v>
      </c>
      <c r="Y685" s="3" t="s">
        <v>422</v>
      </c>
      <c r="Z685" s="3" t="s">
        <v>422</v>
      </c>
      <c r="AA685" s="3" t="s">
        <v>422</v>
      </c>
      <c r="AB685" s="1" t="s">
        <v>23</v>
      </c>
    </row>
    <row r="686" spans="1:28" ht="60" x14ac:dyDescent="0.25">
      <c r="A686" s="3" t="s">
        <v>78</v>
      </c>
      <c r="B686" s="9">
        <v>46000</v>
      </c>
      <c r="C686" s="13" t="str">
        <f>HYPERLINK("https://eping.wto.org/en/Search?viewData= G/TBT/N/KWT/753"," G/TBT/N/KWT/753")</f>
        <v xml:space="preserve"> G/TBT/N/KWT/753</v>
      </c>
      <c r="D686" s="1" t="s">
        <v>1432</v>
      </c>
      <c r="E686" s="1" t="s">
        <v>1433</v>
      </c>
      <c r="F686" s="1" t="s">
        <v>1434</v>
      </c>
      <c r="G686" s="1" t="s">
        <v>23</v>
      </c>
      <c r="H686" s="1" t="s">
        <v>1435</v>
      </c>
      <c r="I686" s="1" t="s">
        <v>1436</v>
      </c>
      <c r="J686" s="1" t="s">
        <v>1437</v>
      </c>
      <c r="K686" s="1" t="s">
        <v>23</v>
      </c>
      <c r="L686" s="3"/>
      <c r="M686" s="9">
        <v>46060</v>
      </c>
      <c r="N686" s="9" t="s">
        <v>23</v>
      </c>
      <c r="O686" s="9" t="s">
        <v>23</v>
      </c>
      <c r="P686" s="3" t="s">
        <v>24</v>
      </c>
      <c r="Q686" s="1" t="s">
        <v>1438</v>
      </c>
      <c r="R686" s="3" t="str">
        <f>HYPERLINK("https://docs.wto.org/imrd/directdoc.asp?DDFDocuments/t/G/TBTN25/KWT753.docx", "https://docs.wto.org/imrd/directdoc.asp?DDFDocuments/t/G/TBTN25/KWT753.docx")</f>
        <v>https://docs.wto.org/imrd/directdoc.asp?DDFDocuments/t/G/TBTN25/KWT753.docx</v>
      </c>
      <c r="S686" s="3" t="str">
        <f>HYPERLINK("https://docs.wto.org/imrd/directdoc.asp?DDFDocuments/u/G/TBTN25/KWT753.docx", "https://docs.wto.org/imrd/directdoc.asp?DDFDocuments/u/G/TBTN25/KWT753.docx")</f>
        <v>https://docs.wto.org/imrd/directdoc.asp?DDFDocuments/u/G/TBTN25/KWT753.docx</v>
      </c>
      <c r="T686" s="3" t="str">
        <f>HYPERLINK("https://docs.wto.org/imrd/directdoc.asp?DDFDocuments/v/G/TBTN25/KWT753.docx", "https://docs.wto.org/imrd/directdoc.asp?DDFDocuments/v/G/TBTN25/KWT753.docx")</f>
        <v>https://docs.wto.org/imrd/directdoc.asp?DDFDocuments/v/G/TBTN25/KWT753.docx</v>
      </c>
      <c r="U686" s="3" t="s">
        <v>421</v>
      </c>
      <c r="V686" s="3" t="s">
        <v>422</v>
      </c>
      <c r="W686" s="3" t="s">
        <v>422</v>
      </c>
      <c r="X686" s="3" t="s">
        <v>422</v>
      </c>
      <c r="Y686" s="3" t="s">
        <v>422</v>
      </c>
      <c r="Z686" s="3" t="s">
        <v>422</v>
      </c>
      <c r="AA686" s="3" t="s">
        <v>422</v>
      </c>
      <c r="AB686" s="1" t="s">
        <v>1439</v>
      </c>
    </row>
    <row r="687" spans="1:28" ht="409.5" x14ac:dyDescent="0.25">
      <c r="A687" s="3" t="s">
        <v>1349</v>
      </c>
      <c r="B687" s="9">
        <v>46001</v>
      </c>
      <c r="C687" s="13" t="str">
        <f>HYPERLINK("https://eping.wto.org/en/Search?viewData= G/TBT/N/ECU/557"," G/TBT/N/ECU/557")</f>
        <v xml:space="preserve"> G/TBT/N/ECU/557</v>
      </c>
      <c r="D687" s="1" t="s">
        <v>1440</v>
      </c>
      <c r="E687" s="1" t="s">
        <v>1441</v>
      </c>
      <c r="F687" s="1" t="s">
        <v>1442</v>
      </c>
      <c r="G687" s="1" t="s">
        <v>1443</v>
      </c>
      <c r="H687" s="1" t="s">
        <v>23</v>
      </c>
      <c r="I687" s="1" t="s">
        <v>146</v>
      </c>
      <c r="J687" s="1" t="s">
        <v>23</v>
      </c>
      <c r="K687" s="1" t="s">
        <v>23</v>
      </c>
      <c r="L687" s="3"/>
      <c r="M687" s="9">
        <v>46061</v>
      </c>
      <c r="N687" s="9" t="s">
        <v>23</v>
      </c>
      <c r="O687" s="9" t="s">
        <v>23</v>
      </c>
      <c r="P687" s="3" t="s">
        <v>24</v>
      </c>
      <c r="Q687" s="1" t="s">
        <v>1444</v>
      </c>
      <c r="R687" s="3" t="str">
        <f>HYPERLINK("https://docs.wto.org/imrd/directdoc.asp?DDFDocuments/t/G/TBTN25/ECU557.docx", "https://docs.wto.org/imrd/directdoc.asp?DDFDocuments/t/G/TBTN25/ECU557.docx")</f>
        <v>https://docs.wto.org/imrd/directdoc.asp?DDFDocuments/t/G/TBTN25/ECU557.docx</v>
      </c>
      <c r="S687" s="3" t="str">
        <f>HYPERLINK("https://docs.wto.org/imrd/directdoc.asp?DDFDocuments/u/G/TBTN25/ECU557.docx", "https://docs.wto.org/imrd/directdoc.asp?DDFDocuments/u/G/TBTN25/ECU557.docx")</f>
        <v>https://docs.wto.org/imrd/directdoc.asp?DDFDocuments/u/G/TBTN25/ECU557.docx</v>
      </c>
      <c r="T687" s="3" t="str">
        <f>HYPERLINK("https://docs.wto.org/imrd/directdoc.asp?DDFDocuments/v/G/TBTN25/ECU557.docx", "https://docs.wto.org/imrd/directdoc.asp?DDFDocuments/v/G/TBTN25/ECU557.docx")</f>
        <v>https://docs.wto.org/imrd/directdoc.asp?DDFDocuments/v/G/TBTN25/ECU557.docx</v>
      </c>
      <c r="U687" s="3" t="s">
        <v>421</v>
      </c>
      <c r="V687" s="3" t="s">
        <v>422</v>
      </c>
      <c r="W687" s="3" t="s">
        <v>422</v>
      </c>
      <c r="X687" s="3" t="s">
        <v>422</v>
      </c>
      <c r="Y687" s="3" t="s">
        <v>422</v>
      </c>
      <c r="Z687" s="3" t="s">
        <v>422</v>
      </c>
      <c r="AA687" s="3" t="s">
        <v>422</v>
      </c>
      <c r="AB687" s="1" t="s">
        <v>1445</v>
      </c>
    </row>
    <row r="688" spans="1:28" ht="409.5" x14ac:dyDescent="0.25">
      <c r="A688" s="3" t="s">
        <v>84</v>
      </c>
      <c r="B688" s="9">
        <v>46001</v>
      </c>
      <c r="C688" s="13" t="str">
        <f>HYPERLINK("https://eping.wto.org/en/Search?viewData= G/TBT/N/EU/1173"," G/TBT/N/EU/1173")</f>
        <v xml:space="preserve"> G/TBT/N/EU/1173</v>
      </c>
      <c r="D688" s="1" t="s">
        <v>1446</v>
      </c>
      <c r="E688" s="1" t="s">
        <v>1447</v>
      </c>
      <c r="F688" s="1" t="s">
        <v>1448</v>
      </c>
      <c r="G688" s="1" t="s">
        <v>23</v>
      </c>
      <c r="H688" s="1" t="s">
        <v>23</v>
      </c>
      <c r="I688" s="1" t="s">
        <v>86</v>
      </c>
      <c r="J688" s="1" t="s">
        <v>1449</v>
      </c>
      <c r="K688" s="1" t="s">
        <v>23</v>
      </c>
      <c r="L688" s="3"/>
      <c r="M688" s="9">
        <v>46061</v>
      </c>
      <c r="N688" s="9" t="s">
        <v>23</v>
      </c>
      <c r="O688" s="9" t="s">
        <v>23</v>
      </c>
      <c r="P688" s="3" t="s">
        <v>24</v>
      </c>
      <c r="Q688" s="1" t="s">
        <v>1450</v>
      </c>
      <c r="R688" s="3" t="str">
        <f>HYPERLINK("https://docs.wto.org/imrd/directdoc.asp?DDFDocuments/t/G/TBTN25/EU1173.docx", "https://docs.wto.org/imrd/directdoc.asp?DDFDocuments/t/G/TBTN25/EU1173.docx")</f>
        <v>https://docs.wto.org/imrd/directdoc.asp?DDFDocuments/t/G/TBTN25/EU1173.docx</v>
      </c>
      <c r="S688" s="3" t="str">
        <f>HYPERLINK("https://docs.wto.org/imrd/directdoc.asp?DDFDocuments/u/G/TBTN25/EU1173.docx", "https://docs.wto.org/imrd/directdoc.asp?DDFDocuments/u/G/TBTN25/EU1173.docx")</f>
        <v>https://docs.wto.org/imrd/directdoc.asp?DDFDocuments/u/G/TBTN25/EU1173.docx</v>
      </c>
      <c r="T688" s="3" t="str">
        <f>HYPERLINK("https://docs.wto.org/imrd/directdoc.asp?DDFDocuments/v/G/TBTN25/EU1173.docx", "https://docs.wto.org/imrd/directdoc.asp?DDFDocuments/v/G/TBTN25/EU1173.docx")</f>
        <v>https://docs.wto.org/imrd/directdoc.asp?DDFDocuments/v/G/TBTN25/EU1173.docx</v>
      </c>
      <c r="U688" s="3" t="s">
        <v>421</v>
      </c>
      <c r="V688" s="3" t="s">
        <v>422</v>
      </c>
      <c r="W688" s="3" t="s">
        <v>422</v>
      </c>
      <c r="X688" s="3" t="s">
        <v>422</v>
      </c>
      <c r="Y688" s="3" t="s">
        <v>422</v>
      </c>
      <c r="Z688" s="3" t="s">
        <v>422</v>
      </c>
      <c r="AA688" s="3" t="s">
        <v>422</v>
      </c>
      <c r="AB688" s="1" t="s">
        <v>1451</v>
      </c>
    </row>
    <row r="689" spans="1:28" ht="409.5" x14ac:dyDescent="0.25">
      <c r="A689" s="3" t="s">
        <v>47</v>
      </c>
      <c r="B689" s="9">
        <v>46001</v>
      </c>
      <c r="C689" s="13" t="str">
        <f>HYPERLINK("https://eping.wto.org/en/Search?viewData= G/TBT/N/BDI/690, G/TBT/N/KEN/1950, G/TBT/N/RWA/1313, G/TBT/N/TZA/1462, G/TBT/N/UGA/2280"," G/TBT/N/BDI/690, G/TBT/N/KEN/1950, G/TBT/N/RWA/1313, G/TBT/N/TZA/1462, G/TBT/N/UGA/2280")</f>
        <v xml:space="preserve"> G/TBT/N/BDI/690, G/TBT/N/KEN/1950, G/TBT/N/RWA/1313, G/TBT/N/TZA/1462, G/TBT/N/UGA/2280</v>
      </c>
      <c r="D689" s="1" t="s">
        <v>1452</v>
      </c>
      <c r="E689" s="1" t="s">
        <v>1453</v>
      </c>
      <c r="F689" s="1" t="s">
        <v>1454</v>
      </c>
      <c r="G689" s="1" t="s">
        <v>23</v>
      </c>
      <c r="H689" s="1" t="s">
        <v>809</v>
      </c>
      <c r="I689" s="1" t="s">
        <v>1129</v>
      </c>
      <c r="J689" s="1" t="s">
        <v>23</v>
      </c>
      <c r="K689" s="1" t="s">
        <v>30</v>
      </c>
      <c r="L689" s="3"/>
      <c r="M689" s="9">
        <v>46061</v>
      </c>
      <c r="N689" s="9" t="s">
        <v>23</v>
      </c>
      <c r="O689" s="9" t="s">
        <v>23</v>
      </c>
      <c r="P689" s="3" t="s">
        <v>24</v>
      </c>
      <c r="Q689" s="1" t="s">
        <v>1455</v>
      </c>
      <c r="R689" s="3" t="str">
        <f>HYPERLINK("https://docs.wto.org/imrd/directdoc.asp?DDFDocuments/t/G/TBTN25/BDI690.docx", "https://docs.wto.org/imrd/directdoc.asp?DDFDocuments/t/G/TBTN25/BDI690.docx")</f>
        <v>https://docs.wto.org/imrd/directdoc.asp?DDFDocuments/t/G/TBTN25/BDI690.docx</v>
      </c>
      <c r="S689" s="3" t="str">
        <f>HYPERLINK("https://docs.wto.org/imrd/directdoc.asp?DDFDocuments/u/G/TBTN25/BDI690.docx", "https://docs.wto.org/imrd/directdoc.asp?DDFDocuments/u/G/TBTN25/BDI690.docx")</f>
        <v>https://docs.wto.org/imrd/directdoc.asp?DDFDocuments/u/G/TBTN25/BDI690.docx</v>
      </c>
      <c r="T689" s="3" t="str">
        <f>HYPERLINK("https://docs.wto.org/imrd/directdoc.asp?DDFDocuments/v/G/TBTN25/BDI690.docx", "https://docs.wto.org/imrd/directdoc.asp?DDFDocuments/v/G/TBTN25/BDI690.docx")</f>
        <v>https://docs.wto.org/imrd/directdoc.asp?DDFDocuments/v/G/TBTN25/BDI690.docx</v>
      </c>
      <c r="U689" s="3" t="s">
        <v>421</v>
      </c>
      <c r="V689" s="3" t="s">
        <v>422</v>
      </c>
      <c r="W689" s="3" t="s">
        <v>422</v>
      </c>
      <c r="X689" s="3" t="s">
        <v>422</v>
      </c>
      <c r="Y689" s="3" t="s">
        <v>422</v>
      </c>
      <c r="Z689" s="3" t="s">
        <v>422</v>
      </c>
      <c r="AA689" s="3" t="s">
        <v>422</v>
      </c>
      <c r="AB689" s="1" t="s">
        <v>1456</v>
      </c>
    </row>
    <row r="690" spans="1:28" ht="409.5" x14ac:dyDescent="0.25">
      <c r="A690" s="3" t="s">
        <v>28</v>
      </c>
      <c r="B690" s="9">
        <v>46001</v>
      </c>
      <c r="C690" s="13" t="str">
        <f>HYPERLINK("https://eping.wto.org/en/Search?viewData= G/TBT/N/BDI/690, G/TBT/N/KEN/1950, G/TBT/N/RWA/1313, G/TBT/N/TZA/1462, G/TBT/N/UGA/2280"," G/TBT/N/BDI/690, G/TBT/N/KEN/1950, G/TBT/N/RWA/1313, G/TBT/N/TZA/1462, G/TBT/N/UGA/2280")</f>
        <v xml:space="preserve"> G/TBT/N/BDI/690, G/TBT/N/KEN/1950, G/TBT/N/RWA/1313, G/TBT/N/TZA/1462, G/TBT/N/UGA/2280</v>
      </c>
      <c r="D690" s="1" t="s">
        <v>1452</v>
      </c>
      <c r="E690" s="1" t="s">
        <v>1453</v>
      </c>
      <c r="F690" s="1" t="s">
        <v>1454</v>
      </c>
      <c r="G690" s="1" t="s">
        <v>23</v>
      </c>
      <c r="H690" s="1" t="s">
        <v>809</v>
      </c>
      <c r="I690" s="1" t="s">
        <v>1129</v>
      </c>
      <c r="J690" s="1" t="s">
        <v>23</v>
      </c>
      <c r="K690" s="1" t="s">
        <v>30</v>
      </c>
      <c r="L690" s="3"/>
      <c r="M690" s="9">
        <v>46061</v>
      </c>
      <c r="N690" s="9" t="s">
        <v>23</v>
      </c>
      <c r="O690" s="9" t="s">
        <v>23</v>
      </c>
      <c r="P690" s="3" t="s">
        <v>24</v>
      </c>
      <c r="Q690" s="1" t="s">
        <v>1455</v>
      </c>
      <c r="R690" s="3" t="str">
        <f>HYPERLINK("https://docs.wto.org/imrd/directdoc.asp?DDFDocuments/t/G/TBTN25/BDI690.docx", "https://docs.wto.org/imrd/directdoc.asp?DDFDocuments/t/G/TBTN25/BDI690.docx")</f>
        <v>https://docs.wto.org/imrd/directdoc.asp?DDFDocuments/t/G/TBTN25/BDI690.docx</v>
      </c>
      <c r="S690" s="3" t="str">
        <f>HYPERLINK("https://docs.wto.org/imrd/directdoc.asp?DDFDocuments/u/G/TBTN25/BDI690.docx", "https://docs.wto.org/imrd/directdoc.asp?DDFDocuments/u/G/TBTN25/BDI690.docx")</f>
        <v>https://docs.wto.org/imrd/directdoc.asp?DDFDocuments/u/G/TBTN25/BDI690.docx</v>
      </c>
      <c r="T690" s="3" t="str">
        <f>HYPERLINK("https://docs.wto.org/imrd/directdoc.asp?DDFDocuments/v/G/TBTN25/BDI690.docx", "https://docs.wto.org/imrd/directdoc.asp?DDFDocuments/v/G/TBTN25/BDI690.docx")</f>
        <v>https://docs.wto.org/imrd/directdoc.asp?DDFDocuments/v/G/TBTN25/BDI690.docx</v>
      </c>
      <c r="U690" s="3" t="s">
        <v>421</v>
      </c>
      <c r="V690" s="3" t="s">
        <v>422</v>
      </c>
      <c r="W690" s="3" t="s">
        <v>422</v>
      </c>
      <c r="X690" s="3" t="s">
        <v>422</v>
      </c>
      <c r="Y690" s="3" t="s">
        <v>422</v>
      </c>
      <c r="Z690" s="3" t="s">
        <v>422</v>
      </c>
      <c r="AA690" s="3" t="s">
        <v>422</v>
      </c>
      <c r="AB690" s="1" t="s">
        <v>1456</v>
      </c>
    </row>
    <row r="691" spans="1:28" ht="165" x14ac:dyDescent="0.25">
      <c r="A691" s="3" t="s">
        <v>22</v>
      </c>
      <c r="B691" s="9">
        <v>46001</v>
      </c>
      <c r="C691" s="13" t="str">
        <f>HYPERLINK("https://eping.wto.org/en/Search?viewData= G/TBT/N/KEN/1949"," G/TBT/N/KEN/1949")</f>
        <v xml:space="preserve"> G/TBT/N/KEN/1949</v>
      </c>
      <c r="D691" s="1" t="s">
        <v>1457</v>
      </c>
      <c r="E691" s="1" t="s">
        <v>1458</v>
      </c>
      <c r="F691" s="1" t="s">
        <v>1459</v>
      </c>
      <c r="G691" s="1" t="s">
        <v>23</v>
      </c>
      <c r="H691" s="1" t="s">
        <v>1460</v>
      </c>
      <c r="I691" s="1" t="s">
        <v>106</v>
      </c>
      <c r="J691" s="1" t="s">
        <v>23</v>
      </c>
      <c r="K691" s="1" t="s">
        <v>23</v>
      </c>
      <c r="L691" s="3"/>
      <c r="M691" s="9">
        <v>46061</v>
      </c>
      <c r="N691" s="9">
        <v>46112</v>
      </c>
      <c r="O691" s="9" t="s">
        <v>23</v>
      </c>
      <c r="P691" s="3" t="s">
        <v>24</v>
      </c>
      <c r="Q691" s="1" t="s">
        <v>1461</v>
      </c>
      <c r="R691" s="3" t="str">
        <f>HYPERLINK("https://docs.wto.org/imrd/directdoc.asp?DDFDocuments/t/G/TBTN25/KEN1949.docx", "https://docs.wto.org/imrd/directdoc.asp?DDFDocuments/t/G/TBTN25/KEN1949.docx")</f>
        <v>https://docs.wto.org/imrd/directdoc.asp?DDFDocuments/t/G/TBTN25/KEN1949.docx</v>
      </c>
      <c r="S691" s="3" t="str">
        <f>HYPERLINK("https://docs.wto.org/imrd/directdoc.asp?DDFDocuments/u/G/TBTN25/KEN1949.docx", "https://docs.wto.org/imrd/directdoc.asp?DDFDocuments/u/G/TBTN25/KEN1949.docx")</f>
        <v>https://docs.wto.org/imrd/directdoc.asp?DDFDocuments/u/G/TBTN25/KEN1949.docx</v>
      </c>
      <c r="T691" s="3" t="str">
        <f>HYPERLINK("https://docs.wto.org/imrd/directdoc.asp?DDFDocuments/v/G/TBTN25/KEN1949.docx", "https://docs.wto.org/imrd/directdoc.asp?DDFDocuments/v/G/TBTN25/KEN1949.docx")</f>
        <v>https://docs.wto.org/imrd/directdoc.asp?DDFDocuments/v/G/TBTN25/KEN1949.docx</v>
      </c>
      <c r="U691" s="3" t="s">
        <v>421</v>
      </c>
      <c r="V691" s="3" t="s">
        <v>422</v>
      </c>
      <c r="W691" s="3" t="s">
        <v>422</v>
      </c>
      <c r="X691" s="3" t="s">
        <v>422</v>
      </c>
      <c r="Y691" s="3" t="s">
        <v>422</v>
      </c>
      <c r="Z691" s="3" t="s">
        <v>422</v>
      </c>
      <c r="AA691" s="3" t="s">
        <v>422</v>
      </c>
      <c r="AB691" s="1" t="s">
        <v>1462</v>
      </c>
    </row>
    <row r="692" spans="1:28" ht="75" x14ac:dyDescent="0.25">
      <c r="A692" s="3" t="s">
        <v>22</v>
      </c>
      <c r="B692" s="9">
        <v>46001</v>
      </c>
      <c r="C692" s="13" t="str">
        <f>HYPERLINK("https://eping.wto.org/en/Search?viewData= G/TBT/N/KEN/1957"," G/TBT/N/KEN/1957")</f>
        <v xml:space="preserve"> G/TBT/N/KEN/1957</v>
      </c>
      <c r="D692" s="1" t="s">
        <v>1463</v>
      </c>
      <c r="E692" s="1" t="s">
        <v>1464</v>
      </c>
      <c r="F692" s="1" t="s">
        <v>1465</v>
      </c>
      <c r="G692" s="1" t="s">
        <v>23</v>
      </c>
      <c r="H692" s="1" t="s">
        <v>1466</v>
      </c>
      <c r="I692" s="1" t="s">
        <v>139</v>
      </c>
      <c r="J692" s="1" t="s">
        <v>23</v>
      </c>
      <c r="K692" s="1" t="s">
        <v>23</v>
      </c>
      <c r="L692" s="3"/>
      <c r="M692" s="9" t="s">
        <v>23</v>
      </c>
      <c r="N692" s="9" t="s">
        <v>23</v>
      </c>
      <c r="O692" s="9" t="s">
        <v>23</v>
      </c>
      <c r="P692" s="3" t="s">
        <v>24</v>
      </c>
      <c r="Q692" s="1" t="s">
        <v>1467</v>
      </c>
      <c r="R692" s="3" t="str">
        <f>HYPERLINK("https://docs.wto.org/imrd/directdoc.asp?DDFDocuments/t/G/TBTN25/KEN1957.docx", "https://docs.wto.org/imrd/directdoc.asp?DDFDocuments/t/G/TBTN25/KEN1957.docx")</f>
        <v>https://docs.wto.org/imrd/directdoc.asp?DDFDocuments/t/G/TBTN25/KEN1957.docx</v>
      </c>
      <c r="S692" s="3" t="str">
        <f>HYPERLINK("https://docs.wto.org/imrd/directdoc.asp?DDFDocuments/u/G/TBTN25/KEN1957.docx", "https://docs.wto.org/imrd/directdoc.asp?DDFDocuments/u/G/TBTN25/KEN1957.docx")</f>
        <v>https://docs.wto.org/imrd/directdoc.asp?DDFDocuments/u/G/TBTN25/KEN1957.docx</v>
      </c>
      <c r="T692" s="3" t="str">
        <f>HYPERLINK("https://docs.wto.org/imrd/directdoc.asp?DDFDocuments/v/G/TBTN25/KEN1957.docx", "https://docs.wto.org/imrd/directdoc.asp?DDFDocuments/v/G/TBTN25/KEN1957.docx")</f>
        <v>https://docs.wto.org/imrd/directdoc.asp?DDFDocuments/v/G/TBTN25/KEN1957.docx</v>
      </c>
      <c r="U692" s="3" t="s">
        <v>421</v>
      </c>
      <c r="V692" s="3" t="s">
        <v>422</v>
      </c>
      <c r="W692" s="3" t="s">
        <v>422</v>
      </c>
      <c r="X692" s="3" t="s">
        <v>422</v>
      </c>
      <c r="Y692" s="3" t="s">
        <v>422</v>
      </c>
      <c r="Z692" s="3" t="s">
        <v>422</v>
      </c>
      <c r="AA692" s="3" t="s">
        <v>422</v>
      </c>
      <c r="AB692" s="1" t="s">
        <v>1468</v>
      </c>
    </row>
    <row r="693" spans="1:28" ht="409.5" x14ac:dyDescent="0.25">
      <c r="A693" s="3" t="s">
        <v>84</v>
      </c>
      <c r="B693" s="9">
        <v>46001</v>
      </c>
      <c r="C693" s="13" t="str">
        <f>HYPERLINK("https://eping.wto.org/en/Search?viewData= G/TBT/N/EU/1177"," G/TBT/N/EU/1177")</f>
        <v xml:space="preserve"> G/TBT/N/EU/1177</v>
      </c>
      <c r="D693" s="1" t="s">
        <v>1469</v>
      </c>
      <c r="E693" s="1" t="s">
        <v>1470</v>
      </c>
      <c r="F693" s="1" t="s">
        <v>1072</v>
      </c>
      <c r="G693" s="1" t="s">
        <v>23</v>
      </c>
      <c r="H693" s="1" t="s">
        <v>23</v>
      </c>
      <c r="I693" s="1" t="s">
        <v>1074</v>
      </c>
      <c r="J693" s="1" t="s">
        <v>1471</v>
      </c>
      <c r="K693" s="1" t="s">
        <v>23</v>
      </c>
      <c r="L693" s="3"/>
      <c r="M693" s="9">
        <v>46061</v>
      </c>
      <c r="N693" s="9" t="s">
        <v>23</v>
      </c>
      <c r="O693" s="9" t="s">
        <v>23</v>
      </c>
      <c r="P693" s="3" t="s">
        <v>24</v>
      </c>
      <c r="Q693" s="1" t="s">
        <v>1472</v>
      </c>
      <c r="R693" s="3" t="str">
        <f>HYPERLINK("https://docs.wto.org/imrd/directdoc.asp?DDFDocuments/t/G/TBTN25/EU1177.docx", "https://docs.wto.org/imrd/directdoc.asp?DDFDocuments/t/G/TBTN25/EU1177.docx")</f>
        <v>https://docs.wto.org/imrd/directdoc.asp?DDFDocuments/t/G/TBTN25/EU1177.docx</v>
      </c>
      <c r="S693" s="3" t="str">
        <f>HYPERLINK("https://docs.wto.org/imrd/directdoc.asp?DDFDocuments/u/G/TBTN25/EU1177.docx", "https://docs.wto.org/imrd/directdoc.asp?DDFDocuments/u/G/TBTN25/EU1177.docx")</f>
        <v>https://docs.wto.org/imrd/directdoc.asp?DDFDocuments/u/G/TBTN25/EU1177.docx</v>
      </c>
      <c r="T693" s="3" t="str">
        <f>HYPERLINK("https://docs.wto.org/imrd/directdoc.asp?DDFDocuments/v/G/TBTN25/EU1177.docx", "https://docs.wto.org/imrd/directdoc.asp?DDFDocuments/v/G/TBTN25/EU1177.docx")</f>
        <v>https://docs.wto.org/imrd/directdoc.asp?DDFDocuments/v/G/TBTN25/EU1177.docx</v>
      </c>
      <c r="U693" s="3" t="s">
        <v>422</v>
      </c>
      <c r="V693" s="3" t="s">
        <v>422</v>
      </c>
      <c r="W693" s="3" t="s">
        <v>421</v>
      </c>
      <c r="X693" s="3" t="s">
        <v>422</v>
      </c>
      <c r="Y693" s="3" t="s">
        <v>422</v>
      </c>
      <c r="Z693" s="3" t="s">
        <v>422</v>
      </c>
      <c r="AA693" s="3" t="s">
        <v>422</v>
      </c>
      <c r="AB693" s="1" t="s">
        <v>1077</v>
      </c>
    </row>
    <row r="694" spans="1:28" ht="409.5" x14ac:dyDescent="0.25">
      <c r="A694" s="3" t="s">
        <v>43</v>
      </c>
      <c r="B694" s="9">
        <v>46001</v>
      </c>
      <c r="C694" s="13" t="str">
        <f>HYPERLINK("https://eping.wto.org/en/Search?viewData= G/TBT/N/BDI/695, G/TBT/N/KEN/1955, G/TBT/N/RWA/1318, G/TBT/N/TZA/1467, G/TBT/N/UGA/2285"," G/TBT/N/BDI/695, G/TBT/N/KEN/1955, G/TBT/N/RWA/1318, G/TBT/N/TZA/1467, G/TBT/N/UGA/2285")</f>
        <v xml:space="preserve"> G/TBT/N/BDI/695, G/TBT/N/KEN/1955, G/TBT/N/RWA/1318, G/TBT/N/TZA/1467, G/TBT/N/UGA/2285</v>
      </c>
      <c r="D694" s="1" t="s">
        <v>1473</v>
      </c>
      <c r="E694" s="1" t="s">
        <v>1474</v>
      </c>
      <c r="F694" s="1" t="s">
        <v>1454</v>
      </c>
      <c r="G694" s="1" t="s">
        <v>23</v>
      </c>
      <c r="H694" s="1" t="s">
        <v>809</v>
      </c>
      <c r="I694" s="1" t="s">
        <v>1129</v>
      </c>
      <c r="J694" s="1" t="s">
        <v>23</v>
      </c>
      <c r="K694" s="1" t="s">
        <v>30</v>
      </c>
      <c r="L694" s="3"/>
      <c r="M694" s="9">
        <v>46061</v>
      </c>
      <c r="N694" s="9" t="s">
        <v>23</v>
      </c>
      <c r="O694" s="9" t="s">
        <v>23</v>
      </c>
      <c r="P694" s="3" t="s">
        <v>24</v>
      </c>
      <c r="Q694" s="1" t="s">
        <v>1475</v>
      </c>
      <c r="R694" s="3" t="str">
        <f>HYPERLINK("https://docs.wto.org/imrd/directdoc.asp?DDFDocuments/t/G/TBTN25/BDI695.docx", "https://docs.wto.org/imrd/directdoc.asp?DDFDocuments/t/G/TBTN25/BDI695.docx")</f>
        <v>https://docs.wto.org/imrd/directdoc.asp?DDFDocuments/t/G/TBTN25/BDI695.docx</v>
      </c>
      <c r="S694" s="3" t="str">
        <f>HYPERLINK("https://docs.wto.org/imrd/directdoc.asp?DDFDocuments/u/G/TBTN25/BDI695.docx", "https://docs.wto.org/imrd/directdoc.asp?DDFDocuments/u/G/TBTN25/BDI695.docx")</f>
        <v>https://docs.wto.org/imrd/directdoc.asp?DDFDocuments/u/G/TBTN25/BDI695.docx</v>
      </c>
      <c r="T694" s="3" t="str">
        <f>HYPERLINK("https://docs.wto.org/imrd/directdoc.asp?DDFDocuments/v/G/TBTN25/BDI695.docx", "https://docs.wto.org/imrd/directdoc.asp?DDFDocuments/v/G/TBTN25/BDI695.docx")</f>
        <v>https://docs.wto.org/imrd/directdoc.asp?DDFDocuments/v/G/TBTN25/BDI695.docx</v>
      </c>
      <c r="U694" s="3" t="s">
        <v>421</v>
      </c>
      <c r="V694" s="3" t="s">
        <v>422</v>
      </c>
      <c r="W694" s="3" t="s">
        <v>422</v>
      </c>
      <c r="X694" s="3" t="s">
        <v>422</v>
      </c>
      <c r="Y694" s="3" t="s">
        <v>422</v>
      </c>
      <c r="Z694" s="3" t="s">
        <v>422</v>
      </c>
      <c r="AA694" s="3" t="s">
        <v>422</v>
      </c>
      <c r="AB694" s="1" t="s">
        <v>1476</v>
      </c>
    </row>
    <row r="695" spans="1:28" ht="409.5" x14ac:dyDescent="0.25">
      <c r="A695" s="3" t="s">
        <v>22</v>
      </c>
      <c r="B695" s="9">
        <v>46001</v>
      </c>
      <c r="C695" s="13" t="str">
        <f>HYPERLINK("https://eping.wto.org/en/Search?viewData= G/TBT/N/BDI/690, G/TBT/N/KEN/1950, G/TBT/N/RWA/1313, G/TBT/N/TZA/1462, G/TBT/N/UGA/2280"," G/TBT/N/BDI/690, G/TBT/N/KEN/1950, G/TBT/N/RWA/1313, G/TBT/N/TZA/1462, G/TBT/N/UGA/2280")</f>
        <v xml:space="preserve"> G/TBT/N/BDI/690, G/TBT/N/KEN/1950, G/TBT/N/RWA/1313, G/TBT/N/TZA/1462, G/TBT/N/UGA/2280</v>
      </c>
      <c r="D695" s="1" t="s">
        <v>1452</v>
      </c>
      <c r="E695" s="1" t="s">
        <v>1453</v>
      </c>
      <c r="F695" s="1" t="s">
        <v>1454</v>
      </c>
      <c r="G695" s="1" t="s">
        <v>23</v>
      </c>
      <c r="H695" s="1" t="s">
        <v>809</v>
      </c>
      <c r="I695" s="1" t="s">
        <v>1129</v>
      </c>
      <c r="J695" s="1" t="s">
        <v>23</v>
      </c>
      <c r="K695" s="1" t="s">
        <v>30</v>
      </c>
      <c r="L695" s="3"/>
      <c r="M695" s="9">
        <v>46061</v>
      </c>
      <c r="N695" s="9" t="s">
        <v>23</v>
      </c>
      <c r="O695" s="9" t="s">
        <v>23</v>
      </c>
      <c r="P695" s="3" t="s">
        <v>24</v>
      </c>
      <c r="Q695" s="1" t="s">
        <v>1455</v>
      </c>
      <c r="R695" s="3" t="str">
        <f>HYPERLINK("https://docs.wto.org/imrd/directdoc.asp?DDFDocuments/t/G/TBTN25/BDI690.docx", "https://docs.wto.org/imrd/directdoc.asp?DDFDocuments/t/G/TBTN25/BDI690.docx")</f>
        <v>https://docs.wto.org/imrd/directdoc.asp?DDFDocuments/t/G/TBTN25/BDI690.docx</v>
      </c>
      <c r="S695" s="3" t="str">
        <f>HYPERLINK("https://docs.wto.org/imrd/directdoc.asp?DDFDocuments/u/G/TBTN25/BDI690.docx", "https://docs.wto.org/imrd/directdoc.asp?DDFDocuments/u/G/TBTN25/BDI690.docx")</f>
        <v>https://docs.wto.org/imrd/directdoc.asp?DDFDocuments/u/G/TBTN25/BDI690.docx</v>
      </c>
      <c r="T695" s="3" t="str">
        <f>HYPERLINK("https://docs.wto.org/imrd/directdoc.asp?DDFDocuments/v/G/TBTN25/BDI690.docx", "https://docs.wto.org/imrd/directdoc.asp?DDFDocuments/v/G/TBTN25/BDI690.docx")</f>
        <v>https://docs.wto.org/imrd/directdoc.asp?DDFDocuments/v/G/TBTN25/BDI690.docx</v>
      </c>
      <c r="U695" s="3" t="s">
        <v>421</v>
      </c>
      <c r="V695" s="3" t="s">
        <v>422</v>
      </c>
      <c r="W695" s="3" t="s">
        <v>422</v>
      </c>
      <c r="X695" s="3" t="s">
        <v>422</v>
      </c>
      <c r="Y695" s="3" t="s">
        <v>422</v>
      </c>
      <c r="Z695" s="3" t="s">
        <v>422</v>
      </c>
      <c r="AA695" s="3" t="s">
        <v>422</v>
      </c>
      <c r="AB695" s="1" t="s">
        <v>1456</v>
      </c>
    </row>
    <row r="696" spans="1:28" ht="409.5" x14ac:dyDescent="0.25">
      <c r="A696" s="3" t="s">
        <v>22</v>
      </c>
      <c r="B696" s="9">
        <v>46001</v>
      </c>
      <c r="C696" s="13" t="str">
        <f>HYPERLINK("https://eping.wto.org/en/Search?viewData= G/TBT/N/KEN/1948"," G/TBT/N/KEN/1948")</f>
        <v xml:space="preserve"> G/TBT/N/KEN/1948</v>
      </c>
      <c r="D696" s="1" t="s">
        <v>1477</v>
      </c>
      <c r="E696" s="1" t="s">
        <v>1478</v>
      </c>
      <c r="F696" s="1" t="s">
        <v>1479</v>
      </c>
      <c r="G696" s="1" t="s">
        <v>23</v>
      </c>
      <c r="H696" s="1" t="s">
        <v>1480</v>
      </c>
      <c r="I696" s="1" t="s">
        <v>435</v>
      </c>
      <c r="J696" s="1" t="s">
        <v>23</v>
      </c>
      <c r="K696" s="1" t="s">
        <v>23</v>
      </c>
      <c r="L696" s="3"/>
      <c r="M696" s="9">
        <v>46061</v>
      </c>
      <c r="N696" s="9">
        <v>46112</v>
      </c>
      <c r="O696" s="9" t="s">
        <v>23</v>
      </c>
      <c r="P696" s="3" t="s">
        <v>24</v>
      </c>
      <c r="Q696" s="1" t="s">
        <v>1481</v>
      </c>
      <c r="R696" s="3" t="str">
        <f>HYPERLINK("https://docs.wto.org/imrd/directdoc.asp?DDFDocuments/t/G/TBTN25/KEN1948.docx", "https://docs.wto.org/imrd/directdoc.asp?DDFDocuments/t/G/TBTN25/KEN1948.docx")</f>
        <v>https://docs.wto.org/imrd/directdoc.asp?DDFDocuments/t/G/TBTN25/KEN1948.docx</v>
      </c>
      <c r="S696" s="3" t="str">
        <f>HYPERLINK("https://docs.wto.org/imrd/directdoc.asp?DDFDocuments/u/G/TBTN25/KEN1948.docx", "https://docs.wto.org/imrd/directdoc.asp?DDFDocuments/u/G/TBTN25/KEN1948.docx")</f>
        <v>https://docs.wto.org/imrd/directdoc.asp?DDFDocuments/u/G/TBTN25/KEN1948.docx</v>
      </c>
      <c r="T696" s="3" t="str">
        <f>HYPERLINK("https://docs.wto.org/imrd/directdoc.asp?DDFDocuments/v/G/TBTN25/KEN1948.docx", "https://docs.wto.org/imrd/directdoc.asp?DDFDocuments/v/G/TBTN25/KEN1948.docx")</f>
        <v>https://docs.wto.org/imrd/directdoc.asp?DDFDocuments/v/G/TBTN25/KEN1948.docx</v>
      </c>
      <c r="U696" s="3" t="s">
        <v>421</v>
      </c>
      <c r="V696" s="3" t="s">
        <v>422</v>
      </c>
      <c r="W696" s="3" t="s">
        <v>422</v>
      </c>
      <c r="X696" s="3" t="s">
        <v>422</v>
      </c>
      <c r="Y696" s="3" t="s">
        <v>422</v>
      </c>
      <c r="Z696" s="3" t="s">
        <v>422</v>
      </c>
      <c r="AA696" s="3" t="s">
        <v>422</v>
      </c>
      <c r="AB696" s="1" t="s">
        <v>1482</v>
      </c>
    </row>
    <row r="697" spans="1:28" ht="409.5" x14ac:dyDescent="0.25">
      <c r="A697" s="3" t="s">
        <v>43</v>
      </c>
      <c r="B697" s="9">
        <v>46001</v>
      </c>
      <c r="C697" s="13" t="str">
        <f>HYPERLINK("https://eping.wto.org/en/Search?viewData= G/TBT/N/BDI/693, G/TBT/N/KEN/1953, G/TBT/N/RWA/1316, G/TBT/N/TZA/1465, G/TBT/N/UGA/2283"," G/TBT/N/BDI/693, G/TBT/N/KEN/1953, G/TBT/N/RWA/1316, G/TBT/N/TZA/1465, G/TBT/N/UGA/2283")</f>
        <v xml:space="preserve"> G/TBT/N/BDI/693, G/TBT/N/KEN/1953, G/TBT/N/RWA/1316, G/TBT/N/TZA/1465, G/TBT/N/UGA/2283</v>
      </c>
      <c r="D697" s="1" t="s">
        <v>1483</v>
      </c>
      <c r="E697" s="1" t="s">
        <v>1484</v>
      </c>
      <c r="F697" s="1" t="s">
        <v>1454</v>
      </c>
      <c r="G697" s="1" t="s">
        <v>23</v>
      </c>
      <c r="H697" s="1" t="s">
        <v>809</v>
      </c>
      <c r="I697" s="1" t="s">
        <v>1129</v>
      </c>
      <c r="J697" s="1" t="s">
        <v>23</v>
      </c>
      <c r="K697" s="1" t="s">
        <v>30</v>
      </c>
      <c r="L697" s="3"/>
      <c r="M697" s="9">
        <v>46061</v>
      </c>
      <c r="N697" s="9" t="s">
        <v>23</v>
      </c>
      <c r="O697" s="9" t="s">
        <v>23</v>
      </c>
      <c r="P697" s="3" t="s">
        <v>24</v>
      </c>
      <c r="Q697" s="1" t="s">
        <v>1485</v>
      </c>
      <c r="R697" s="3" t="str">
        <f>HYPERLINK("https://docs.wto.org/imrd/directdoc.asp?DDFDocuments/t/G/TBTN25/BDI693.docx", "https://docs.wto.org/imrd/directdoc.asp?DDFDocuments/t/G/TBTN25/BDI693.docx")</f>
        <v>https://docs.wto.org/imrd/directdoc.asp?DDFDocuments/t/G/TBTN25/BDI693.docx</v>
      </c>
      <c r="S697" s="3" t="str">
        <f>HYPERLINK("https://docs.wto.org/imrd/directdoc.asp?DDFDocuments/u/G/TBTN25/BDI693.docx", "https://docs.wto.org/imrd/directdoc.asp?DDFDocuments/u/G/TBTN25/BDI693.docx")</f>
        <v>https://docs.wto.org/imrd/directdoc.asp?DDFDocuments/u/G/TBTN25/BDI693.docx</v>
      </c>
      <c r="T697" s="3" t="str">
        <f>HYPERLINK("https://docs.wto.org/imrd/directdoc.asp?DDFDocuments/v/G/TBTN25/BDI693.docx", "https://docs.wto.org/imrd/directdoc.asp?DDFDocuments/v/G/TBTN25/BDI693.docx")</f>
        <v>https://docs.wto.org/imrd/directdoc.asp?DDFDocuments/v/G/TBTN25/BDI693.docx</v>
      </c>
      <c r="U697" s="3" t="s">
        <v>421</v>
      </c>
      <c r="V697" s="3" t="s">
        <v>422</v>
      </c>
      <c r="W697" s="3" t="s">
        <v>422</v>
      </c>
      <c r="X697" s="3" t="s">
        <v>422</v>
      </c>
      <c r="Y697" s="3" t="s">
        <v>422</v>
      </c>
      <c r="Z697" s="3" t="s">
        <v>422</v>
      </c>
      <c r="AA697" s="3" t="s">
        <v>422</v>
      </c>
      <c r="AB697" s="1" t="s">
        <v>1486</v>
      </c>
    </row>
    <row r="698" spans="1:28" ht="409.5" x14ac:dyDescent="0.25">
      <c r="A698" s="3" t="s">
        <v>22</v>
      </c>
      <c r="B698" s="9">
        <v>46001</v>
      </c>
      <c r="C698" s="13" t="str">
        <f>HYPERLINK("https://eping.wto.org/en/Search?viewData= G/TBT/N/BDI/692, G/TBT/N/KEN/1952, G/TBT/N/RWA/1315, G/TBT/N/TZA/1464, G/TBT/N/UGA/2282"," G/TBT/N/BDI/692, G/TBT/N/KEN/1952, G/TBT/N/RWA/1315, G/TBT/N/TZA/1464, G/TBT/N/UGA/2282")</f>
        <v xml:space="preserve"> G/TBT/N/BDI/692, G/TBT/N/KEN/1952, G/TBT/N/RWA/1315, G/TBT/N/TZA/1464, G/TBT/N/UGA/2282</v>
      </c>
      <c r="D698" s="1" t="s">
        <v>1487</v>
      </c>
      <c r="E698" s="1" t="s">
        <v>1488</v>
      </c>
      <c r="F698" s="1" t="s">
        <v>1454</v>
      </c>
      <c r="G698" s="1" t="s">
        <v>23</v>
      </c>
      <c r="H698" s="1" t="s">
        <v>809</v>
      </c>
      <c r="I698" s="1" t="s">
        <v>1129</v>
      </c>
      <c r="J698" s="1" t="s">
        <v>23</v>
      </c>
      <c r="K698" s="1" t="s">
        <v>30</v>
      </c>
      <c r="L698" s="3"/>
      <c r="M698" s="9">
        <v>46061</v>
      </c>
      <c r="N698" s="9" t="s">
        <v>23</v>
      </c>
      <c r="O698" s="9" t="s">
        <v>23</v>
      </c>
      <c r="P698" s="3" t="s">
        <v>24</v>
      </c>
      <c r="Q698" s="1" t="s">
        <v>1489</v>
      </c>
      <c r="R698" s="3" t="str">
        <f>HYPERLINK("https://docs.wto.org/imrd/directdoc.asp?DDFDocuments/t/G/TBTN25/BDI692.docx", "https://docs.wto.org/imrd/directdoc.asp?DDFDocuments/t/G/TBTN25/BDI692.docx")</f>
        <v>https://docs.wto.org/imrd/directdoc.asp?DDFDocuments/t/G/TBTN25/BDI692.docx</v>
      </c>
      <c r="S698" s="3" t="str">
        <f>HYPERLINK("https://docs.wto.org/imrd/directdoc.asp?DDFDocuments/u/G/TBTN25/BDI692.docx", "https://docs.wto.org/imrd/directdoc.asp?DDFDocuments/u/G/TBTN25/BDI692.docx")</f>
        <v>https://docs.wto.org/imrd/directdoc.asp?DDFDocuments/u/G/TBTN25/BDI692.docx</v>
      </c>
      <c r="T698" s="3" t="str">
        <f>HYPERLINK("https://docs.wto.org/imrd/directdoc.asp?DDFDocuments/v/G/TBTN25/BDI692.docx", "https://docs.wto.org/imrd/directdoc.asp?DDFDocuments/v/G/TBTN25/BDI692.docx")</f>
        <v>https://docs.wto.org/imrd/directdoc.asp?DDFDocuments/v/G/TBTN25/BDI692.docx</v>
      </c>
      <c r="U698" s="3" t="s">
        <v>421</v>
      </c>
      <c r="V698" s="3" t="s">
        <v>422</v>
      </c>
      <c r="W698" s="3" t="s">
        <v>422</v>
      </c>
      <c r="X698" s="3" t="s">
        <v>422</v>
      </c>
      <c r="Y698" s="3" t="s">
        <v>422</v>
      </c>
      <c r="Z698" s="3" t="s">
        <v>422</v>
      </c>
      <c r="AA698" s="3" t="s">
        <v>422</v>
      </c>
      <c r="AB698" s="1" t="s">
        <v>1490</v>
      </c>
    </row>
    <row r="699" spans="1:28" ht="409.5" x14ac:dyDescent="0.25">
      <c r="A699" s="3" t="s">
        <v>126</v>
      </c>
      <c r="B699" s="9">
        <v>46001</v>
      </c>
      <c r="C699" s="13" t="str">
        <f>HYPERLINK("https://eping.wto.org/en/Search?viewData= G/TBT/N/BDI/691, G/TBT/N/KEN/1951, G/TBT/N/RWA/1314, G/TBT/N/TZA/1463, G/TBT/N/UGA/2281"," G/TBT/N/BDI/691, G/TBT/N/KEN/1951, G/TBT/N/RWA/1314, G/TBT/N/TZA/1463, G/TBT/N/UGA/2281")</f>
        <v xml:space="preserve"> G/TBT/N/BDI/691, G/TBT/N/KEN/1951, G/TBT/N/RWA/1314, G/TBT/N/TZA/1463, G/TBT/N/UGA/2281</v>
      </c>
      <c r="D699" s="1" t="s">
        <v>1491</v>
      </c>
      <c r="E699" s="1" t="s">
        <v>1492</v>
      </c>
      <c r="F699" s="1" t="s">
        <v>1454</v>
      </c>
      <c r="G699" s="1" t="s">
        <v>23</v>
      </c>
      <c r="H699" s="1" t="s">
        <v>809</v>
      </c>
      <c r="I699" s="1" t="s">
        <v>1129</v>
      </c>
      <c r="J699" s="1" t="s">
        <v>23</v>
      </c>
      <c r="K699" s="1" t="s">
        <v>30</v>
      </c>
      <c r="L699" s="3"/>
      <c r="M699" s="9">
        <v>46061</v>
      </c>
      <c r="N699" s="9" t="s">
        <v>23</v>
      </c>
      <c r="O699" s="9" t="s">
        <v>23</v>
      </c>
      <c r="P699" s="3" t="s">
        <v>24</v>
      </c>
      <c r="Q699" s="1" t="s">
        <v>1493</v>
      </c>
      <c r="R699" s="3" t="str">
        <f>HYPERLINK("https://docs.wto.org/imrd/directdoc.asp?DDFDocuments/t/G/TBTN25/BDI691.docx", "https://docs.wto.org/imrd/directdoc.asp?DDFDocuments/t/G/TBTN25/BDI691.docx")</f>
        <v>https://docs.wto.org/imrd/directdoc.asp?DDFDocuments/t/G/TBTN25/BDI691.docx</v>
      </c>
      <c r="S699" s="3" t="str">
        <f>HYPERLINK("https://docs.wto.org/imrd/directdoc.asp?DDFDocuments/u/G/TBTN25/BDI691.docx", "https://docs.wto.org/imrd/directdoc.asp?DDFDocuments/u/G/TBTN25/BDI691.docx")</f>
        <v>https://docs.wto.org/imrd/directdoc.asp?DDFDocuments/u/G/TBTN25/BDI691.docx</v>
      </c>
      <c r="T699" s="3" t="str">
        <f>HYPERLINK("https://docs.wto.org/imrd/directdoc.asp?DDFDocuments/v/G/TBTN25/BDI691.docx", "https://docs.wto.org/imrd/directdoc.asp?DDFDocuments/v/G/TBTN25/BDI691.docx")</f>
        <v>https://docs.wto.org/imrd/directdoc.asp?DDFDocuments/v/G/TBTN25/BDI691.docx</v>
      </c>
      <c r="U699" s="3" t="s">
        <v>421</v>
      </c>
      <c r="V699" s="3" t="s">
        <v>422</v>
      </c>
      <c r="W699" s="3" t="s">
        <v>422</v>
      </c>
      <c r="X699" s="3" t="s">
        <v>422</v>
      </c>
      <c r="Y699" s="3" t="s">
        <v>422</v>
      </c>
      <c r="Z699" s="3" t="s">
        <v>422</v>
      </c>
      <c r="AA699" s="3" t="s">
        <v>422</v>
      </c>
      <c r="AB699" s="1" t="s">
        <v>1494</v>
      </c>
    </row>
    <row r="700" spans="1:28" ht="409.5" x14ac:dyDescent="0.25">
      <c r="A700" s="3" t="s">
        <v>28</v>
      </c>
      <c r="B700" s="9">
        <v>46001</v>
      </c>
      <c r="C700" s="13" t="str">
        <f>HYPERLINK("https://eping.wto.org/en/Search?viewData= G/TBT/N/BDI/695, G/TBT/N/KEN/1955, G/TBT/N/RWA/1318, G/TBT/N/TZA/1467, G/TBT/N/UGA/2285"," G/TBT/N/BDI/695, G/TBT/N/KEN/1955, G/TBT/N/RWA/1318, G/TBT/N/TZA/1467, G/TBT/N/UGA/2285")</f>
        <v xml:space="preserve"> G/TBT/N/BDI/695, G/TBT/N/KEN/1955, G/TBT/N/RWA/1318, G/TBT/N/TZA/1467, G/TBT/N/UGA/2285</v>
      </c>
      <c r="D700" s="1" t="s">
        <v>1473</v>
      </c>
      <c r="E700" s="1" t="s">
        <v>1474</v>
      </c>
      <c r="F700" s="1" t="s">
        <v>1454</v>
      </c>
      <c r="G700" s="1" t="s">
        <v>23</v>
      </c>
      <c r="H700" s="1" t="s">
        <v>809</v>
      </c>
      <c r="I700" s="1" t="s">
        <v>1129</v>
      </c>
      <c r="J700" s="1" t="s">
        <v>23</v>
      </c>
      <c r="K700" s="1" t="s">
        <v>30</v>
      </c>
      <c r="L700" s="3"/>
      <c r="M700" s="9">
        <v>46061</v>
      </c>
      <c r="N700" s="9" t="s">
        <v>23</v>
      </c>
      <c r="O700" s="9" t="s">
        <v>23</v>
      </c>
      <c r="P700" s="3" t="s">
        <v>24</v>
      </c>
      <c r="Q700" s="1" t="s">
        <v>1475</v>
      </c>
      <c r="R700" s="3" t="str">
        <f>HYPERLINK("https://docs.wto.org/imrd/directdoc.asp?DDFDocuments/t/G/TBTN25/BDI695.docx", "https://docs.wto.org/imrd/directdoc.asp?DDFDocuments/t/G/TBTN25/BDI695.docx")</f>
        <v>https://docs.wto.org/imrd/directdoc.asp?DDFDocuments/t/G/TBTN25/BDI695.docx</v>
      </c>
      <c r="S700" s="3" t="str">
        <f>HYPERLINK("https://docs.wto.org/imrd/directdoc.asp?DDFDocuments/u/G/TBTN25/BDI695.docx", "https://docs.wto.org/imrd/directdoc.asp?DDFDocuments/u/G/TBTN25/BDI695.docx")</f>
        <v>https://docs.wto.org/imrd/directdoc.asp?DDFDocuments/u/G/TBTN25/BDI695.docx</v>
      </c>
      <c r="T700" s="3" t="str">
        <f>HYPERLINK("https://docs.wto.org/imrd/directdoc.asp?DDFDocuments/v/G/TBTN25/BDI695.docx", "https://docs.wto.org/imrd/directdoc.asp?DDFDocuments/v/G/TBTN25/BDI695.docx")</f>
        <v>https://docs.wto.org/imrd/directdoc.asp?DDFDocuments/v/G/TBTN25/BDI695.docx</v>
      </c>
      <c r="U700" s="3" t="s">
        <v>421</v>
      </c>
      <c r="V700" s="3" t="s">
        <v>422</v>
      </c>
      <c r="W700" s="3" t="s">
        <v>422</v>
      </c>
      <c r="X700" s="3" t="s">
        <v>422</v>
      </c>
      <c r="Y700" s="3" t="s">
        <v>422</v>
      </c>
      <c r="Z700" s="3" t="s">
        <v>422</v>
      </c>
      <c r="AA700" s="3" t="s">
        <v>422</v>
      </c>
      <c r="AB700" s="1" t="s">
        <v>1476</v>
      </c>
    </row>
    <row r="701" spans="1:28" ht="409.5" x14ac:dyDescent="0.25">
      <c r="A701" s="3" t="s">
        <v>126</v>
      </c>
      <c r="B701" s="9">
        <v>46001</v>
      </c>
      <c r="C701" s="13" t="str">
        <f>HYPERLINK("https://eping.wto.org/en/Search?viewData= G/TBT/N/BDI/694, G/TBT/N/KEN/1954, G/TBT/N/RWA/1317, G/TBT/N/TZA/1466, G/TBT/N/UGA/2284"," G/TBT/N/BDI/694, G/TBT/N/KEN/1954, G/TBT/N/RWA/1317, G/TBT/N/TZA/1466, G/TBT/N/UGA/2284")</f>
        <v xml:space="preserve"> G/TBT/N/BDI/694, G/TBT/N/KEN/1954, G/TBT/N/RWA/1317, G/TBT/N/TZA/1466, G/TBT/N/UGA/2284</v>
      </c>
      <c r="D701" s="1" t="s">
        <v>1495</v>
      </c>
      <c r="E701" s="1" t="s">
        <v>1496</v>
      </c>
      <c r="F701" s="1" t="s">
        <v>1454</v>
      </c>
      <c r="G701" s="1" t="s">
        <v>23</v>
      </c>
      <c r="H701" s="1" t="s">
        <v>809</v>
      </c>
      <c r="I701" s="1" t="s">
        <v>1129</v>
      </c>
      <c r="J701" s="1" t="s">
        <v>23</v>
      </c>
      <c r="K701" s="1" t="s">
        <v>30</v>
      </c>
      <c r="L701" s="3"/>
      <c r="M701" s="9">
        <v>46061</v>
      </c>
      <c r="N701" s="9" t="s">
        <v>23</v>
      </c>
      <c r="O701" s="9" t="s">
        <v>23</v>
      </c>
      <c r="P701" s="3" t="s">
        <v>24</v>
      </c>
      <c r="Q701" s="1" t="s">
        <v>1497</v>
      </c>
      <c r="R701" s="3" t="str">
        <f>HYPERLINK("https://docs.wto.org/imrd/directdoc.asp?DDFDocuments/t/G/TBTN25/BDI694.docx", "https://docs.wto.org/imrd/directdoc.asp?DDFDocuments/t/G/TBTN25/BDI694.docx")</f>
        <v>https://docs.wto.org/imrd/directdoc.asp?DDFDocuments/t/G/TBTN25/BDI694.docx</v>
      </c>
      <c r="S701" s="3" t="str">
        <f>HYPERLINK("https://docs.wto.org/imrd/directdoc.asp?DDFDocuments/u/G/TBTN25/BDI694.docx", "https://docs.wto.org/imrd/directdoc.asp?DDFDocuments/u/G/TBTN25/BDI694.docx")</f>
        <v>https://docs.wto.org/imrd/directdoc.asp?DDFDocuments/u/G/TBTN25/BDI694.docx</v>
      </c>
      <c r="T701" s="3" t="str">
        <f>HYPERLINK("https://docs.wto.org/imrd/directdoc.asp?DDFDocuments/v/G/TBTN25/BDI694.docx", "https://docs.wto.org/imrd/directdoc.asp?DDFDocuments/v/G/TBTN25/BDI694.docx")</f>
        <v>https://docs.wto.org/imrd/directdoc.asp?DDFDocuments/v/G/TBTN25/BDI694.docx</v>
      </c>
      <c r="U701" s="3" t="s">
        <v>421</v>
      </c>
      <c r="V701" s="3" t="s">
        <v>422</v>
      </c>
      <c r="W701" s="3" t="s">
        <v>422</v>
      </c>
      <c r="X701" s="3" t="s">
        <v>422</v>
      </c>
      <c r="Y701" s="3" t="s">
        <v>422</v>
      </c>
      <c r="Z701" s="3" t="s">
        <v>422</v>
      </c>
      <c r="AA701" s="3" t="s">
        <v>422</v>
      </c>
      <c r="AB701" s="1" t="s">
        <v>1498</v>
      </c>
    </row>
    <row r="702" spans="1:28" ht="409.5" x14ac:dyDescent="0.25">
      <c r="A702" s="3" t="s">
        <v>28</v>
      </c>
      <c r="B702" s="9">
        <v>46001</v>
      </c>
      <c r="C702" s="13" t="str">
        <f>HYPERLINK("https://eping.wto.org/en/Search?viewData= G/TBT/N/BDI/696, G/TBT/N/KEN/1956, G/TBT/N/RWA/1319, G/TBT/N/TZA/1468, G/TBT/N/UGA/2286"," G/TBT/N/BDI/696, G/TBT/N/KEN/1956, G/TBT/N/RWA/1319, G/TBT/N/TZA/1468, G/TBT/N/UGA/2286")</f>
        <v xml:space="preserve"> G/TBT/N/BDI/696, G/TBT/N/KEN/1956, G/TBT/N/RWA/1319, G/TBT/N/TZA/1468, G/TBT/N/UGA/2286</v>
      </c>
      <c r="D702" s="1" t="s">
        <v>1499</v>
      </c>
      <c r="E702" s="1" t="s">
        <v>1500</v>
      </c>
      <c r="F702" s="1" t="s">
        <v>1454</v>
      </c>
      <c r="G702" s="1" t="s">
        <v>23</v>
      </c>
      <c r="H702" s="1" t="s">
        <v>809</v>
      </c>
      <c r="I702" s="1" t="s">
        <v>1129</v>
      </c>
      <c r="J702" s="1" t="s">
        <v>23</v>
      </c>
      <c r="K702" s="1" t="s">
        <v>30</v>
      </c>
      <c r="L702" s="3"/>
      <c r="M702" s="9">
        <v>46061</v>
      </c>
      <c r="N702" s="9" t="s">
        <v>23</v>
      </c>
      <c r="O702" s="9" t="s">
        <v>23</v>
      </c>
      <c r="P702" s="3" t="s">
        <v>24</v>
      </c>
      <c r="Q702" s="1" t="s">
        <v>1501</v>
      </c>
      <c r="R702" s="3" t="str">
        <f>HYPERLINK("https://docs.wto.org/imrd/directdoc.asp?DDFDocuments/t/G/TBTN25/BDI696.docx", "https://docs.wto.org/imrd/directdoc.asp?DDFDocuments/t/G/TBTN25/BDI696.docx")</f>
        <v>https://docs.wto.org/imrd/directdoc.asp?DDFDocuments/t/G/TBTN25/BDI696.docx</v>
      </c>
      <c r="S702" s="3" t="str">
        <f>HYPERLINK("https://docs.wto.org/imrd/directdoc.asp?DDFDocuments/u/G/TBTN25/BDI696.docx", "https://docs.wto.org/imrd/directdoc.asp?DDFDocuments/u/G/TBTN25/BDI696.docx")</f>
        <v>https://docs.wto.org/imrd/directdoc.asp?DDFDocuments/u/G/TBTN25/BDI696.docx</v>
      </c>
      <c r="T702" s="3" t="str">
        <f>HYPERLINK("https://docs.wto.org/imrd/directdoc.asp?DDFDocuments/v/G/TBTN25/BDI696.docx", "https://docs.wto.org/imrd/directdoc.asp?DDFDocuments/v/G/TBTN25/BDI696.docx")</f>
        <v>https://docs.wto.org/imrd/directdoc.asp?DDFDocuments/v/G/TBTN25/BDI696.docx</v>
      </c>
      <c r="U702" s="3" t="s">
        <v>421</v>
      </c>
      <c r="V702" s="3" t="s">
        <v>422</v>
      </c>
      <c r="W702" s="3" t="s">
        <v>422</v>
      </c>
      <c r="X702" s="3" t="s">
        <v>422</v>
      </c>
      <c r="Y702" s="3" t="s">
        <v>422</v>
      </c>
      <c r="Z702" s="3" t="s">
        <v>422</v>
      </c>
      <c r="AA702" s="3" t="s">
        <v>422</v>
      </c>
      <c r="AB702" s="1" t="s">
        <v>1502</v>
      </c>
    </row>
    <row r="703" spans="1:28" ht="409.5" x14ac:dyDescent="0.25">
      <c r="A703" s="3" t="s">
        <v>22</v>
      </c>
      <c r="B703" s="9">
        <v>46001</v>
      </c>
      <c r="C703" s="13" t="str">
        <f>HYPERLINK("https://eping.wto.org/en/Search?viewData= G/TBT/N/BDI/696, G/TBT/N/KEN/1956, G/TBT/N/RWA/1319, G/TBT/N/TZA/1468, G/TBT/N/UGA/2286"," G/TBT/N/BDI/696, G/TBT/N/KEN/1956, G/TBT/N/RWA/1319, G/TBT/N/TZA/1468, G/TBT/N/UGA/2286")</f>
        <v xml:space="preserve"> G/TBT/N/BDI/696, G/TBT/N/KEN/1956, G/TBT/N/RWA/1319, G/TBT/N/TZA/1468, G/TBT/N/UGA/2286</v>
      </c>
      <c r="D703" s="1" t="s">
        <v>1499</v>
      </c>
      <c r="E703" s="1" t="s">
        <v>1500</v>
      </c>
      <c r="F703" s="1" t="s">
        <v>1454</v>
      </c>
      <c r="G703" s="1" t="s">
        <v>23</v>
      </c>
      <c r="H703" s="1" t="s">
        <v>809</v>
      </c>
      <c r="I703" s="1" t="s">
        <v>1129</v>
      </c>
      <c r="J703" s="1" t="s">
        <v>23</v>
      </c>
      <c r="K703" s="1" t="s">
        <v>30</v>
      </c>
      <c r="L703" s="3"/>
      <c r="M703" s="9">
        <v>46061</v>
      </c>
      <c r="N703" s="9" t="s">
        <v>23</v>
      </c>
      <c r="O703" s="9" t="s">
        <v>23</v>
      </c>
      <c r="P703" s="3" t="s">
        <v>24</v>
      </c>
      <c r="Q703" s="1" t="s">
        <v>1501</v>
      </c>
      <c r="R703" s="3" t="str">
        <f>HYPERLINK("https://docs.wto.org/imrd/directdoc.asp?DDFDocuments/t/G/TBTN25/BDI696.docx", "https://docs.wto.org/imrd/directdoc.asp?DDFDocuments/t/G/TBTN25/BDI696.docx")</f>
        <v>https://docs.wto.org/imrd/directdoc.asp?DDFDocuments/t/G/TBTN25/BDI696.docx</v>
      </c>
      <c r="S703" s="3" t="str">
        <f>HYPERLINK("https://docs.wto.org/imrd/directdoc.asp?DDFDocuments/u/G/TBTN25/BDI696.docx", "https://docs.wto.org/imrd/directdoc.asp?DDFDocuments/u/G/TBTN25/BDI696.docx")</f>
        <v>https://docs.wto.org/imrd/directdoc.asp?DDFDocuments/u/G/TBTN25/BDI696.docx</v>
      </c>
      <c r="T703" s="3" t="str">
        <f>HYPERLINK("https://docs.wto.org/imrd/directdoc.asp?DDFDocuments/v/G/TBTN25/BDI696.docx", "https://docs.wto.org/imrd/directdoc.asp?DDFDocuments/v/G/TBTN25/BDI696.docx")</f>
        <v>https://docs.wto.org/imrd/directdoc.asp?DDFDocuments/v/G/TBTN25/BDI696.docx</v>
      </c>
      <c r="U703" s="3" t="s">
        <v>421</v>
      </c>
      <c r="V703" s="3" t="s">
        <v>422</v>
      </c>
      <c r="W703" s="3" t="s">
        <v>422</v>
      </c>
      <c r="X703" s="3" t="s">
        <v>422</v>
      </c>
      <c r="Y703" s="3" t="s">
        <v>422</v>
      </c>
      <c r="Z703" s="3" t="s">
        <v>422</v>
      </c>
      <c r="AA703" s="3" t="s">
        <v>422</v>
      </c>
      <c r="AB703" s="1" t="s">
        <v>1502</v>
      </c>
    </row>
    <row r="704" spans="1:28" ht="409.5" x14ac:dyDescent="0.25">
      <c r="A704" s="3" t="s">
        <v>22</v>
      </c>
      <c r="B704" s="9">
        <v>46001</v>
      </c>
      <c r="C704" s="13" t="str">
        <f>HYPERLINK("https://eping.wto.org/en/Search?viewData= G/TBT/N/BDI/693, G/TBT/N/KEN/1953, G/TBT/N/RWA/1316, G/TBT/N/TZA/1465, G/TBT/N/UGA/2283"," G/TBT/N/BDI/693, G/TBT/N/KEN/1953, G/TBT/N/RWA/1316, G/TBT/N/TZA/1465, G/TBT/N/UGA/2283")</f>
        <v xml:space="preserve"> G/TBT/N/BDI/693, G/TBT/N/KEN/1953, G/TBT/N/RWA/1316, G/TBT/N/TZA/1465, G/TBT/N/UGA/2283</v>
      </c>
      <c r="D704" s="1" t="s">
        <v>1483</v>
      </c>
      <c r="E704" s="1" t="s">
        <v>1484</v>
      </c>
      <c r="F704" s="1" t="s">
        <v>1454</v>
      </c>
      <c r="G704" s="1" t="s">
        <v>23</v>
      </c>
      <c r="H704" s="1" t="s">
        <v>809</v>
      </c>
      <c r="I704" s="1" t="s">
        <v>1129</v>
      </c>
      <c r="J704" s="1" t="s">
        <v>23</v>
      </c>
      <c r="K704" s="1" t="s">
        <v>30</v>
      </c>
      <c r="L704" s="3"/>
      <c r="M704" s="9">
        <v>46061</v>
      </c>
      <c r="N704" s="9" t="s">
        <v>23</v>
      </c>
      <c r="O704" s="9" t="s">
        <v>23</v>
      </c>
      <c r="P704" s="3" t="s">
        <v>24</v>
      </c>
      <c r="Q704" s="1" t="s">
        <v>1485</v>
      </c>
      <c r="R704" s="3" t="str">
        <f>HYPERLINK("https://docs.wto.org/imrd/directdoc.asp?DDFDocuments/t/G/TBTN25/BDI693.docx", "https://docs.wto.org/imrd/directdoc.asp?DDFDocuments/t/G/TBTN25/BDI693.docx")</f>
        <v>https://docs.wto.org/imrd/directdoc.asp?DDFDocuments/t/G/TBTN25/BDI693.docx</v>
      </c>
      <c r="S704" s="3" t="str">
        <f>HYPERLINK("https://docs.wto.org/imrd/directdoc.asp?DDFDocuments/u/G/TBTN25/BDI693.docx", "https://docs.wto.org/imrd/directdoc.asp?DDFDocuments/u/G/TBTN25/BDI693.docx")</f>
        <v>https://docs.wto.org/imrd/directdoc.asp?DDFDocuments/u/G/TBTN25/BDI693.docx</v>
      </c>
      <c r="T704" s="3" t="str">
        <f>HYPERLINK("https://docs.wto.org/imrd/directdoc.asp?DDFDocuments/v/G/TBTN25/BDI693.docx", "https://docs.wto.org/imrd/directdoc.asp?DDFDocuments/v/G/TBTN25/BDI693.docx")</f>
        <v>https://docs.wto.org/imrd/directdoc.asp?DDFDocuments/v/G/TBTN25/BDI693.docx</v>
      </c>
      <c r="U704" s="3" t="s">
        <v>421</v>
      </c>
      <c r="V704" s="3" t="s">
        <v>422</v>
      </c>
      <c r="W704" s="3" t="s">
        <v>422</v>
      </c>
      <c r="X704" s="3" t="s">
        <v>422</v>
      </c>
      <c r="Y704" s="3" t="s">
        <v>422</v>
      </c>
      <c r="Z704" s="3" t="s">
        <v>422</v>
      </c>
      <c r="AA704" s="3" t="s">
        <v>422</v>
      </c>
      <c r="AB704" s="1" t="s">
        <v>1486</v>
      </c>
    </row>
    <row r="705" spans="1:28" ht="409.5" x14ac:dyDescent="0.25">
      <c r="A705" s="3" t="s">
        <v>84</v>
      </c>
      <c r="B705" s="9">
        <v>46001</v>
      </c>
      <c r="C705" s="13" t="str">
        <f>HYPERLINK("https://eping.wto.org/en/Search?viewData= G/TBT/N/EU/1175"," G/TBT/N/EU/1175")</f>
        <v xml:space="preserve"> G/TBT/N/EU/1175</v>
      </c>
      <c r="D705" s="1" t="s">
        <v>1503</v>
      </c>
      <c r="E705" s="1" t="s">
        <v>1504</v>
      </c>
      <c r="F705" s="1" t="s">
        <v>1505</v>
      </c>
      <c r="G705" s="1" t="s">
        <v>23</v>
      </c>
      <c r="H705" s="1" t="s">
        <v>23</v>
      </c>
      <c r="I705" s="1" t="s">
        <v>86</v>
      </c>
      <c r="J705" s="1" t="s">
        <v>1506</v>
      </c>
      <c r="K705" s="1" t="s">
        <v>23</v>
      </c>
      <c r="L705" s="3"/>
      <c r="M705" s="9">
        <v>46061</v>
      </c>
      <c r="N705" s="9" t="s">
        <v>23</v>
      </c>
      <c r="O705" s="9" t="s">
        <v>23</v>
      </c>
      <c r="P705" s="3" t="s">
        <v>24</v>
      </c>
      <c r="Q705" s="1" t="s">
        <v>1507</v>
      </c>
      <c r="R705" s="3" t="str">
        <f>HYPERLINK("https://docs.wto.org/imrd/directdoc.asp?DDFDocuments/t/G/TBTN25/EU1175.docx", "https://docs.wto.org/imrd/directdoc.asp?DDFDocuments/t/G/TBTN25/EU1175.docx")</f>
        <v>https://docs.wto.org/imrd/directdoc.asp?DDFDocuments/t/G/TBTN25/EU1175.docx</v>
      </c>
      <c r="S705" s="3" t="str">
        <f>HYPERLINK("https://docs.wto.org/imrd/directdoc.asp?DDFDocuments/u/G/TBTN25/EU1175.docx", "https://docs.wto.org/imrd/directdoc.asp?DDFDocuments/u/G/TBTN25/EU1175.docx")</f>
        <v>https://docs.wto.org/imrd/directdoc.asp?DDFDocuments/u/G/TBTN25/EU1175.docx</v>
      </c>
      <c r="T705" s="3" t="str">
        <f>HYPERLINK("https://docs.wto.org/imrd/directdoc.asp?DDFDocuments/v/G/TBTN25/EU1175.docx", "https://docs.wto.org/imrd/directdoc.asp?DDFDocuments/v/G/TBTN25/EU1175.docx")</f>
        <v>https://docs.wto.org/imrd/directdoc.asp?DDFDocuments/v/G/TBTN25/EU1175.docx</v>
      </c>
      <c r="U705" s="3" t="s">
        <v>421</v>
      </c>
      <c r="V705" s="3" t="s">
        <v>422</v>
      </c>
      <c r="W705" s="3" t="s">
        <v>422</v>
      </c>
      <c r="X705" s="3" t="s">
        <v>422</v>
      </c>
      <c r="Y705" s="3" t="s">
        <v>422</v>
      </c>
      <c r="Z705" s="3" t="s">
        <v>422</v>
      </c>
      <c r="AA705" s="3" t="s">
        <v>422</v>
      </c>
      <c r="AB705" s="1" t="s">
        <v>1508</v>
      </c>
    </row>
    <row r="706" spans="1:28" ht="409.5" x14ac:dyDescent="0.25">
      <c r="A706" s="3" t="s">
        <v>84</v>
      </c>
      <c r="B706" s="9">
        <v>46001</v>
      </c>
      <c r="C706" s="13" t="str">
        <f>HYPERLINK("https://eping.wto.org/en/Search?viewData= G/TBT/N/EU/1176"," G/TBT/N/EU/1176")</f>
        <v xml:space="preserve"> G/TBT/N/EU/1176</v>
      </c>
      <c r="D706" s="1" t="s">
        <v>1509</v>
      </c>
      <c r="E706" s="1" t="s">
        <v>1510</v>
      </c>
      <c r="F706" s="1" t="s">
        <v>1511</v>
      </c>
      <c r="G706" s="1" t="s">
        <v>23</v>
      </c>
      <c r="H706" s="1" t="s">
        <v>23</v>
      </c>
      <c r="I706" s="1" t="s">
        <v>83</v>
      </c>
      <c r="J706" s="1" t="s">
        <v>1512</v>
      </c>
      <c r="K706" s="1" t="s">
        <v>23</v>
      </c>
      <c r="L706" s="3"/>
      <c r="M706" s="9">
        <v>46061</v>
      </c>
      <c r="N706" s="9" t="s">
        <v>23</v>
      </c>
      <c r="O706" s="9" t="s">
        <v>23</v>
      </c>
      <c r="P706" s="3" t="s">
        <v>24</v>
      </c>
      <c r="Q706" s="1" t="s">
        <v>1513</v>
      </c>
      <c r="R706" s="3" t="str">
        <f>HYPERLINK("https://docs.wto.org/imrd/directdoc.asp?DDFDocuments/t/G/TBTN25/EU1176.docx", "https://docs.wto.org/imrd/directdoc.asp?DDFDocuments/t/G/TBTN25/EU1176.docx")</f>
        <v>https://docs.wto.org/imrd/directdoc.asp?DDFDocuments/t/G/TBTN25/EU1176.docx</v>
      </c>
      <c r="S706" s="3" t="str">
        <f>HYPERLINK("https://docs.wto.org/imrd/directdoc.asp?DDFDocuments/u/G/TBTN25/EU1176.docx", "https://docs.wto.org/imrd/directdoc.asp?DDFDocuments/u/G/TBTN25/EU1176.docx")</f>
        <v>https://docs.wto.org/imrd/directdoc.asp?DDFDocuments/u/G/TBTN25/EU1176.docx</v>
      </c>
      <c r="T706" s="3" t="str">
        <f>HYPERLINK("https://docs.wto.org/imrd/directdoc.asp?DDFDocuments/v/G/TBTN25/EU1176.docx", "https://docs.wto.org/imrd/directdoc.asp?DDFDocuments/v/G/TBTN25/EU1176.docx")</f>
        <v>https://docs.wto.org/imrd/directdoc.asp?DDFDocuments/v/G/TBTN25/EU1176.docx</v>
      </c>
      <c r="U706" s="3" t="s">
        <v>421</v>
      </c>
      <c r="V706" s="3" t="s">
        <v>422</v>
      </c>
      <c r="W706" s="3" t="s">
        <v>422</v>
      </c>
      <c r="X706" s="3" t="s">
        <v>422</v>
      </c>
      <c r="Y706" s="3" t="s">
        <v>422</v>
      </c>
      <c r="Z706" s="3" t="s">
        <v>422</v>
      </c>
      <c r="AA706" s="3" t="s">
        <v>422</v>
      </c>
      <c r="AB706" s="1" t="s">
        <v>1514</v>
      </c>
    </row>
    <row r="707" spans="1:28" ht="409.5" x14ac:dyDescent="0.25">
      <c r="A707" s="3" t="s">
        <v>47</v>
      </c>
      <c r="B707" s="9">
        <v>46001</v>
      </c>
      <c r="C707" s="13" t="str">
        <f>HYPERLINK("https://eping.wto.org/en/Search?viewData= G/TBT/N/BDI/694, G/TBT/N/KEN/1954, G/TBT/N/RWA/1317, G/TBT/N/TZA/1466, G/TBT/N/UGA/2284"," G/TBT/N/BDI/694, G/TBT/N/KEN/1954, G/TBT/N/RWA/1317, G/TBT/N/TZA/1466, G/TBT/N/UGA/2284")</f>
        <v xml:space="preserve"> G/TBT/N/BDI/694, G/TBT/N/KEN/1954, G/TBT/N/RWA/1317, G/TBT/N/TZA/1466, G/TBT/N/UGA/2284</v>
      </c>
      <c r="D707" s="1" t="s">
        <v>1495</v>
      </c>
      <c r="E707" s="1" t="s">
        <v>1496</v>
      </c>
      <c r="F707" s="1" t="s">
        <v>1454</v>
      </c>
      <c r="G707" s="1" t="s">
        <v>23</v>
      </c>
      <c r="H707" s="1" t="s">
        <v>809</v>
      </c>
      <c r="I707" s="1" t="s">
        <v>1129</v>
      </c>
      <c r="J707" s="1" t="s">
        <v>23</v>
      </c>
      <c r="K707" s="1" t="s">
        <v>30</v>
      </c>
      <c r="L707" s="3"/>
      <c r="M707" s="9">
        <v>46061</v>
      </c>
      <c r="N707" s="9" t="s">
        <v>23</v>
      </c>
      <c r="O707" s="9" t="s">
        <v>23</v>
      </c>
      <c r="P707" s="3" t="s">
        <v>24</v>
      </c>
      <c r="Q707" s="1" t="s">
        <v>1497</v>
      </c>
      <c r="R707" s="3" t="str">
        <f>HYPERLINK("https://docs.wto.org/imrd/directdoc.asp?DDFDocuments/t/G/TBTN25/BDI694.docx", "https://docs.wto.org/imrd/directdoc.asp?DDFDocuments/t/G/TBTN25/BDI694.docx")</f>
        <v>https://docs.wto.org/imrd/directdoc.asp?DDFDocuments/t/G/TBTN25/BDI694.docx</v>
      </c>
      <c r="S707" s="3" t="str">
        <f>HYPERLINK("https://docs.wto.org/imrd/directdoc.asp?DDFDocuments/u/G/TBTN25/BDI694.docx", "https://docs.wto.org/imrd/directdoc.asp?DDFDocuments/u/G/TBTN25/BDI694.docx")</f>
        <v>https://docs.wto.org/imrd/directdoc.asp?DDFDocuments/u/G/TBTN25/BDI694.docx</v>
      </c>
      <c r="T707" s="3" t="str">
        <f>HYPERLINK("https://docs.wto.org/imrd/directdoc.asp?DDFDocuments/v/G/TBTN25/BDI694.docx", "https://docs.wto.org/imrd/directdoc.asp?DDFDocuments/v/G/TBTN25/BDI694.docx")</f>
        <v>https://docs.wto.org/imrd/directdoc.asp?DDFDocuments/v/G/TBTN25/BDI694.docx</v>
      </c>
      <c r="U707" s="3" t="s">
        <v>421</v>
      </c>
      <c r="V707" s="3" t="s">
        <v>422</v>
      </c>
      <c r="W707" s="3" t="s">
        <v>422</v>
      </c>
      <c r="X707" s="3" t="s">
        <v>422</v>
      </c>
      <c r="Y707" s="3" t="s">
        <v>422</v>
      </c>
      <c r="Z707" s="3" t="s">
        <v>422</v>
      </c>
      <c r="AA707" s="3" t="s">
        <v>422</v>
      </c>
      <c r="AB707" s="1" t="s">
        <v>1498</v>
      </c>
    </row>
    <row r="708" spans="1:28" ht="409.5" x14ac:dyDescent="0.25">
      <c r="A708" s="3" t="s">
        <v>126</v>
      </c>
      <c r="B708" s="9">
        <v>46001</v>
      </c>
      <c r="C708" s="13" t="str">
        <f>HYPERLINK("https://eping.wto.org/en/Search?viewData= G/TBT/N/BDI/695, G/TBT/N/KEN/1955, G/TBT/N/RWA/1318, G/TBT/N/TZA/1467, G/TBT/N/UGA/2285"," G/TBT/N/BDI/695, G/TBT/N/KEN/1955, G/TBT/N/RWA/1318, G/TBT/N/TZA/1467, G/TBT/N/UGA/2285")</f>
        <v xml:space="preserve"> G/TBT/N/BDI/695, G/TBT/N/KEN/1955, G/TBT/N/RWA/1318, G/TBT/N/TZA/1467, G/TBT/N/UGA/2285</v>
      </c>
      <c r="D708" s="1" t="s">
        <v>1473</v>
      </c>
      <c r="E708" s="1" t="s">
        <v>1474</v>
      </c>
      <c r="F708" s="1" t="s">
        <v>1454</v>
      </c>
      <c r="G708" s="1" t="s">
        <v>23</v>
      </c>
      <c r="H708" s="1" t="s">
        <v>809</v>
      </c>
      <c r="I708" s="1" t="s">
        <v>1129</v>
      </c>
      <c r="J708" s="1" t="s">
        <v>23</v>
      </c>
      <c r="K708" s="1" t="s">
        <v>30</v>
      </c>
      <c r="L708" s="3"/>
      <c r="M708" s="9">
        <v>46061</v>
      </c>
      <c r="N708" s="9" t="s">
        <v>23</v>
      </c>
      <c r="O708" s="9" t="s">
        <v>23</v>
      </c>
      <c r="P708" s="3" t="s">
        <v>24</v>
      </c>
      <c r="Q708" s="1" t="s">
        <v>1475</v>
      </c>
      <c r="R708" s="3" t="str">
        <f>HYPERLINK("https://docs.wto.org/imrd/directdoc.asp?DDFDocuments/t/G/TBTN25/BDI695.docx", "https://docs.wto.org/imrd/directdoc.asp?DDFDocuments/t/G/TBTN25/BDI695.docx")</f>
        <v>https://docs.wto.org/imrd/directdoc.asp?DDFDocuments/t/G/TBTN25/BDI695.docx</v>
      </c>
      <c r="S708" s="3" t="str">
        <f>HYPERLINK("https://docs.wto.org/imrd/directdoc.asp?DDFDocuments/u/G/TBTN25/BDI695.docx", "https://docs.wto.org/imrd/directdoc.asp?DDFDocuments/u/G/TBTN25/BDI695.docx")</f>
        <v>https://docs.wto.org/imrd/directdoc.asp?DDFDocuments/u/G/TBTN25/BDI695.docx</v>
      </c>
      <c r="T708" s="3" t="str">
        <f>HYPERLINK("https://docs.wto.org/imrd/directdoc.asp?DDFDocuments/v/G/TBTN25/BDI695.docx", "https://docs.wto.org/imrd/directdoc.asp?DDFDocuments/v/G/TBTN25/BDI695.docx")</f>
        <v>https://docs.wto.org/imrd/directdoc.asp?DDFDocuments/v/G/TBTN25/BDI695.docx</v>
      </c>
      <c r="U708" s="3" t="s">
        <v>421</v>
      </c>
      <c r="V708" s="3" t="s">
        <v>422</v>
      </c>
      <c r="W708" s="3" t="s">
        <v>422</v>
      </c>
      <c r="X708" s="3" t="s">
        <v>422</v>
      </c>
      <c r="Y708" s="3" t="s">
        <v>422</v>
      </c>
      <c r="Z708" s="3" t="s">
        <v>422</v>
      </c>
      <c r="AA708" s="3" t="s">
        <v>422</v>
      </c>
      <c r="AB708" s="1" t="s">
        <v>1476</v>
      </c>
    </row>
    <row r="709" spans="1:28" ht="409.5" x14ac:dyDescent="0.25">
      <c r="A709" s="3" t="s">
        <v>43</v>
      </c>
      <c r="B709" s="9">
        <v>46001</v>
      </c>
      <c r="C709" s="13" t="str">
        <f>HYPERLINK("https://eping.wto.org/en/Search?viewData= G/TBT/N/BDI/694, G/TBT/N/KEN/1954, G/TBT/N/RWA/1317, G/TBT/N/TZA/1466, G/TBT/N/UGA/2284"," G/TBT/N/BDI/694, G/TBT/N/KEN/1954, G/TBT/N/RWA/1317, G/TBT/N/TZA/1466, G/TBT/N/UGA/2284")</f>
        <v xml:space="preserve"> G/TBT/N/BDI/694, G/TBT/N/KEN/1954, G/TBT/N/RWA/1317, G/TBT/N/TZA/1466, G/TBT/N/UGA/2284</v>
      </c>
      <c r="D709" s="1" t="s">
        <v>1495</v>
      </c>
      <c r="E709" s="1" t="s">
        <v>1496</v>
      </c>
      <c r="F709" s="1" t="s">
        <v>1454</v>
      </c>
      <c r="G709" s="1" t="s">
        <v>23</v>
      </c>
      <c r="H709" s="1" t="s">
        <v>809</v>
      </c>
      <c r="I709" s="1" t="s">
        <v>1129</v>
      </c>
      <c r="J709" s="1" t="s">
        <v>23</v>
      </c>
      <c r="K709" s="1" t="s">
        <v>30</v>
      </c>
      <c r="L709" s="3"/>
      <c r="M709" s="9">
        <v>46061</v>
      </c>
      <c r="N709" s="9" t="s">
        <v>23</v>
      </c>
      <c r="O709" s="9" t="s">
        <v>23</v>
      </c>
      <c r="P709" s="3" t="s">
        <v>24</v>
      </c>
      <c r="Q709" s="1" t="s">
        <v>1497</v>
      </c>
      <c r="R709" s="3" t="str">
        <f>HYPERLINK("https://docs.wto.org/imrd/directdoc.asp?DDFDocuments/t/G/TBTN25/BDI694.docx", "https://docs.wto.org/imrd/directdoc.asp?DDFDocuments/t/G/TBTN25/BDI694.docx")</f>
        <v>https://docs.wto.org/imrd/directdoc.asp?DDFDocuments/t/G/TBTN25/BDI694.docx</v>
      </c>
      <c r="S709" s="3" t="str">
        <f>HYPERLINK("https://docs.wto.org/imrd/directdoc.asp?DDFDocuments/u/G/TBTN25/BDI694.docx", "https://docs.wto.org/imrd/directdoc.asp?DDFDocuments/u/G/TBTN25/BDI694.docx")</f>
        <v>https://docs.wto.org/imrd/directdoc.asp?DDFDocuments/u/G/TBTN25/BDI694.docx</v>
      </c>
      <c r="T709" s="3" t="str">
        <f>HYPERLINK("https://docs.wto.org/imrd/directdoc.asp?DDFDocuments/v/G/TBTN25/BDI694.docx", "https://docs.wto.org/imrd/directdoc.asp?DDFDocuments/v/G/TBTN25/BDI694.docx")</f>
        <v>https://docs.wto.org/imrd/directdoc.asp?DDFDocuments/v/G/TBTN25/BDI694.docx</v>
      </c>
      <c r="U709" s="3" t="s">
        <v>421</v>
      </c>
      <c r="V709" s="3" t="s">
        <v>422</v>
      </c>
      <c r="W709" s="3" t="s">
        <v>422</v>
      </c>
      <c r="X709" s="3" t="s">
        <v>422</v>
      </c>
      <c r="Y709" s="3" t="s">
        <v>422</v>
      </c>
      <c r="Z709" s="3" t="s">
        <v>422</v>
      </c>
      <c r="AA709" s="3" t="s">
        <v>422</v>
      </c>
      <c r="AB709" s="1" t="s">
        <v>1498</v>
      </c>
    </row>
    <row r="710" spans="1:28" ht="409.5" x14ac:dyDescent="0.25">
      <c r="A710" s="3" t="s">
        <v>28</v>
      </c>
      <c r="B710" s="9">
        <v>46001</v>
      </c>
      <c r="C710" s="13" t="str">
        <f>HYPERLINK("https://eping.wto.org/en/Search?viewData= G/TBT/N/BDI/693, G/TBT/N/KEN/1953, G/TBT/N/RWA/1316, G/TBT/N/TZA/1465, G/TBT/N/UGA/2283"," G/TBT/N/BDI/693, G/TBT/N/KEN/1953, G/TBT/N/RWA/1316, G/TBT/N/TZA/1465, G/TBT/N/UGA/2283")</f>
        <v xml:space="preserve"> G/TBT/N/BDI/693, G/TBT/N/KEN/1953, G/TBT/N/RWA/1316, G/TBT/N/TZA/1465, G/TBT/N/UGA/2283</v>
      </c>
      <c r="D710" s="1" t="s">
        <v>1483</v>
      </c>
      <c r="E710" s="1" t="s">
        <v>1484</v>
      </c>
      <c r="F710" s="1" t="s">
        <v>1454</v>
      </c>
      <c r="G710" s="1" t="s">
        <v>23</v>
      </c>
      <c r="H710" s="1" t="s">
        <v>809</v>
      </c>
      <c r="I710" s="1" t="s">
        <v>1129</v>
      </c>
      <c r="J710" s="1" t="s">
        <v>23</v>
      </c>
      <c r="K710" s="1" t="s">
        <v>30</v>
      </c>
      <c r="L710" s="3"/>
      <c r="M710" s="9">
        <v>46061</v>
      </c>
      <c r="N710" s="9" t="s">
        <v>23</v>
      </c>
      <c r="O710" s="9" t="s">
        <v>23</v>
      </c>
      <c r="P710" s="3" t="s">
        <v>24</v>
      </c>
      <c r="Q710" s="1" t="s">
        <v>1485</v>
      </c>
      <c r="R710" s="3" t="str">
        <f>HYPERLINK("https://docs.wto.org/imrd/directdoc.asp?DDFDocuments/t/G/TBTN25/BDI693.docx", "https://docs.wto.org/imrd/directdoc.asp?DDFDocuments/t/G/TBTN25/BDI693.docx")</f>
        <v>https://docs.wto.org/imrd/directdoc.asp?DDFDocuments/t/G/TBTN25/BDI693.docx</v>
      </c>
      <c r="S710" s="3" t="str">
        <f>HYPERLINK("https://docs.wto.org/imrd/directdoc.asp?DDFDocuments/u/G/TBTN25/BDI693.docx", "https://docs.wto.org/imrd/directdoc.asp?DDFDocuments/u/G/TBTN25/BDI693.docx")</f>
        <v>https://docs.wto.org/imrd/directdoc.asp?DDFDocuments/u/G/TBTN25/BDI693.docx</v>
      </c>
      <c r="T710" s="3" t="str">
        <f>HYPERLINK("https://docs.wto.org/imrd/directdoc.asp?DDFDocuments/v/G/TBTN25/BDI693.docx", "https://docs.wto.org/imrd/directdoc.asp?DDFDocuments/v/G/TBTN25/BDI693.docx")</f>
        <v>https://docs.wto.org/imrd/directdoc.asp?DDFDocuments/v/G/TBTN25/BDI693.docx</v>
      </c>
      <c r="U710" s="3" t="s">
        <v>421</v>
      </c>
      <c r="V710" s="3" t="s">
        <v>422</v>
      </c>
      <c r="W710" s="3" t="s">
        <v>422</v>
      </c>
      <c r="X710" s="3" t="s">
        <v>422</v>
      </c>
      <c r="Y710" s="3" t="s">
        <v>422</v>
      </c>
      <c r="Z710" s="3" t="s">
        <v>422</v>
      </c>
      <c r="AA710" s="3" t="s">
        <v>422</v>
      </c>
      <c r="AB710" s="1" t="s">
        <v>1486</v>
      </c>
    </row>
    <row r="711" spans="1:28" ht="409.5" x14ac:dyDescent="0.25">
      <c r="A711" s="3" t="s">
        <v>47</v>
      </c>
      <c r="B711" s="9">
        <v>46001</v>
      </c>
      <c r="C711" s="13" t="str">
        <f>HYPERLINK("https://eping.wto.org/en/Search?viewData= G/TBT/N/BDI/696, G/TBT/N/KEN/1956, G/TBT/N/RWA/1319, G/TBT/N/TZA/1468, G/TBT/N/UGA/2286"," G/TBT/N/BDI/696, G/TBT/N/KEN/1956, G/TBT/N/RWA/1319, G/TBT/N/TZA/1468, G/TBT/N/UGA/2286")</f>
        <v xml:space="preserve"> G/TBT/N/BDI/696, G/TBT/N/KEN/1956, G/TBT/N/RWA/1319, G/TBT/N/TZA/1468, G/TBT/N/UGA/2286</v>
      </c>
      <c r="D711" s="1" t="s">
        <v>1499</v>
      </c>
      <c r="E711" s="1" t="s">
        <v>1500</v>
      </c>
      <c r="F711" s="1" t="s">
        <v>1454</v>
      </c>
      <c r="G711" s="1" t="s">
        <v>23</v>
      </c>
      <c r="H711" s="1" t="s">
        <v>809</v>
      </c>
      <c r="I711" s="1" t="s">
        <v>1129</v>
      </c>
      <c r="J711" s="1" t="s">
        <v>23</v>
      </c>
      <c r="K711" s="1" t="s">
        <v>30</v>
      </c>
      <c r="L711" s="3"/>
      <c r="M711" s="9">
        <v>46061</v>
      </c>
      <c r="N711" s="9" t="s">
        <v>23</v>
      </c>
      <c r="O711" s="9" t="s">
        <v>23</v>
      </c>
      <c r="P711" s="3" t="s">
        <v>24</v>
      </c>
      <c r="Q711" s="1" t="s">
        <v>1501</v>
      </c>
      <c r="R711" s="3" t="str">
        <f>HYPERLINK("https://docs.wto.org/imrd/directdoc.asp?DDFDocuments/t/G/TBTN25/BDI696.docx", "https://docs.wto.org/imrd/directdoc.asp?DDFDocuments/t/G/TBTN25/BDI696.docx")</f>
        <v>https://docs.wto.org/imrd/directdoc.asp?DDFDocuments/t/G/TBTN25/BDI696.docx</v>
      </c>
      <c r="S711" s="3" t="str">
        <f>HYPERLINK("https://docs.wto.org/imrd/directdoc.asp?DDFDocuments/u/G/TBTN25/BDI696.docx", "https://docs.wto.org/imrd/directdoc.asp?DDFDocuments/u/G/TBTN25/BDI696.docx")</f>
        <v>https://docs.wto.org/imrd/directdoc.asp?DDFDocuments/u/G/TBTN25/BDI696.docx</v>
      </c>
      <c r="T711" s="3" t="str">
        <f>HYPERLINK("https://docs.wto.org/imrd/directdoc.asp?DDFDocuments/v/G/TBTN25/BDI696.docx", "https://docs.wto.org/imrd/directdoc.asp?DDFDocuments/v/G/TBTN25/BDI696.docx")</f>
        <v>https://docs.wto.org/imrd/directdoc.asp?DDFDocuments/v/G/TBTN25/BDI696.docx</v>
      </c>
      <c r="U711" s="3" t="s">
        <v>421</v>
      </c>
      <c r="V711" s="3" t="s">
        <v>422</v>
      </c>
      <c r="W711" s="3" t="s">
        <v>422</v>
      </c>
      <c r="X711" s="3" t="s">
        <v>422</v>
      </c>
      <c r="Y711" s="3" t="s">
        <v>422</v>
      </c>
      <c r="Z711" s="3" t="s">
        <v>422</v>
      </c>
      <c r="AA711" s="3" t="s">
        <v>422</v>
      </c>
      <c r="AB711" s="1" t="s">
        <v>1502</v>
      </c>
    </row>
    <row r="712" spans="1:28" ht="409.5" x14ac:dyDescent="0.25">
      <c r="A712" s="3" t="s">
        <v>22</v>
      </c>
      <c r="B712" s="9">
        <v>46001</v>
      </c>
      <c r="C712" s="13" t="str">
        <f>HYPERLINK("https://eping.wto.org/en/Search?viewData= G/TBT/N/BDI/694, G/TBT/N/KEN/1954, G/TBT/N/RWA/1317, G/TBT/N/TZA/1466, G/TBT/N/UGA/2284"," G/TBT/N/BDI/694, G/TBT/N/KEN/1954, G/TBT/N/RWA/1317, G/TBT/N/TZA/1466, G/TBT/N/UGA/2284")</f>
        <v xml:space="preserve"> G/TBT/N/BDI/694, G/TBT/N/KEN/1954, G/TBT/N/RWA/1317, G/TBT/N/TZA/1466, G/TBT/N/UGA/2284</v>
      </c>
      <c r="D712" s="1" t="s">
        <v>1495</v>
      </c>
      <c r="E712" s="1" t="s">
        <v>1496</v>
      </c>
      <c r="F712" s="1" t="s">
        <v>1454</v>
      </c>
      <c r="G712" s="1" t="s">
        <v>23</v>
      </c>
      <c r="H712" s="1" t="s">
        <v>809</v>
      </c>
      <c r="I712" s="1" t="s">
        <v>1129</v>
      </c>
      <c r="J712" s="1" t="s">
        <v>23</v>
      </c>
      <c r="K712" s="1" t="s">
        <v>30</v>
      </c>
      <c r="L712" s="3"/>
      <c r="M712" s="9">
        <v>46061</v>
      </c>
      <c r="N712" s="9" t="s">
        <v>23</v>
      </c>
      <c r="O712" s="9" t="s">
        <v>23</v>
      </c>
      <c r="P712" s="3" t="s">
        <v>24</v>
      </c>
      <c r="Q712" s="1" t="s">
        <v>1497</v>
      </c>
      <c r="R712" s="3" t="str">
        <f>HYPERLINK("https://docs.wto.org/imrd/directdoc.asp?DDFDocuments/t/G/TBTN25/BDI694.docx", "https://docs.wto.org/imrd/directdoc.asp?DDFDocuments/t/G/TBTN25/BDI694.docx")</f>
        <v>https://docs.wto.org/imrd/directdoc.asp?DDFDocuments/t/G/TBTN25/BDI694.docx</v>
      </c>
      <c r="S712" s="3" t="str">
        <f>HYPERLINK("https://docs.wto.org/imrd/directdoc.asp?DDFDocuments/u/G/TBTN25/BDI694.docx", "https://docs.wto.org/imrd/directdoc.asp?DDFDocuments/u/G/TBTN25/BDI694.docx")</f>
        <v>https://docs.wto.org/imrd/directdoc.asp?DDFDocuments/u/G/TBTN25/BDI694.docx</v>
      </c>
      <c r="T712" s="3" t="str">
        <f>HYPERLINK("https://docs.wto.org/imrd/directdoc.asp?DDFDocuments/v/G/TBTN25/BDI694.docx", "https://docs.wto.org/imrd/directdoc.asp?DDFDocuments/v/G/TBTN25/BDI694.docx")</f>
        <v>https://docs.wto.org/imrd/directdoc.asp?DDFDocuments/v/G/TBTN25/BDI694.docx</v>
      </c>
      <c r="U712" s="3" t="s">
        <v>421</v>
      </c>
      <c r="V712" s="3" t="s">
        <v>422</v>
      </c>
      <c r="W712" s="3" t="s">
        <v>422</v>
      </c>
      <c r="X712" s="3" t="s">
        <v>422</v>
      </c>
      <c r="Y712" s="3" t="s">
        <v>422</v>
      </c>
      <c r="Z712" s="3" t="s">
        <v>422</v>
      </c>
      <c r="AA712" s="3" t="s">
        <v>422</v>
      </c>
      <c r="AB712" s="1" t="s">
        <v>1498</v>
      </c>
    </row>
    <row r="713" spans="1:28" ht="409.5" x14ac:dyDescent="0.25">
      <c r="A713" s="3" t="s">
        <v>43</v>
      </c>
      <c r="B713" s="9">
        <v>46001</v>
      </c>
      <c r="C713" s="13" t="str">
        <f>HYPERLINK("https://eping.wto.org/en/Search?viewData= G/TBT/N/BDI/692, G/TBT/N/KEN/1952, G/TBT/N/RWA/1315, G/TBT/N/TZA/1464, G/TBT/N/UGA/2282"," G/TBT/N/BDI/692, G/TBT/N/KEN/1952, G/TBT/N/RWA/1315, G/TBT/N/TZA/1464, G/TBT/N/UGA/2282")</f>
        <v xml:space="preserve"> G/TBT/N/BDI/692, G/TBT/N/KEN/1952, G/TBT/N/RWA/1315, G/TBT/N/TZA/1464, G/TBT/N/UGA/2282</v>
      </c>
      <c r="D713" s="1" t="s">
        <v>1487</v>
      </c>
      <c r="E713" s="1" t="s">
        <v>1488</v>
      </c>
      <c r="F713" s="1" t="s">
        <v>1454</v>
      </c>
      <c r="G713" s="1" t="s">
        <v>23</v>
      </c>
      <c r="H713" s="1" t="s">
        <v>809</v>
      </c>
      <c r="I713" s="1" t="s">
        <v>1129</v>
      </c>
      <c r="J713" s="1" t="s">
        <v>23</v>
      </c>
      <c r="K713" s="1" t="s">
        <v>30</v>
      </c>
      <c r="L713" s="3"/>
      <c r="M713" s="9">
        <v>46061</v>
      </c>
      <c r="N713" s="9" t="s">
        <v>23</v>
      </c>
      <c r="O713" s="9" t="s">
        <v>23</v>
      </c>
      <c r="P713" s="3" t="s">
        <v>24</v>
      </c>
      <c r="Q713" s="1" t="s">
        <v>1489</v>
      </c>
      <c r="R713" s="3" t="str">
        <f>HYPERLINK("https://docs.wto.org/imrd/directdoc.asp?DDFDocuments/t/G/TBTN25/BDI692.docx", "https://docs.wto.org/imrd/directdoc.asp?DDFDocuments/t/G/TBTN25/BDI692.docx")</f>
        <v>https://docs.wto.org/imrd/directdoc.asp?DDFDocuments/t/G/TBTN25/BDI692.docx</v>
      </c>
      <c r="S713" s="3" t="str">
        <f>HYPERLINK("https://docs.wto.org/imrd/directdoc.asp?DDFDocuments/u/G/TBTN25/BDI692.docx", "https://docs.wto.org/imrd/directdoc.asp?DDFDocuments/u/G/TBTN25/BDI692.docx")</f>
        <v>https://docs.wto.org/imrd/directdoc.asp?DDFDocuments/u/G/TBTN25/BDI692.docx</v>
      </c>
      <c r="T713" s="3" t="str">
        <f>HYPERLINK("https://docs.wto.org/imrd/directdoc.asp?DDFDocuments/v/G/TBTN25/BDI692.docx", "https://docs.wto.org/imrd/directdoc.asp?DDFDocuments/v/G/TBTN25/BDI692.docx")</f>
        <v>https://docs.wto.org/imrd/directdoc.asp?DDFDocuments/v/G/TBTN25/BDI692.docx</v>
      </c>
      <c r="U713" s="3" t="s">
        <v>421</v>
      </c>
      <c r="V713" s="3" t="s">
        <v>422</v>
      </c>
      <c r="W713" s="3" t="s">
        <v>422</v>
      </c>
      <c r="X713" s="3" t="s">
        <v>422</v>
      </c>
      <c r="Y713" s="3" t="s">
        <v>422</v>
      </c>
      <c r="Z713" s="3" t="s">
        <v>422</v>
      </c>
      <c r="AA713" s="3" t="s">
        <v>422</v>
      </c>
      <c r="AB713" s="1" t="s">
        <v>1490</v>
      </c>
    </row>
    <row r="714" spans="1:28" ht="409.5" x14ac:dyDescent="0.25">
      <c r="A714" s="3" t="s">
        <v>43</v>
      </c>
      <c r="B714" s="9">
        <v>46001</v>
      </c>
      <c r="C714" s="13" t="str">
        <f>HYPERLINK("https://eping.wto.org/en/Search?viewData= G/TBT/N/BDI/691, G/TBT/N/KEN/1951, G/TBT/N/RWA/1314, G/TBT/N/TZA/1463, G/TBT/N/UGA/2281"," G/TBT/N/BDI/691, G/TBT/N/KEN/1951, G/TBT/N/RWA/1314, G/TBT/N/TZA/1463, G/TBT/N/UGA/2281")</f>
        <v xml:space="preserve"> G/TBT/N/BDI/691, G/TBT/N/KEN/1951, G/TBT/N/RWA/1314, G/TBT/N/TZA/1463, G/TBT/N/UGA/2281</v>
      </c>
      <c r="D714" s="1" t="s">
        <v>1491</v>
      </c>
      <c r="E714" s="1" t="s">
        <v>1492</v>
      </c>
      <c r="F714" s="1" t="s">
        <v>1454</v>
      </c>
      <c r="G714" s="1" t="s">
        <v>23</v>
      </c>
      <c r="H714" s="1" t="s">
        <v>809</v>
      </c>
      <c r="I714" s="1" t="s">
        <v>1129</v>
      </c>
      <c r="J714" s="1" t="s">
        <v>23</v>
      </c>
      <c r="K714" s="1" t="s">
        <v>30</v>
      </c>
      <c r="L714" s="3"/>
      <c r="M714" s="9">
        <v>46061</v>
      </c>
      <c r="N714" s="9" t="s">
        <v>23</v>
      </c>
      <c r="O714" s="9" t="s">
        <v>23</v>
      </c>
      <c r="P714" s="3" t="s">
        <v>24</v>
      </c>
      <c r="Q714" s="1" t="s">
        <v>1493</v>
      </c>
      <c r="R714" s="3" t="str">
        <f>HYPERLINK("https://docs.wto.org/imrd/directdoc.asp?DDFDocuments/t/G/TBTN25/BDI691.docx", "https://docs.wto.org/imrd/directdoc.asp?DDFDocuments/t/G/TBTN25/BDI691.docx")</f>
        <v>https://docs.wto.org/imrd/directdoc.asp?DDFDocuments/t/G/TBTN25/BDI691.docx</v>
      </c>
      <c r="S714" s="3" t="str">
        <f>HYPERLINK("https://docs.wto.org/imrd/directdoc.asp?DDFDocuments/u/G/TBTN25/BDI691.docx", "https://docs.wto.org/imrd/directdoc.asp?DDFDocuments/u/G/TBTN25/BDI691.docx")</f>
        <v>https://docs.wto.org/imrd/directdoc.asp?DDFDocuments/u/G/TBTN25/BDI691.docx</v>
      </c>
      <c r="T714" s="3" t="str">
        <f>HYPERLINK("https://docs.wto.org/imrd/directdoc.asp?DDFDocuments/v/G/TBTN25/BDI691.docx", "https://docs.wto.org/imrd/directdoc.asp?DDFDocuments/v/G/TBTN25/BDI691.docx")</f>
        <v>https://docs.wto.org/imrd/directdoc.asp?DDFDocuments/v/G/TBTN25/BDI691.docx</v>
      </c>
      <c r="U714" s="3" t="s">
        <v>421</v>
      </c>
      <c r="V714" s="3" t="s">
        <v>422</v>
      </c>
      <c r="W714" s="3" t="s">
        <v>422</v>
      </c>
      <c r="X714" s="3" t="s">
        <v>422</v>
      </c>
      <c r="Y714" s="3" t="s">
        <v>422</v>
      </c>
      <c r="Z714" s="3" t="s">
        <v>422</v>
      </c>
      <c r="AA714" s="3" t="s">
        <v>422</v>
      </c>
      <c r="AB714" s="1" t="s">
        <v>1494</v>
      </c>
    </row>
    <row r="715" spans="1:28" ht="165" x14ac:dyDescent="0.25">
      <c r="A715" s="3" t="s">
        <v>1515</v>
      </c>
      <c r="B715" s="9">
        <v>46001</v>
      </c>
      <c r="C715" s="13" t="str">
        <f>HYPERLINK("https://eping.wto.org/en/Search?viewData= G/TBT/N/MNG/20"," G/TBT/N/MNG/20")</f>
        <v xml:space="preserve"> G/TBT/N/MNG/20</v>
      </c>
      <c r="D715" s="1" t="s">
        <v>1516</v>
      </c>
      <c r="E715" s="1" t="s">
        <v>1517</v>
      </c>
      <c r="F715" s="1" t="s">
        <v>1518</v>
      </c>
      <c r="G715" s="1" t="s">
        <v>23</v>
      </c>
      <c r="H715" s="1" t="s">
        <v>1519</v>
      </c>
      <c r="I715" s="1" t="s">
        <v>1520</v>
      </c>
      <c r="J715" s="1" t="s">
        <v>23</v>
      </c>
      <c r="K715" s="1" t="s">
        <v>23</v>
      </c>
      <c r="L715" s="3"/>
      <c r="M715" s="9">
        <v>46061</v>
      </c>
      <c r="N715" s="9">
        <v>46113</v>
      </c>
      <c r="O715" s="9" t="s">
        <v>23</v>
      </c>
      <c r="P715" s="3" t="s">
        <v>24</v>
      </c>
      <c r="Q715" s="1" t="s">
        <v>1521</v>
      </c>
      <c r="R715" s="3" t="str">
        <f>HYPERLINK("https://docs.wto.org/imrd/directdoc.asp?DDFDocuments/t/G/TBTN25/MNG20.docx", "https://docs.wto.org/imrd/directdoc.asp?DDFDocuments/t/G/TBTN25/MNG20.docx")</f>
        <v>https://docs.wto.org/imrd/directdoc.asp?DDFDocuments/t/G/TBTN25/MNG20.docx</v>
      </c>
      <c r="S715" s="3" t="str">
        <f>HYPERLINK("https://docs.wto.org/imrd/directdoc.asp?DDFDocuments/u/G/TBTN25/MNG20.docx", "https://docs.wto.org/imrd/directdoc.asp?DDFDocuments/u/G/TBTN25/MNG20.docx")</f>
        <v>https://docs.wto.org/imrd/directdoc.asp?DDFDocuments/u/G/TBTN25/MNG20.docx</v>
      </c>
      <c r="T715" s="3" t="str">
        <f>HYPERLINK("https://docs.wto.org/imrd/directdoc.asp?DDFDocuments/v/G/TBTN25/MNG20.docx", "https://docs.wto.org/imrd/directdoc.asp?DDFDocuments/v/G/TBTN25/MNG20.docx")</f>
        <v>https://docs.wto.org/imrd/directdoc.asp?DDFDocuments/v/G/TBTN25/MNG20.docx</v>
      </c>
      <c r="U715" s="3" t="s">
        <v>421</v>
      </c>
      <c r="V715" s="3" t="s">
        <v>422</v>
      </c>
      <c r="W715" s="3" t="s">
        <v>421</v>
      </c>
      <c r="X715" s="3" t="s">
        <v>422</v>
      </c>
      <c r="Y715" s="3" t="s">
        <v>422</v>
      </c>
      <c r="Z715" s="3" t="s">
        <v>422</v>
      </c>
      <c r="AA715" s="3" t="s">
        <v>422</v>
      </c>
      <c r="AB715" s="1" t="s">
        <v>1522</v>
      </c>
    </row>
    <row r="716" spans="1:28" ht="409.5" x14ac:dyDescent="0.25">
      <c r="A716" s="3" t="s">
        <v>126</v>
      </c>
      <c r="B716" s="9">
        <v>46001</v>
      </c>
      <c r="C716" s="13" t="str">
        <f>HYPERLINK("https://eping.wto.org/en/Search?viewData= G/TBT/N/BDI/690, G/TBT/N/KEN/1950, G/TBT/N/RWA/1313, G/TBT/N/TZA/1462, G/TBT/N/UGA/2280"," G/TBT/N/BDI/690, G/TBT/N/KEN/1950, G/TBT/N/RWA/1313, G/TBT/N/TZA/1462, G/TBT/N/UGA/2280")</f>
        <v xml:space="preserve"> G/TBT/N/BDI/690, G/TBT/N/KEN/1950, G/TBT/N/RWA/1313, G/TBT/N/TZA/1462, G/TBT/N/UGA/2280</v>
      </c>
      <c r="D716" s="1" t="s">
        <v>1452</v>
      </c>
      <c r="E716" s="1" t="s">
        <v>1453</v>
      </c>
      <c r="F716" s="1" t="s">
        <v>1454</v>
      </c>
      <c r="G716" s="1" t="s">
        <v>23</v>
      </c>
      <c r="H716" s="1" t="s">
        <v>809</v>
      </c>
      <c r="I716" s="1" t="s">
        <v>1129</v>
      </c>
      <c r="J716" s="1" t="s">
        <v>23</v>
      </c>
      <c r="K716" s="1" t="s">
        <v>30</v>
      </c>
      <c r="L716" s="3"/>
      <c r="M716" s="9">
        <v>46061</v>
      </c>
      <c r="N716" s="9" t="s">
        <v>23</v>
      </c>
      <c r="O716" s="9" t="s">
        <v>23</v>
      </c>
      <c r="P716" s="3" t="s">
        <v>24</v>
      </c>
      <c r="Q716" s="1" t="s">
        <v>1455</v>
      </c>
      <c r="R716" s="3" t="str">
        <f>HYPERLINK("https://docs.wto.org/imrd/directdoc.asp?DDFDocuments/t/G/TBTN25/BDI690.docx", "https://docs.wto.org/imrd/directdoc.asp?DDFDocuments/t/G/TBTN25/BDI690.docx")</f>
        <v>https://docs.wto.org/imrd/directdoc.asp?DDFDocuments/t/G/TBTN25/BDI690.docx</v>
      </c>
      <c r="S716" s="3" t="str">
        <f>HYPERLINK("https://docs.wto.org/imrd/directdoc.asp?DDFDocuments/u/G/TBTN25/BDI690.docx", "https://docs.wto.org/imrd/directdoc.asp?DDFDocuments/u/G/TBTN25/BDI690.docx")</f>
        <v>https://docs.wto.org/imrd/directdoc.asp?DDFDocuments/u/G/TBTN25/BDI690.docx</v>
      </c>
      <c r="T716" s="3" t="str">
        <f>HYPERLINK("https://docs.wto.org/imrd/directdoc.asp?DDFDocuments/v/G/TBTN25/BDI690.docx", "https://docs.wto.org/imrd/directdoc.asp?DDFDocuments/v/G/TBTN25/BDI690.docx")</f>
        <v>https://docs.wto.org/imrd/directdoc.asp?DDFDocuments/v/G/TBTN25/BDI690.docx</v>
      </c>
      <c r="U716" s="3" t="s">
        <v>421</v>
      </c>
      <c r="V716" s="3" t="s">
        <v>422</v>
      </c>
      <c r="W716" s="3" t="s">
        <v>422</v>
      </c>
      <c r="X716" s="3" t="s">
        <v>422</v>
      </c>
      <c r="Y716" s="3" t="s">
        <v>422</v>
      </c>
      <c r="Z716" s="3" t="s">
        <v>422</v>
      </c>
      <c r="AA716" s="3" t="s">
        <v>422</v>
      </c>
      <c r="AB716" s="1" t="s">
        <v>1456</v>
      </c>
    </row>
    <row r="717" spans="1:28" ht="409.5" x14ac:dyDescent="0.25">
      <c r="A717" s="3" t="s">
        <v>47</v>
      </c>
      <c r="B717" s="9">
        <v>46001</v>
      </c>
      <c r="C717" s="13" t="str">
        <f>HYPERLINK("https://eping.wto.org/en/Search?viewData= G/TBT/N/BDI/692, G/TBT/N/KEN/1952, G/TBT/N/RWA/1315, G/TBT/N/TZA/1464, G/TBT/N/UGA/2282"," G/TBT/N/BDI/692, G/TBT/N/KEN/1952, G/TBT/N/RWA/1315, G/TBT/N/TZA/1464, G/TBT/N/UGA/2282")</f>
        <v xml:space="preserve"> G/TBT/N/BDI/692, G/TBT/N/KEN/1952, G/TBT/N/RWA/1315, G/TBT/N/TZA/1464, G/TBT/N/UGA/2282</v>
      </c>
      <c r="D717" s="1" t="s">
        <v>1487</v>
      </c>
      <c r="E717" s="1" t="s">
        <v>1488</v>
      </c>
      <c r="F717" s="1" t="s">
        <v>1454</v>
      </c>
      <c r="G717" s="1" t="s">
        <v>23</v>
      </c>
      <c r="H717" s="1" t="s">
        <v>809</v>
      </c>
      <c r="I717" s="1" t="s">
        <v>1129</v>
      </c>
      <c r="J717" s="1" t="s">
        <v>23</v>
      </c>
      <c r="K717" s="1" t="s">
        <v>30</v>
      </c>
      <c r="L717" s="3"/>
      <c r="M717" s="9">
        <v>46061</v>
      </c>
      <c r="N717" s="9" t="s">
        <v>23</v>
      </c>
      <c r="O717" s="9" t="s">
        <v>23</v>
      </c>
      <c r="P717" s="3" t="s">
        <v>24</v>
      </c>
      <c r="Q717" s="1" t="s">
        <v>1489</v>
      </c>
      <c r="R717" s="3" t="str">
        <f>HYPERLINK("https://docs.wto.org/imrd/directdoc.asp?DDFDocuments/t/G/TBTN25/BDI692.docx", "https://docs.wto.org/imrd/directdoc.asp?DDFDocuments/t/G/TBTN25/BDI692.docx")</f>
        <v>https://docs.wto.org/imrd/directdoc.asp?DDFDocuments/t/G/TBTN25/BDI692.docx</v>
      </c>
      <c r="S717" s="3" t="str">
        <f>HYPERLINK("https://docs.wto.org/imrd/directdoc.asp?DDFDocuments/u/G/TBTN25/BDI692.docx", "https://docs.wto.org/imrd/directdoc.asp?DDFDocuments/u/G/TBTN25/BDI692.docx")</f>
        <v>https://docs.wto.org/imrd/directdoc.asp?DDFDocuments/u/G/TBTN25/BDI692.docx</v>
      </c>
      <c r="T717" s="3" t="str">
        <f>HYPERLINK("https://docs.wto.org/imrd/directdoc.asp?DDFDocuments/v/G/TBTN25/BDI692.docx", "https://docs.wto.org/imrd/directdoc.asp?DDFDocuments/v/G/TBTN25/BDI692.docx")</f>
        <v>https://docs.wto.org/imrd/directdoc.asp?DDFDocuments/v/G/TBTN25/BDI692.docx</v>
      </c>
      <c r="U717" s="3" t="s">
        <v>421</v>
      </c>
      <c r="V717" s="3" t="s">
        <v>422</v>
      </c>
      <c r="W717" s="3" t="s">
        <v>422</v>
      </c>
      <c r="X717" s="3" t="s">
        <v>422</v>
      </c>
      <c r="Y717" s="3" t="s">
        <v>422</v>
      </c>
      <c r="Z717" s="3" t="s">
        <v>422</v>
      </c>
      <c r="AA717" s="3" t="s">
        <v>422</v>
      </c>
      <c r="AB717" s="1" t="s">
        <v>1490</v>
      </c>
    </row>
    <row r="718" spans="1:28" ht="409.5" x14ac:dyDescent="0.25">
      <c r="A718" s="3" t="s">
        <v>28</v>
      </c>
      <c r="B718" s="9">
        <v>46001</v>
      </c>
      <c r="C718" s="13" t="str">
        <f>HYPERLINK("https://eping.wto.org/en/Search?viewData= G/TBT/N/BDI/694, G/TBT/N/KEN/1954, G/TBT/N/RWA/1317, G/TBT/N/TZA/1466, G/TBT/N/UGA/2284"," G/TBT/N/BDI/694, G/TBT/N/KEN/1954, G/TBT/N/RWA/1317, G/TBT/N/TZA/1466, G/TBT/N/UGA/2284")</f>
        <v xml:space="preserve"> G/TBT/N/BDI/694, G/TBT/N/KEN/1954, G/TBT/N/RWA/1317, G/TBT/N/TZA/1466, G/TBT/N/UGA/2284</v>
      </c>
      <c r="D718" s="1" t="s">
        <v>1495</v>
      </c>
      <c r="E718" s="1" t="s">
        <v>1496</v>
      </c>
      <c r="F718" s="1" t="s">
        <v>1454</v>
      </c>
      <c r="G718" s="1" t="s">
        <v>23</v>
      </c>
      <c r="H718" s="1" t="s">
        <v>809</v>
      </c>
      <c r="I718" s="1" t="s">
        <v>1129</v>
      </c>
      <c r="J718" s="1" t="s">
        <v>23</v>
      </c>
      <c r="K718" s="1" t="s">
        <v>30</v>
      </c>
      <c r="L718" s="3"/>
      <c r="M718" s="9">
        <v>46061</v>
      </c>
      <c r="N718" s="9" t="s">
        <v>23</v>
      </c>
      <c r="O718" s="9" t="s">
        <v>23</v>
      </c>
      <c r="P718" s="3" t="s">
        <v>24</v>
      </c>
      <c r="Q718" s="1" t="s">
        <v>1497</v>
      </c>
      <c r="R718" s="3" t="str">
        <f>HYPERLINK("https://docs.wto.org/imrd/directdoc.asp?DDFDocuments/t/G/TBTN25/BDI694.docx", "https://docs.wto.org/imrd/directdoc.asp?DDFDocuments/t/G/TBTN25/BDI694.docx")</f>
        <v>https://docs.wto.org/imrd/directdoc.asp?DDFDocuments/t/G/TBTN25/BDI694.docx</v>
      </c>
      <c r="S718" s="3" t="str">
        <f>HYPERLINK("https://docs.wto.org/imrd/directdoc.asp?DDFDocuments/u/G/TBTN25/BDI694.docx", "https://docs.wto.org/imrd/directdoc.asp?DDFDocuments/u/G/TBTN25/BDI694.docx")</f>
        <v>https://docs.wto.org/imrd/directdoc.asp?DDFDocuments/u/G/TBTN25/BDI694.docx</v>
      </c>
      <c r="T718" s="3" t="str">
        <f>HYPERLINK("https://docs.wto.org/imrd/directdoc.asp?DDFDocuments/v/G/TBTN25/BDI694.docx", "https://docs.wto.org/imrd/directdoc.asp?DDFDocuments/v/G/TBTN25/BDI694.docx")</f>
        <v>https://docs.wto.org/imrd/directdoc.asp?DDFDocuments/v/G/TBTN25/BDI694.docx</v>
      </c>
      <c r="U718" s="3" t="s">
        <v>421</v>
      </c>
      <c r="V718" s="3" t="s">
        <v>422</v>
      </c>
      <c r="W718" s="3" t="s">
        <v>422</v>
      </c>
      <c r="X718" s="3" t="s">
        <v>422</v>
      </c>
      <c r="Y718" s="3" t="s">
        <v>422</v>
      </c>
      <c r="Z718" s="3" t="s">
        <v>422</v>
      </c>
      <c r="AA718" s="3" t="s">
        <v>422</v>
      </c>
      <c r="AB718" s="1" t="s">
        <v>1498</v>
      </c>
    </row>
    <row r="719" spans="1:28" ht="409.5" x14ac:dyDescent="0.25">
      <c r="A719" s="3" t="s">
        <v>126</v>
      </c>
      <c r="B719" s="9">
        <v>46001</v>
      </c>
      <c r="C719" s="13" t="str">
        <f>HYPERLINK("https://eping.wto.org/en/Search?viewData= G/TBT/N/BDI/696, G/TBT/N/KEN/1956, G/TBT/N/RWA/1319, G/TBT/N/TZA/1468, G/TBT/N/UGA/2286"," G/TBT/N/BDI/696, G/TBT/N/KEN/1956, G/TBT/N/RWA/1319, G/TBT/N/TZA/1468, G/TBT/N/UGA/2286")</f>
        <v xml:space="preserve"> G/TBT/N/BDI/696, G/TBT/N/KEN/1956, G/TBT/N/RWA/1319, G/TBT/N/TZA/1468, G/TBT/N/UGA/2286</v>
      </c>
      <c r="D719" s="1" t="s">
        <v>1499</v>
      </c>
      <c r="E719" s="1" t="s">
        <v>1500</v>
      </c>
      <c r="F719" s="1" t="s">
        <v>1454</v>
      </c>
      <c r="G719" s="1" t="s">
        <v>23</v>
      </c>
      <c r="H719" s="1" t="s">
        <v>809</v>
      </c>
      <c r="I719" s="1" t="s">
        <v>1129</v>
      </c>
      <c r="J719" s="1" t="s">
        <v>23</v>
      </c>
      <c r="K719" s="1" t="s">
        <v>30</v>
      </c>
      <c r="L719" s="3"/>
      <c r="M719" s="9">
        <v>46061</v>
      </c>
      <c r="N719" s="9" t="s">
        <v>23</v>
      </c>
      <c r="O719" s="9" t="s">
        <v>23</v>
      </c>
      <c r="P719" s="3" t="s">
        <v>24</v>
      </c>
      <c r="Q719" s="1" t="s">
        <v>1501</v>
      </c>
      <c r="R719" s="3" t="str">
        <f>HYPERLINK("https://docs.wto.org/imrd/directdoc.asp?DDFDocuments/t/G/TBTN25/BDI696.docx", "https://docs.wto.org/imrd/directdoc.asp?DDFDocuments/t/G/TBTN25/BDI696.docx")</f>
        <v>https://docs.wto.org/imrd/directdoc.asp?DDFDocuments/t/G/TBTN25/BDI696.docx</v>
      </c>
      <c r="S719" s="3" t="str">
        <f>HYPERLINK("https://docs.wto.org/imrd/directdoc.asp?DDFDocuments/u/G/TBTN25/BDI696.docx", "https://docs.wto.org/imrd/directdoc.asp?DDFDocuments/u/G/TBTN25/BDI696.docx")</f>
        <v>https://docs.wto.org/imrd/directdoc.asp?DDFDocuments/u/G/TBTN25/BDI696.docx</v>
      </c>
      <c r="T719" s="3" t="str">
        <f>HYPERLINK("https://docs.wto.org/imrd/directdoc.asp?DDFDocuments/v/G/TBTN25/BDI696.docx", "https://docs.wto.org/imrd/directdoc.asp?DDFDocuments/v/G/TBTN25/BDI696.docx")</f>
        <v>https://docs.wto.org/imrd/directdoc.asp?DDFDocuments/v/G/TBTN25/BDI696.docx</v>
      </c>
      <c r="U719" s="3" t="s">
        <v>421</v>
      </c>
      <c r="V719" s="3" t="s">
        <v>422</v>
      </c>
      <c r="W719" s="3" t="s">
        <v>422</v>
      </c>
      <c r="X719" s="3" t="s">
        <v>422</v>
      </c>
      <c r="Y719" s="3" t="s">
        <v>422</v>
      </c>
      <c r="Z719" s="3" t="s">
        <v>422</v>
      </c>
      <c r="AA719" s="3" t="s">
        <v>422</v>
      </c>
      <c r="AB719" s="1" t="s">
        <v>1502</v>
      </c>
    </row>
    <row r="720" spans="1:28" ht="409.5" x14ac:dyDescent="0.25">
      <c r="A720" s="3" t="s">
        <v>22</v>
      </c>
      <c r="B720" s="9">
        <v>46001</v>
      </c>
      <c r="C720" s="13" t="str">
        <f>HYPERLINK("https://eping.wto.org/en/Search?viewData= G/TBT/N/BDI/691, G/TBT/N/KEN/1951, G/TBT/N/RWA/1314, G/TBT/N/TZA/1463, G/TBT/N/UGA/2281"," G/TBT/N/BDI/691, G/TBT/N/KEN/1951, G/TBT/N/RWA/1314, G/TBT/N/TZA/1463, G/TBT/N/UGA/2281")</f>
        <v xml:space="preserve"> G/TBT/N/BDI/691, G/TBT/N/KEN/1951, G/TBT/N/RWA/1314, G/TBT/N/TZA/1463, G/TBT/N/UGA/2281</v>
      </c>
      <c r="D720" s="1" t="s">
        <v>1491</v>
      </c>
      <c r="E720" s="1" t="s">
        <v>1492</v>
      </c>
      <c r="F720" s="1" t="s">
        <v>1454</v>
      </c>
      <c r="G720" s="1" t="s">
        <v>23</v>
      </c>
      <c r="H720" s="1" t="s">
        <v>809</v>
      </c>
      <c r="I720" s="1" t="s">
        <v>1129</v>
      </c>
      <c r="J720" s="1" t="s">
        <v>23</v>
      </c>
      <c r="K720" s="1" t="s">
        <v>30</v>
      </c>
      <c r="L720" s="3"/>
      <c r="M720" s="9">
        <v>46061</v>
      </c>
      <c r="N720" s="9" t="s">
        <v>23</v>
      </c>
      <c r="O720" s="9" t="s">
        <v>23</v>
      </c>
      <c r="P720" s="3" t="s">
        <v>24</v>
      </c>
      <c r="Q720" s="1" t="s">
        <v>1493</v>
      </c>
      <c r="R720" s="3" t="str">
        <f>HYPERLINK("https://docs.wto.org/imrd/directdoc.asp?DDFDocuments/t/G/TBTN25/BDI691.docx", "https://docs.wto.org/imrd/directdoc.asp?DDFDocuments/t/G/TBTN25/BDI691.docx")</f>
        <v>https://docs.wto.org/imrd/directdoc.asp?DDFDocuments/t/G/TBTN25/BDI691.docx</v>
      </c>
      <c r="S720" s="3" t="str">
        <f>HYPERLINK("https://docs.wto.org/imrd/directdoc.asp?DDFDocuments/u/G/TBTN25/BDI691.docx", "https://docs.wto.org/imrd/directdoc.asp?DDFDocuments/u/G/TBTN25/BDI691.docx")</f>
        <v>https://docs.wto.org/imrd/directdoc.asp?DDFDocuments/u/G/TBTN25/BDI691.docx</v>
      </c>
      <c r="T720" s="3" t="str">
        <f>HYPERLINK("https://docs.wto.org/imrd/directdoc.asp?DDFDocuments/v/G/TBTN25/BDI691.docx", "https://docs.wto.org/imrd/directdoc.asp?DDFDocuments/v/G/TBTN25/BDI691.docx")</f>
        <v>https://docs.wto.org/imrd/directdoc.asp?DDFDocuments/v/G/TBTN25/BDI691.docx</v>
      </c>
      <c r="U720" s="3" t="s">
        <v>421</v>
      </c>
      <c r="V720" s="3" t="s">
        <v>422</v>
      </c>
      <c r="W720" s="3" t="s">
        <v>422</v>
      </c>
      <c r="X720" s="3" t="s">
        <v>422</v>
      </c>
      <c r="Y720" s="3" t="s">
        <v>422</v>
      </c>
      <c r="Z720" s="3" t="s">
        <v>422</v>
      </c>
      <c r="AA720" s="3" t="s">
        <v>422</v>
      </c>
      <c r="AB720" s="1" t="s">
        <v>1494</v>
      </c>
    </row>
    <row r="721" spans="1:28" ht="409.5" x14ac:dyDescent="0.25">
      <c r="A721" s="3" t="s">
        <v>28</v>
      </c>
      <c r="B721" s="9">
        <v>46001</v>
      </c>
      <c r="C721" s="13" t="str">
        <f>HYPERLINK("https://eping.wto.org/en/Search?viewData= G/TBT/N/BDI/692, G/TBT/N/KEN/1952, G/TBT/N/RWA/1315, G/TBT/N/TZA/1464, G/TBT/N/UGA/2282"," G/TBT/N/BDI/692, G/TBT/N/KEN/1952, G/TBT/N/RWA/1315, G/TBT/N/TZA/1464, G/TBT/N/UGA/2282")</f>
        <v xml:space="preserve"> G/TBT/N/BDI/692, G/TBT/N/KEN/1952, G/TBT/N/RWA/1315, G/TBT/N/TZA/1464, G/TBT/N/UGA/2282</v>
      </c>
      <c r="D721" s="1" t="s">
        <v>1487</v>
      </c>
      <c r="E721" s="1" t="s">
        <v>1488</v>
      </c>
      <c r="F721" s="1" t="s">
        <v>1454</v>
      </c>
      <c r="G721" s="1" t="s">
        <v>23</v>
      </c>
      <c r="H721" s="1" t="s">
        <v>809</v>
      </c>
      <c r="I721" s="1" t="s">
        <v>1129</v>
      </c>
      <c r="J721" s="1" t="s">
        <v>23</v>
      </c>
      <c r="K721" s="1" t="s">
        <v>30</v>
      </c>
      <c r="L721" s="3"/>
      <c r="M721" s="9">
        <v>46061</v>
      </c>
      <c r="N721" s="9" t="s">
        <v>23</v>
      </c>
      <c r="O721" s="9" t="s">
        <v>23</v>
      </c>
      <c r="P721" s="3" t="s">
        <v>24</v>
      </c>
      <c r="Q721" s="1" t="s">
        <v>1489</v>
      </c>
      <c r="R721" s="3" t="str">
        <f>HYPERLINK("https://docs.wto.org/imrd/directdoc.asp?DDFDocuments/t/G/TBTN25/BDI692.docx", "https://docs.wto.org/imrd/directdoc.asp?DDFDocuments/t/G/TBTN25/BDI692.docx")</f>
        <v>https://docs.wto.org/imrd/directdoc.asp?DDFDocuments/t/G/TBTN25/BDI692.docx</v>
      </c>
      <c r="S721" s="3" t="str">
        <f>HYPERLINK("https://docs.wto.org/imrd/directdoc.asp?DDFDocuments/u/G/TBTN25/BDI692.docx", "https://docs.wto.org/imrd/directdoc.asp?DDFDocuments/u/G/TBTN25/BDI692.docx")</f>
        <v>https://docs.wto.org/imrd/directdoc.asp?DDFDocuments/u/G/TBTN25/BDI692.docx</v>
      </c>
      <c r="T721" s="3" t="str">
        <f>HYPERLINK("https://docs.wto.org/imrd/directdoc.asp?DDFDocuments/v/G/TBTN25/BDI692.docx", "https://docs.wto.org/imrd/directdoc.asp?DDFDocuments/v/G/TBTN25/BDI692.docx")</f>
        <v>https://docs.wto.org/imrd/directdoc.asp?DDFDocuments/v/G/TBTN25/BDI692.docx</v>
      </c>
      <c r="U721" s="3" t="s">
        <v>421</v>
      </c>
      <c r="V721" s="3" t="s">
        <v>422</v>
      </c>
      <c r="W721" s="3" t="s">
        <v>422</v>
      </c>
      <c r="X721" s="3" t="s">
        <v>422</v>
      </c>
      <c r="Y721" s="3" t="s">
        <v>422</v>
      </c>
      <c r="Z721" s="3" t="s">
        <v>422</v>
      </c>
      <c r="AA721" s="3" t="s">
        <v>422</v>
      </c>
      <c r="AB721" s="1" t="s">
        <v>1490</v>
      </c>
    </row>
    <row r="722" spans="1:28" ht="409.5" x14ac:dyDescent="0.25">
      <c r="A722" s="3" t="s">
        <v>28</v>
      </c>
      <c r="B722" s="9">
        <v>46001</v>
      </c>
      <c r="C722" s="13" t="str">
        <f>HYPERLINK("https://eping.wto.org/en/Search?viewData= G/TBT/N/BDI/691, G/TBT/N/KEN/1951, G/TBT/N/RWA/1314, G/TBT/N/TZA/1463, G/TBT/N/UGA/2281"," G/TBT/N/BDI/691, G/TBT/N/KEN/1951, G/TBT/N/RWA/1314, G/TBT/N/TZA/1463, G/TBT/N/UGA/2281")</f>
        <v xml:space="preserve"> G/TBT/N/BDI/691, G/TBT/N/KEN/1951, G/TBT/N/RWA/1314, G/TBT/N/TZA/1463, G/TBT/N/UGA/2281</v>
      </c>
      <c r="D722" s="1" t="s">
        <v>1491</v>
      </c>
      <c r="E722" s="1" t="s">
        <v>1492</v>
      </c>
      <c r="F722" s="1" t="s">
        <v>1454</v>
      </c>
      <c r="G722" s="1" t="s">
        <v>23</v>
      </c>
      <c r="H722" s="1" t="s">
        <v>809</v>
      </c>
      <c r="I722" s="1" t="s">
        <v>1129</v>
      </c>
      <c r="J722" s="1" t="s">
        <v>23</v>
      </c>
      <c r="K722" s="1" t="s">
        <v>30</v>
      </c>
      <c r="L722" s="3"/>
      <c r="M722" s="9">
        <v>46061</v>
      </c>
      <c r="N722" s="9" t="s">
        <v>23</v>
      </c>
      <c r="O722" s="9" t="s">
        <v>23</v>
      </c>
      <c r="P722" s="3" t="s">
        <v>24</v>
      </c>
      <c r="Q722" s="1" t="s">
        <v>1493</v>
      </c>
      <c r="R722" s="3" t="str">
        <f>HYPERLINK("https://docs.wto.org/imrd/directdoc.asp?DDFDocuments/t/G/TBTN25/BDI691.docx", "https://docs.wto.org/imrd/directdoc.asp?DDFDocuments/t/G/TBTN25/BDI691.docx")</f>
        <v>https://docs.wto.org/imrd/directdoc.asp?DDFDocuments/t/G/TBTN25/BDI691.docx</v>
      </c>
      <c r="S722" s="3" t="str">
        <f>HYPERLINK("https://docs.wto.org/imrd/directdoc.asp?DDFDocuments/u/G/TBTN25/BDI691.docx", "https://docs.wto.org/imrd/directdoc.asp?DDFDocuments/u/G/TBTN25/BDI691.docx")</f>
        <v>https://docs.wto.org/imrd/directdoc.asp?DDFDocuments/u/G/TBTN25/BDI691.docx</v>
      </c>
      <c r="T722" s="3" t="str">
        <f>HYPERLINK("https://docs.wto.org/imrd/directdoc.asp?DDFDocuments/v/G/TBTN25/BDI691.docx", "https://docs.wto.org/imrd/directdoc.asp?DDFDocuments/v/G/TBTN25/BDI691.docx")</f>
        <v>https://docs.wto.org/imrd/directdoc.asp?DDFDocuments/v/G/TBTN25/BDI691.docx</v>
      </c>
      <c r="U722" s="3" t="s">
        <v>421</v>
      </c>
      <c r="V722" s="3" t="s">
        <v>422</v>
      </c>
      <c r="W722" s="3" t="s">
        <v>422</v>
      </c>
      <c r="X722" s="3" t="s">
        <v>422</v>
      </c>
      <c r="Y722" s="3" t="s">
        <v>422</v>
      </c>
      <c r="Z722" s="3" t="s">
        <v>422</v>
      </c>
      <c r="AA722" s="3" t="s">
        <v>422</v>
      </c>
      <c r="AB722" s="1" t="s">
        <v>1494</v>
      </c>
    </row>
    <row r="723" spans="1:28" ht="409.5" x14ac:dyDescent="0.25">
      <c r="A723" s="3" t="s">
        <v>47</v>
      </c>
      <c r="B723" s="9">
        <v>46001</v>
      </c>
      <c r="C723" s="13" t="str">
        <f>HYPERLINK("https://eping.wto.org/en/Search?viewData= G/TBT/N/BDI/693, G/TBT/N/KEN/1953, G/TBT/N/RWA/1316, G/TBT/N/TZA/1465, G/TBT/N/UGA/2283"," G/TBT/N/BDI/693, G/TBT/N/KEN/1953, G/TBT/N/RWA/1316, G/TBT/N/TZA/1465, G/TBT/N/UGA/2283")</f>
        <v xml:space="preserve"> G/TBT/N/BDI/693, G/TBT/N/KEN/1953, G/TBT/N/RWA/1316, G/TBT/N/TZA/1465, G/TBT/N/UGA/2283</v>
      </c>
      <c r="D723" s="1" t="s">
        <v>1483</v>
      </c>
      <c r="E723" s="1" t="s">
        <v>1484</v>
      </c>
      <c r="F723" s="1" t="s">
        <v>1454</v>
      </c>
      <c r="G723" s="1" t="s">
        <v>23</v>
      </c>
      <c r="H723" s="1" t="s">
        <v>809</v>
      </c>
      <c r="I723" s="1" t="s">
        <v>1129</v>
      </c>
      <c r="J723" s="1" t="s">
        <v>23</v>
      </c>
      <c r="K723" s="1" t="s">
        <v>30</v>
      </c>
      <c r="L723" s="3"/>
      <c r="M723" s="9">
        <v>46061</v>
      </c>
      <c r="N723" s="9" t="s">
        <v>23</v>
      </c>
      <c r="O723" s="9" t="s">
        <v>23</v>
      </c>
      <c r="P723" s="3" t="s">
        <v>24</v>
      </c>
      <c r="Q723" s="1" t="s">
        <v>1485</v>
      </c>
      <c r="R723" s="3" t="str">
        <f>HYPERLINK("https://docs.wto.org/imrd/directdoc.asp?DDFDocuments/t/G/TBTN25/BDI693.docx", "https://docs.wto.org/imrd/directdoc.asp?DDFDocuments/t/G/TBTN25/BDI693.docx")</f>
        <v>https://docs.wto.org/imrd/directdoc.asp?DDFDocuments/t/G/TBTN25/BDI693.docx</v>
      </c>
      <c r="S723" s="3" t="str">
        <f>HYPERLINK("https://docs.wto.org/imrd/directdoc.asp?DDFDocuments/u/G/TBTN25/BDI693.docx", "https://docs.wto.org/imrd/directdoc.asp?DDFDocuments/u/G/TBTN25/BDI693.docx")</f>
        <v>https://docs.wto.org/imrd/directdoc.asp?DDFDocuments/u/G/TBTN25/BDI693.docx</v>
      </c>
      <c r="T723" s="3" t="str">
        <f>HYPERLINK("https://docs.wto.org/imrd/directdoc.asp?DDFDocuments/v/G/TBTN25/BDI693.docx", "https://docs.wto.org/imrd/directdoc.asp?DDFDocuments/v/G/TBTN25/BDI693.docx")</f>
        <v>https://docs.wto.org/imrd/directdoc.asp?DDFDocuments/v/G/TBTN25/BDI693.docx</v>
      </c>
      <c r="U723" s="3" t="s">
        <v>421</v>
      </c>
      <c r="V723" s="3" t="s">
        <v>422</v>
      </c>
      <c r="W723" s="3" t="s">
        <v>422</v>
      </c>
      <c r="X723" s="3" t="s">
        <v>422</v>
      </c>
      <c r="Y723" s="3" t="s">
        <v>422</v>
      </c>
      <c r="Z723" s="3" t="s">
        <v>422</v>
      </c>
      <c r="AA723" s="3" t="s">
        <v>422</v>
      </c>
      <c r="AB723" s="1" t="s">
        <v>1486</v>
      </c>
    </row>
    <row r="724" spans="1:28" ht="409.5" x14ac:dyDescent="0.25">
      <c r="A724" s="3" t="s">
        <v>84</v>
      </c>
      <c r="B724" s="9">
        <v>46001</v>
      </c>
      <c r="C724" s="13" t="str">
        <f>HYPERLINK("https://eping.wto.org/en/Search?viewData= G/TBT/N/EU/1174"," G/TBT/N/EU/1174")</f>
        <v xml:space="preserve"> G/TBT/N/EU/1174</v>
      </c>
      <c r="D724" s="1" t="s">
        <v>1523</v>
      </c>
      <c r="E724" s="1" t="s">
        <v>1524</v>
      </c>
      <c r="F724" s="1" t="s">
        <v>1525</v>
      </c>
      <c r="G724" s="1" t="s">
        <v>23</v>
      </c>
      <c r="H724" s="1" t="s">
        <v>23</v>
      </c>
      <c r="I724" s="1" t="s">
        <v>83</v>
      </c>
      <c r="J724" s="1" t="s">
        <v>1526</v>
      </c>
      <c r="K724" s="1" t="s">
        <v>23</v>
      </c>
      <c r="L724" s="3"/>
      <c r="M724" s="9">
        <v>46061</v>
      </c>
      <c r="N724" s="9" t="s">
        <v>23</v>
      </c>
      <c r="O724" s="9" t="s">
        <v>23</v>
      </c>
      <c r="P724" s="3" t="s">
        <v>24</v>
      </c>
      <c r="Q724" s="1" t="s">
        <v>1527</v>
      </c>
      <c r="R724" s="3" t="str">
        <f>HYPERLINK("https://docs.wto.org/imrd/directdoc.asp?DDFDocuments/t/G/TBTN25/EU1174.docx", "https://docs.wto.org/imrd/directdoc.asp?DDFDocuments/t/G/TBTN25/EU1174.docx")</f>
        <v>https://docs.wto.org/imrd/directdoc.asp?DDFDocuments/t/G/TBTN25/EU1174.docx</v>
      </c>
      <c r="S724" s="3" t="str">
        <f>HYPERLINK("https://docs.wto.org/imrd/directdoc.asp?DDFDocuments/u/G/TBTN25/EU1174.docx", "https://docs.wto.org/imrd/directdoc.asp?DDFDocuments/u/G/TBTN25/EU1174.docx")</f>
        <v>https://docs.wto.org/imrd/directdoc.asp?DDFDocuments/u/G/TBTN25/EU1174.docx</v>
      </c>
      <c r="T724" s="3" t="str">
        <f>HYPERLINK("https://docs.wto.org/imrd/directdoc.asp?DDFDocuments/v/G/TBTN25/EU1174.docx", "https://docs.wto.org/imrd/directdoc.asp?DDFDocuments/v/G/TBTN25/EU1174.docx")</f>
        <v>https://docs.wto.org/imrd/directdoc.asp?DDFDocuments/v/G/TBTN25/EU1174.docx</v>
      </c>
      <c r="U724" s="3" t="s">
        <v>421</v>
      </c>
      <c r="V724" s="3" t="s">
        <v>422</v>
      </c>
      <c r="W724" s="3" t="s">
        <v>422</v>
      </c>
      <c r="X724" s="3" t="s">
        <v>422</v>
      </c>
      <c r="Y724" s="3" t="s">
        <v>422</v>
      </c>
      <c r="Z724" s="3" t="s">
        <v>422</v>
      </c>
      <c r="AA724" s="3" t="s">
        <v>422</v>
      </c>
      <c r="AB724" s="1" t="s">
        <v>1528</v>
      </c>
    </row>
    <row r="725" spans="1:28" ht="409.5" x14ac:dyDescent="0.25">
      <c r="A725" s="3" t="s">
        <v>47</v>
      </c>
      <c r="B725" s="9">
        <v>46001</v>
      </c>
      <c r="C725" s="13" t="str">
        <f>HYPERLINK("https://eping.wto.org/en/Search?viewData= G/TBT/N/BDI/695, G/TBT/N/KEN/1955, G/TBT/N/RWA/1318, G/TBT/N/TZA/1467, G/TBT/N/UGA/2285"," G/TBT/N/BDI/695, G/TBT/N/KEN/1955, G/TBT/N/RWA/1318, G/TBT/N/TZA/1467, G/TBT/N/UGA/2285")</f>
        <v xml:space="preserve"> G/TBT/N/BDI/695, G/TBT/N/KEN/1955, G/TBT/N/RWA/1318, G/TBT/N/TZA/1467, G/TBT/N/UGA/2285</v>
      </c>
      <c r="D725" s="1" t="s">
        <v>1473</v>
      </c>
      <c r="E725" s="1" t="s">
        <v>1474</v>
      </c>
      <c r="F725" s="1" t="s">
        <v>1454</v>
      </c>
      <c r="G725" s="1" t="s">
        <v>23</v>
      </c>
      <c r="H725" s="1" t="s">
        <v>809</v>
      </c>
      <c r="I725" s="1" t="s">
        <v>1129</v>
      </c>
      <c r="J725" s="1" t="s">
        <v>23</v>
      </c>
      <c r="K725" s="1" t="s">
        <v>30</v>
      </c>
      <c r="L725" s="3"/>
      <c r="M725" s="9">
        <v>46061</v>
      </c>
      <c r="N725" s="9" t="s">
        <v>23</v>
      </c>
      <c r="O725" s="9" t="s">
        <v>23</v>
      </c>
      <c r="P725" s="3" t="s">
        <v>24</v>
      </c>
      <c r="Q725" s="1" t="s">
        <v>1475</v>
      </c>
      <c r="R725" s="3" t="str">
        <f>HYPERLINK("https://docs.wto.org/imrd/directdoc.asp?DDFDocuments/t/G/TBTN25/BDI695.docx", "https://docs.wto.org/imrd/directdoc.asp?DDFDocuments/t/G/TBTN25/BDI695.docx")</f>
        <v>https://docs.wto.org/imrd/directdoc.asp?DDFDocuments/t/G/TBTN25/BDI695.docx</v>
      </c>
      <c r="S725" s="3" t="str">
        <f>HYPERLINK("https://docs.wto.org/imrd/directdoc.asp?DDFDocuments/u/G/TBTN25/BDI695.docx", "https://docs.wto.org/imrd/directdoc.asp?DDFDocuments/u/G/TBTN25/BDI695.docx")</f>
        <v>https://docs.wto.org/imrd/directdoc.asp?DDFDocuments/u/G/TBTN25/BDI695.docx</v>
      </c>
      <c r="T725" s="3" t="str">
        <f>HYPERLINK("https://docs.wto.org/imrd/directdoc.asp?DDFDocuments/v/G/TBTN25/BDI695.docx", "https://docs.wto.org/imrd/directdoc.asp?DDFDocuments/v/G/TBTN25/BDI695.docx")</f>
        <v>https://docs.wto.org/imrd/directdoc.asp?DDFDocuments/v/G/TBTN25/BDI695.docx</v>
      </c>
      <c r="U725" s="3" t="s">
        <v>421</v>
      </c>
      <c r="V725" s="3" t="s">
        <v>422</v>
      </c>
      <c r="W725" s="3" t="s">
        <v>422</v>
      </c>
      <c r="X725" s="3" t="s">
        <v>422</v>
      </c>
      <c r="Y725" s="3" t="s">
        <v>422</v>
      </c>
      <c r="Z725" s="3" t="s">
        <v>422</v>
      </c>
      <c r="AA725" s="3" t="s">
        <v>422</v>
      </c>
      <c r="AB725" s="1" t="s">
        <v>1476</v>
      </c>
    </row>
    <row r="726" spans="1:28" ht="409.5" x14ac:dyDescent="0.25">
      <c r="A726" s="3" t="s">
        <v>126</v>
      </c>
      <c r="B726" s="9">
        <v>46001</v>
      </c>
      <c r="C726" s="13" t="str">
        <f>HYPERLINK("https://eping.wto.org/en/Search?viewData= G/TBT/N/BDI/693, G/TBT/N/KEN/1953, G/TBT/N/RWA/1316, G/TBT/N/TZA/1465, G/TBT/N/UGA/2283"," G/TBT/N/BDI/693, G/TBT/N/KEN/1953, G/TBT/N/RWA/1316, G/TBT/N/TZA/1465, G/TBT/N/UGA/2283")</f>
        <v xml:space="preserve"> G/TBT/N/BDI/693, G/TBT/N/KEN/1953, G/TBT/N/RWA/1316, G/TBT/N/TZA/1465, G/TBT/N/UGA/2283</v>
      </c>
      <c r="D726" s="1" t="s">
        <v>1483</v>
      </c>
      <c r="E726" s="1" t="s">
        <v>1484</v>
      </c>
      <c r="F726" s="1" t="s">
        <v>1454</v>
      </c>
      <c r="G726" s="1" t="s">
        <v>23</v>
      </c>
      <c r="H726" s="1" t="s">
        <v>809</v>
      </c>
      <c r="I726" s="1" t="s">
        <v>1129</v>
      </c>
      <c r="J726" s="1" t="s">
        <v>23</v>
      </c>
      <c r="K726" s="1" t="s">
        <v>30</v>
      </c>
      <c r="L726" s="3"/>
      <c r="M726" s="9">
        <v>46061</v>
      </c>
      <c r="N726" s="9" t="s">
        <v>23</v>
      </c>
      <c r="O726" s="9" t="s">
        <v>23</v>
      </c>
      <c r="P726" s="3" t="s">
        <v>24</v>
      </c>
      <c r="Q726" s="1" t="s">
        <v>1485</v>
      </c>
      <c r="R726" s="3" t="str">
        <f>HYPERLINK("https://docs.wto.org/imrd/directdoc.asp?DDFDocuments/t/G/TBTN25/BDI693.docx", "https://docs.wto.org/imrd/directdoc.asp?DDFDocuments/t/G/TBTN25/BDI693.docx")</f>
        <v>https://docs.wto.org/imrd/directdoc.asp?DDFDocuments/t/G/TBTN25/BDI693.docx</v>
      </c>
      <c r="S726" s="3" t="str">
        <f>HYPERLINK("https://docs.wto.org/imrd/directdoc.asp?DDFDocuments/u/G/TBTN25/BDI693.docx", "https://docs.wto.org/imrd/directdoc.asp?DDFDocuments/u/G/TBTN25/BDI693.docx")</f>
        <v>https://docs.wto.org/imrd/directdoc.asp?DDFDocuments/u/G/TBTN25/BDI693.docx</v>
      </c>
      <c r="T726" s="3" t="str">
        <f>HYPERLINK("https://docs.wto.org/imrd/directdoc.asp?DDFDocuments/v/G/TBTN25/BDI693.docx", "https://docs.wto.org/imrd/directdoc.asp?DDFDocuments/v/G/TBTN25/BDI693.docx")</f>
        <v>https://docs.wto.org/imrd/directdoc.asp?DDFDocuments/v/G/TBTN25/BDI693.docx</v>
      </c>
      <c r="U726" s="3" t="s">
        <v>421</v>
      </c>
      <c r="V726" s="3" t="s">
        <v>422</v>
      </c>
      <c r="W726" s="3" t="s">
        <v>422</v>
      </c>
      <c r="X726" s="3" t="s">
        <v>422</v>
      </c>
      <c r="Y726" s="3" t="s">
        <v>422</v>
      </c>
      <c r="Z726" s="3" t="s">
        <v>422</v>
      </c>
      <c r="AA726" s="3" t="s">
        <v>422</v>
      </c>
      <c r="AB726" s="1" t="s">
        <v>1486</v>
      </c>
    </row>
    <row r="727" spans="1:28" ht="409.5" x14ac:dyDescent="0.25">
      <c r="A727" s="3" t="s">
        <v>22</v>
      </c>
      <c r="B727" s="9">
        <v>46001</v>
      </c>
      <c r="C727" s="13" t="str">
        <f>HYPERLINK("https://eping.wto.org/en/Search?viewData= G/TBT/N/BDI/695, G/TBT/N/KEN/1955, G/TBT/N/RWA/1318, G/TBT/N/TZA/1467, G/TBT/N/UGA/2285"," G/TBT/N/BDI/695, G/TBT/N/KEN/1955, G/TBT/N/RWA/1318, G/TBT/N/TZA/1467, G/TBT/N/UGA/2285")</f>
        <v xml:space="preserve"> G/TBT/N/BDI/695, G/TBT/N/KEN/1955, G/TBT/N/RWA/1318, G/TBT/N/TZA/1467, G/TBT/N/UGA/2285</v>
      </c>
      <c r="D727" s="1" t="s">
        <v>1473</v>
      </c>
      <c r="E727" s="1" t="s">
        <v>1474</v>
      </c>
      <c r="F727" s="1" t="s">
        <v>1454</v>
      </c>
      <c r="G727" s="1" t="s">
        <v>23</v>
      </c>
      <c r="H727" s="1" t="s">
        <v>809</v>
      </c>
      <c r="I727" s="1" t="s">
        <v>1129</v>
      </c>
      <c r="J727" s="1" t="s">
        <v>23</v>
      </c>
      <c r="K727" s="1" t="s">
        <v>30</v>
      </c>
      <c r="L727" s="3"/>
      <c r="M727" s="9">
        <v>46061</v>
      </c>
      <c r="N727" s="9" t="s">
        <v>23</v>
      </c>
      <c r="O727" s="9" t="s">
        <v>23</v>
      </c>
      <c r="P727" s="3" t="s">
        <v>24</v>
      </c>
      <c r="Q727" s="1" t="s">
        <v>1475</v>
      </c>
      <c r="R727" s="3" t="str">
        <f>HYPERLINK("https://docs.wto.org/imrd/directdoc.asp?DDFDocuments/t/G/TBTN25/BDI695.docx", "https://docs.wto.org/imrd/directdoc.asp?DDFDocuments/t/G/TBTN25/BDI695.docx")</f>
        <v>https://docs.wto.org/imrd/directdoc.asp?DDFDocuments/t/G/TBTN25/BDI695.docx</v>
      </c>
      <c r="S727" s="3" t="str">
        <f>HYPERLINK("https://docs.wto.org/imrd/directdoc.asp?DDFDocuments/u/G/TBTN25/BDI695.docx", "https://docs.wto.org/imrd/directdoc.asp?DDFDocuments/u/G/TBTN25/BDI695.docx")</f>
        <v>https://docs.wto.org/imrd/directdoc.asp?DDFDocuments/u/G/TBTN25/BDI695.docx</v>
      </c>
      <c r="T727" s="3" t="str">
        <f>HYPERLINK("https://docs.wto.org/imrd/directdoc.asp?DDFDocuments/v/G/TBTN25/BDI695.docx", "https://docs.wto.org/imrd/directdoc.asp?DDFDocuments/v/G/TBTN25/BDI695.docx")</f>
        <v>https://docs.wto.org/imrd/directdoc.asp?DDFDocuments/v/G/TBTN25/BDI695.docx</v>
      </c>
      <c r="U727" s="3" t="s">
        <v>421</v>
      </c>
      <c r="V727" s="3" t="s">
        <v>422</v>
      </c>
      <c r="W727" s="3" t="s">
        <v>422</v>
      </c>
      <c r="X727" s="3" t="s">
        <v>422</v>
      </c>
      <c r="Y727" s="3" t="s">
        <v>422</v>
      </c>
      <c r="Z727" s="3" t="s">
        <v>422</v>
      </c>
      <c r="AA727" s="3" t="s">
        <v>422</v>
      </c>
      <c r="AB727" s="1" t="s">
        <v>1476</v>
      </c>
    </row>
    <row r="728" spans="1:28" ht="60" x14ac:dyDescent="0.25">
      <c r="A728" s="3" t="s">
        <v>118</v>
      </c>
      <c r="B728" s="9">
        <v>46001</v>
      </c>
      <c r="C728" s="13" t="str">
        <f>HYPERLINK("https://eping.wto.org/en/Search?viewData= G/TBT/N/CAN/746/Add.2"," G/TBT/N/CAN/746/Add.2")</f>
        <v xml:space="preserve"> G/TBT/N/CAN/746/Add.2</v>
      </c>
      <c r="D728" s="1" t="s">
        <v>1529</v>
      </c>
      <c r="E728" s="1" t="s">
        <v>1530</v>
      </c>
      <c r="F728" s="1" t="s">
        <v>1395</v>
      </c>
      <c r="G728" s="1" t="s">
        <v>23</v>
      </c>
      <c r="H728" s="1" t="s">
        <v>1396</v>
      </c>
      <c r="I728" s="1" t="s">
        <v>75</v>
      </c>
      <c r="J728" s="1" t="s">
        <v>1397</v>
      </c>
      <c r="K728" s="1" t="s">
        <v>23</v>
      </c>
      <c r="L728" s="3"/>
      <c r="M728" s="9" t="s">
        <v>23</v>
      </c>
      <c r="N728" s="9" t="s">
        <v>23</v>
      </c>
      <c r="O728" s="9" t="s">
        <v>23</v>
      </c>
      <c r="P728" s="3" t="s">
        <v>71</v>
      </c>
      <c r="Q728" s="3"/>
      <c r="R728" s="3" t="str">
        <f>HYPERLINK("https://docs.wto.org/imrd/directdoc.asp?DDFDocuments/t/G/TBTN25/CAN746A2.docx", "https://docs.wto.org/imrd/directdoc.asp?DDFDocuments/t/G/TBTN25/CAN746A2.docx")</f>
        <v>https://docs.wto.org/imrd/directdoc.asp?DDFDocuments/t/G/TBTN25/CAN746A2.docx</v>
      </c>
      <c r="S728" s="3" t="str">
        <f>HYPERLINK("https://docs.wto.org/imrd/directdoc.asp?DDFDocuments/u/G/TBTN25/CAN746A2.docx", "https://docs.wto.org/imrd/directdoc.asp?DDFDocuments/u/G/TBTN25/CAN746A2.docx")</f>
        <v>https://docs.wto.org/imrd/directdoc.asp?DDFDocuments/u/G/TBTN25/CAN746A2.docx</v>
      </c>
      <c r="T728" s="3" t="str">
        <f>HYPERLINK("https://docs.wto.org/imrd/directdoc.asp?DDFDocuments/v/G/TBTN25/CAN746A2.docx", "https://docs.wto.org/imrd/directdoc.asp?DDFDocuments/v/G/TBTN25/CAN746A2.docx")</f>
        <v>https://docs.wto.org/imrd/directdoc.asp?DDFDocuments/v/G/TBTN25/CAN746A2.docx</v>
      </c>
      <c r="U728" s="3" t="s">
        <v>421</v>
      </c>
      <c r="V728" s="3" t="s">
        <v>422</v>
      </c>
      <c r="W728" s="3" t="s">
        <v>421</v>
      </c>
      <c r="X728" s="3" t="s">
        <v>422</v>
      </c>
      <c r="Y728" s="3" t="s">
        <v>422</v>
      </c>
      <c r="Z728" s="3" t="s">
        <v>422</v>
      </c>
      <c r="AA728" s="3" t="s">
        <v>422</v>
      </c>
      <c r="AB728" s="1" t="s">
        <v>23</v>
      </c>
    </row>
    <row r="729" spans="1:28" ht="409.5" x14ac:dyDescent="0.25">
      <c r="A729" s="3" t="s">
        <v>43</v>
      </c>
      <c r="B729" s="9">
        <v>46001</v>
      </c>
      <c r="C729" s="13" t="str">
        <f>HYPERLINK("https://eping.wto.org/en/Search?viewData= G/TBT/N/BDI/690, G/TBT/N/KEN/1950, G/TBT/N/RWA/1313, G/TBT/N/TZA/1462, G/TBT/N/UGA/2280"," G/TBT/N/BDI/690, G/TBT/N/KEN/1950, G/TBT/N/RWA/1313, G/TBT/N/TZA/1462, G/TBT/N/UGA/2280")</f>
        <v xml:space="preserve"> G/TBT/N/BDI/690, G/TBT/N/KEN/1950, G/TBT/N/RWA/1313, G/TBT/N/TZA/1462, G/TBT/N/UGA/2280</v>
      </c>
      <c r="D729" s="1" t="s">
        <v>1452</v>
      </c>
      <c r="E729" s="1" t="s">
        <v>1453</v>
      </c>
      <c r="F729" s="1" t="s">
        <v>1454</v>
      </c>
      <c r="G729" s="1" t="s">
        <v>23</v>
      </c>
      <c r="H729" s="1" t="s">
        <v>809</v>
      </c>
      <c r="I729" s="1" t="s">
        <v>1129</v>
      </c>
      <c r="J729" s="1" t="s">
        <v>23</v>
      </c>
      <c r="K729" s="1" t="s">
        <v>30</v>
      </c>
      <c r="L729" s="3"/>
      <c r="M729" s="9">
        <v>46061</v>
      </c>
      <c r="N729" s="9" t="s">
        <v>23</v>
      </c>
      <c r="O729" s="9" t="s">
        <v>23</v>
      </c>
      <c r="P729" s="3" t="s">
        <v>24</v>
      </c>
      <c r="Q729" s="1" t="s">
        <v>1455</v>
      </c>
      <c r="R729" s="3" t="str">
        <f>HYPERLINK("https://docs.wto.org/imrd/directdoc.asp?DDFDocuments/t/G/TBTN25/BDI690.docx", "https://docs.wto.org/imrd/directdoc.asp?DDFDocuments/t/G/TBTN25/BDI690.docx")</f>
        <v>https://docs.wto.org/imrd/directdoc.asp?DDFDocuments/t/G/TBTN25/BDI690.docx</v>
      </c>
      <c r="S729" s="3" t="str">
        <f>HYPERLINK("https://docs.wto.org/imrd/directdoc.asp?DDFDocuments/u/G/TBTN25/BDI690.docx", "https://docs.wto.org/imrd/directdoc.asp?DDFDocuments/u/G/TBTN25/BDI690.docx")</f>
        <v>https://docs.wto.org/imrd/directdoc.asp?DDFDocuments/u/G/TBTN25/BDI690.docx</v>
      </c>
      <c r="T729" s="3" t="str">
        <f>HYPERLINK("https://docs.wto.org/imrd/directdoc.asp?DDFDocuments/v/G/TBTN25/BDI690.docx", "https://docs.wto.org/imrd/directdoc.asp?DDFDocuments/v/G/TBTN25/BDI690.docx")</f>
        <v>https://docs.wto.org/imrd/directdoc.asp?DDFDocuments/v/G/TBTN25/BDI690.docx</v>
      </c>
      <c r="U729" s="3" t="s">
        <v>421</v>
      </c>
      <c r="V729" s="3" t="s">
        <v>422</v>
      </c>
      <c r="W729" s="3" t="s">
        <v>422</v>
      </c>
      <c r="X729" s="3" t="s">
        <v>422</v>
      </c>
      <c r="Y729" s="3" t="s">
        <v>422</v>
      </c>
      <c r="Z729" s="3" t="s">
        <v>422</v>
      </c>
      <c r="AA729" s="3" t="s">
        <v>422</v>
      </c>
      <c r="AB729" s="1" t="s">
        <v>1456</v>
      </c>
    </row>
    <row r="730" spans="1:28" ht="409.5" x14ac:dyDescent="0.25">
      <c r="A730" s="3" t="s">
        <v>126</v>
      </c>
      <c r="B730" s="9">
        <v>46001</v>
      </c>
      <c r="C730" s="13" t="str">
        <f>HYPERLINK("https://eping.wto.org/en/Search?viewData= G/TBT/N/BDI/692, G/TBT/N/KEN/1952, G/TBT/N/RWA/1315, G/TBT/N/TZA/1464, G/TBT/N/UGA/2282"," G/TBT/N/BDI/692, G/TBT/N/KEN/1952, G/TBT/N/RWA/1315, G/TBT/N/TZA/1464, G/TBT/N/UGA/2282")</f>
        <v xml:space="preserve"> G/TBT/N/BDI/692, G/TBT/N/KEN/1952, G/TBT/N/RWA/1315, G/TBT/N/TZA/1464, G/TBT/N/UGA/2282</v>
      </c>
      <c r="D730" s="1" t="s">
        <v>1487</v>
      </c>
      <c r="E730" s="1" t="s">
        <v>1488</v>
      </c>
      <c r="F730" s="1" t="s">
        <v>1454</v>
      </c>
      <c r="G730" s="1" t="s">
        <v>23</v>
      </c>
      <c r="H730" s="1" t="s">
        <v>809</v>
      </c>
      <c r="I730" s="1" t="s">
        <v>1129</v>
      </c>
      <c r="J730" s="1" t="s">
        <v>23</v>
      </c>
      <c r="K730" s="1" t="s">
        <v>30</v>
      </c>
      <c r="L730" s="3"/>
      <c r="M730" s="9">
        <v>46061</v>
      </c>
      <c r="N730" s="9" t="s">
        <v>23</v>
      </c>
      <c r="O730" s="9" t="s">
        <v>23</v>
      </c>
      <c r="P730" s="3" t="s">
        <v>24</v>
      </c>
      <c r="Q730" s="1" t="s">
        <v>1489</v>
      </c>
      <c r="R730" s="3" t="str">
        <f>HYPERLINK("https://docs.wto.org/imrd/directdoc.asp?DDFDocuments/t/G/TBTN25/BDI692.docx", "https://docs.wto.org/imrd/directdoc.asp?DDFDocuments/t/G/TBTN25/BDI692.docx")</f>
        <v>https://docs.wto.org/imrd/directdoc.asp?DDFDocuments/t/G/TBTN25/BDI692.docx</v>
      </c>
      <c r="S730" s="3" t="str">
        <f>HYPERLINK("https://docs.wto.org/imrd/directdoc.asp?DDFDocuments/u/G/TBTN25/BDI692.docx", "https://docs.wto.org/imrd/directdoc.asp?DDFDocuments/u/G/TBTN25/BDI692.docx")</f>
        <v>https://docs.wto.org/imrd/directdoc.asp?DDFDocuments/u/G/TBTN25/BDI692.docx</v>
      </c>
      <c r="T730" s="3" t="str">
        <f>HYPERLINK("https://docs.wto.org/imrd/directdoc.asp?DDFDocuments/v/G/TBTN25/BDI692.docx", "https://docs.wto.org/imrd/directdoc.asp?DDFDocuments/v/G/TBTN25/BDI692.docx")</f>
        <v>https://docs.wto.org/imrd/directdoc.asp?DDFDocuments/v/G/TBTN25/BDI692.docx</v>
      </c>
      <c r="U730" s="3" t="s">
        <v>421</v>
      </c>
      <c r="V730" s="3" t="s">
        <v>422</v>
      </c>
      <c r="W730" s="3" t="s">
        <v>422</v>
      </c>
      <c r="X730" s="3" t="s">
        <v>422</v>
      </c>
      <c r="Y730" s="3" t="s">
        <v>422</v>
      </c>
      <c r="Z730" s="3" t="s">
        <v>422</v>
      </c>
      <c r="AA730" s="3" t="s">
        <v>422</v>
      </c>
      <c r="AB730" s="1" t="s">
        <v>1490</v>
      </c>
    </row>
    <row r="731" spans="1:28" ht="409.5" x14ac:dyDescent="0.25">
      <c r="A731" s="3" t="s">
        <v>47</v>
      </c>
      <c r="B731" s="9">
        <v>46001</v>
      </c>
      <c r="C731" s="13" t="str">
        <f>HYPERLINK("https://eping.wto.org/en/Search?viewData= G/TBT/N/BDI/691, G/TBT/N/KEN/1951, G/TBT/N/RWA/1314, G/TBT/N/TZA/1463, G/TBT/N/UGA/2281"," G/TBT/N/BDI/691, G/TBT/N/KEN/1951, G/TBT/N/RWA/1314, G/TBT/N/TZA/1463, G/TBT/N/UGA/2281")</f>
        <v xml:space="preserve"> G/TBT/N/BDI/691, G/TBT/N/KEN/1951, G/TBT/N/RWA/1314, G/TBT/N/TZA/1463, G/TBT/N/UGA/2281</v>
      </c>
      <c r="D731" s="1" t="s">
        <v>1491</v>
      </c>
      <c r="E731" s="1" t="s">
        <v>1492</v>
      </c>
      <c r="F731" s="1" t="s">
        <v>1454</v>
      </c>
      <c r="G731" s="1" t="s">
        <v>23</v>
      </c>
      <c r="H731" s="1" t="s">
        <v>809</v>
      </c>
      <c r="I731" s="1" t="s">
        <v>1129</v>
      </c>
      <c r="J731" s="1" t="s">
        <v>23</v>
      </c>
      <c r="K731" s="1" t="s">
        <v>30</v>
      </c>
      <c r="L731" s="3"/>
      <c r="M731" s="9">
        <v>46061</v>
      </c>
      <c r="N731" s="9" t="s">
        <v>23</v>
      </c>
      <c r="O731" s="9" t="s">
        <v>23</v>
      </c>
      <c r="P731" s="3" t="s">
        <v>24</v>
      </c>
      <c r="Q731" s="1" t="s">
        <v>1493</v>
      </c>
      <c r="R731" s="3" t="str">
        <f>HYPERLINK("https://docs.wto.org/imrd/directdoc.asp?DDFDocuments/t/G/TBTN25/BDI691.docx", "https://docs.wto.org/imrd/directdoc.asp?DDFDocuments/t/G/TBTN25/BDI691.docx")</f>
        <v>https://docs.wto.org/imrd/directdoc.asp?DDFDocuments/t/G/TBTN25/BDI691.docx</v>
      </c>
      <c r="S731" s="3" t="str">
        <f>HYPERLINK("https://docs.wto.org/imrd/directdoc.asp?DDFDocuments/u/G/TBTN25/BDI691.docx", "https://docs.wto.org/imrd/directdoc.asp?DDFDocuments/u/G/TBTN25/BDI691.docx")</f>
        <v>https://docs.wto.org/imrd/directdoc.asp?DDFDocuments/u/G/TBTN25/BDI691.docx</v>
      </c>
      <c r="T731" s="3" t="str">
        <f>HYPERLINK("https://docs.wto.org/imrd/directdoc.asp?DDFDocuments/v/G/TBTN25/BDI691.docx", "https://docs.wto.org/imrd/directdoc.asp?DDFDocuments/v/G/TBTN25/BDI691.docx")</f>
        <v>https://docs.wto.org/imrd/directdoc.asp?DDFDocuments/v/G/TBTN25/BDI691.docx</v>
      </c>
      <c r="U731" s="3" t="s">
        <v>421</v>
      </c>
      <c r="V731" s="3" t="s">
        <v>422</v>
      </c>
      <c r="W731" s="3" t="s">
        <v>422</v>
      </c>
      <c r="X731" s="3" t="s">
        <v>422</v>
      </c>
      <c r="Y731" s="3" t="s">
        <v>422</v>
      </c>
      <c r="Z731" s="3" t="s">
        <v>422</v>
      </c>
      <c r="AA731" s="3" t="s">
        <v>422</v>
      </c>
      <c r="AB731" s="1" t="s">
        <v>1494</v>
      </c>
    </row>
    <row r="732" spans="1:28" ht="409.5" x14ac:dyDescent="0.25">
      <c r="A732" s="3" t="s">
        <v>43</v>
      </c>
      <c r="B732" s="9">
        <v>46001</v>
      </c>
      <c r="C732" s="13" t="str">
        <f>HYPERLINK("https://eping.wto.org/en/Search?viewData= G/TBT/N/BDI/696, G/TBT/N/KEN/1956, G/TBT/N/RWA/1319, G/TBT/N/TZA/1468, G/TBT/N/UGA/2286"," G/TBT/N/BDI/696, G/TBT/N/KEN/1956, G/TBT/N/RWA/1319, G/TBT/N/TZA/1468, G/TBT/N/UGA/2286")</f>
        <v xml:space="preserve"> G/TBT/N/BDI/696, G/TBT/N/KEN/1956, G/TBT/N/RWA/1319, G/TBT/N/TZA/1468, G/TBT/N/UGA/2286</v>
      </c>
      <c r="D732" s="1" t="s">
        <v>1499</v>
      </c>
      <c r="E732" s="1" t="s">
        <v>1500</v>
      </c>
      <c r="F732" s="1" t="s">
        <v>1454</v>
      </c>
      <c r="G732" s="1" t="s">
        <v>23</v>
      </c>
      <c r="H732" s="1" t="s">
        <v>809</v>
      </c>
      <c r="I732" s="1" t="s">
        <v>1129</v>
      </c>
      <c r="J732" s="1" t="s">
        <v>23</v>
      </c>
      <c r="K732" s="1" t="s">
        <v>30</v>
      </c>
      <c r="L732" s="3"/>
      <c r="M732" s="9">
        <v>46061</v>
      </c>
      <c r="N732" s="9" t="s">
        <v>23</v>
      </c>
      <c r="O732" s="9" t="s">
        <v>23</v>
      </c>
      <c r="P732" s="3" t="s">
        <v>24</v>
      </c>
      <c r="Q732" s="1" t="s">
        <v>1501</v>
      </c>
      <c r="R732" s="3" t="str">
        <f>HYPERLINK("https://docs.wto.org/imrd/directdoc.asp?DDFDocuments/t/G/TBTN25/BDI696.docx", "https://docs.wto.org/imrd/directdoc.asp?DDFDocuments/t/G/TBTN25/BDI696.docx")</f>
        <v>https://docs.wto.org/imrd/directdoc.asp?DDFDocuments/t/G/TBTN25/BDI696.docx</v>
      </c>
      <c r="S732" s="3" t="str">
        <f>HYPERLINK("https://docs.wto.org/imrd/directdoc.asp?DDFDocuments/u/G/TBTN25/BDI696.docx", "https://docs.wto.org/imrd/directdoc.asp?DDFDocuments/u/G/TBTN25/BDI696.docx")</f>
        <v>https://docs.wto.org/imrd/directdoc.asp?DDFDocuments/u/G/TBTN25/BDI696.docx</v>
      </c>
      <c r="T732" s="3" t="str">
        <f>HYPERLINK("https://docs.wto.org/imrd/directdoc.asp?DDFDocuments/v/G/TBTN25/BDI696.docx", "https://docs.wto.org/imrd/directdoc.asp?DDFDocuments/v/G/TBTN25/BDI696.docx")</f>
        <v>https://docs.wto.org/imrd/directdoc.asp?DDFDocuments/v/G/TBTN25/BDI696.docx</v>
      </c>
      <c r="U732" s="3" t="s">
        <v>421</v>
      </c>
      <c r="V732" s="3" t="s">
        <v>422</v>
      </c>
      <c r="W732" s="3" t="s">
        <v>422</v>
      </c>
      <c r="X732" s="3" t="s">
        <v>422</v>
      </c>
      <c r="Y732" s="3" t="s">
        <v>422</v>
      </c>
      <c r="Z732" s="3" t="s">
        <v>422</v>
      </c>
      <c r="AA732" s="3" t="s">
        <v>422</v>
      </c>
      <c r="AB732" s="1" t="s">
        <v>1502</v>
      </c>
    </row>
    <row r="733" spans="1:28" ht="135" x14ac:dyDescent="0.25">
      <c r="A733" s="3" t="s">
        <v>48</v>
      </c>
      <c r="B733" s="9">
        <v>46002</v>
      </c>
      <c r="C733" s="13" t="str">
        <f>HYPERLINK("https://eping.wto.org/en/Search?viewData= G/TBT/N/IND/424"," G/TBT/N/IND/424")</f>
        <v xml:space="preserve"> G/TBT/N/IND/424</v>
      </c>
      <c r="D733" s="1" t="s">
        <v>1531</v>
      </c>
      <c r="E733" s="1" t="s">
        <v>1532</v>
      </c>
      <c r="F733" s="1" t="s">
        <v>52</v>
      </c>
      <c r="G733" s="1" t="s">
        <v>105</v>
      </c>
      <c r="H733" s="1" t="s">
        <v>23</v>
      </c>
      <c r="I733" s="1" t="s">
        <v>75</v>
      </c>
      <c r="J733" s="1" t="s">
        <v>1533</v>
      </c>
      <c r="K733" s="1" t="s">
        <v>23</v>
      </c>
      <c r="L733" s="3"/>
      <c r="M733" s="9">
        <v>46062</v>
      </c>
      <c r="N733" s="9" t="s">
        <v>23</v>
      </c>
      <c r="O733" s="9" t="s">
        <v>23</v>
      </c>
      <c r="P733" s="3" t="s">
        <v>24</v>
      </c>
      <c r="Q733" s="1" t="s">
        <v>1534</v>
      </c>
      <c r="R733" s="3" t="str">
        <f>HYPERLINK("https://docs.wto.org/imrd/directdoc.asp?DDFDocuments/t/G/TBTN25/IND424.docx", "https://docs.wto.org/imrd/directdoc.asp?DDFDocuments/t/G/TBTN25/IND424.docx")</f>
        <v>https://docs.wto.org/imrd/directdoc.asp?DDFDocuments/t/G/TBTN25/IND424.docx</v>
      </c>
      <c r="S733" s="3" t="str">
        <f>HYPERLINK("https://docs.wto.org/imrd/directdoc.asp?DDFDocuments/u/G/TBTN25/IND424.docx", "https://docs.wto.org/imrd/directdoc.asp?DDFDocuments/u/G/TBTN25/IND424.docx")</f>
        <v>https://docs.wto.org/imrd/directdoc.asp?DDFDocuments/u/G/TBTN25/IND424.docx</v>
      </c>
      <c r="T733" s="3" t="str">
        <f>HYPERLINK("https://docs.wto.org/imrd/directdoc.asp?DDFDocuments/v/G/TBTN25/IND424.docx", "https://docs.wto.org/imrd/directdoc.asp?DDFDocuments/v/G/TBTN25/IND424.docx")</f>
        <v>https://docs.wto.org/imrd/directdoc.asp?DDFDocuments/v/G/TBTN25/IND424.docx</v>
      </c>
      <c r="U733" s="3" t="s">
        <v>421</v>
      </c>
      <c r="V733" s="3" t="s">
        <v>422</v>
      </c>
      <c r="W733" s="3" t="s">
        <v>422</v>
      </c>
      <c r="X733" s="3" t="s">
        <v>422</v>
      </c>
      <c r="Y733" s="3" t="s">
        <v>422</v>
      </c>
      <c r="Z733" s="3" t="s">
        <v>422</v>
      </c>
      <c r="AA733" s="3" t="s">
        <v>422</v>
      </c>
      <c r="AB733" s="1" t="s">
        <v>23</v>
      </c>
    </row>
    <row r="734" spans="1:28" ht="409.5" x14ac:dyDescent="0.25">
      <c r="A734" s="3" t="s">
        <v>457</v>
      </c>
      <c r="B734" s="9">
        <v>46002</v>
      </c>
      <c r="C734" s="13" t="str">
        <f>HYPERLINK("https://eping.wto.org/en/Search?viewData= G/TBT/N/CZE/261"," G/TBT/N/CZE/261")</f>
        <v xml:space="preserve"> G/TBT/N/CZE/261</v>
      </c>
      <c r="D734" s="1" t="s">
        <v>1535</v>
      </c>
      <c r="E734" s="1" t="s">
        <v>1536</v>
      </c>
      <c r="F734" s="1" t="s">
        <v>1537</v>
      </c>
      <c r="G734" s="1" t="s">
        <v>23</v>
      </c>
      <c r="H734" s="1" t="s">
        <v>461</v>
      </c>
      <c r="I734" s="1" t="s">
        <v>462</v>
      </c>
      <c r="J734" s="1" t="s">
        <v>1538</v>
      </c>
      <c r="K734" s="1" t="s">
        <v>23</v>
      </c>
      <c r="L734" s="3"/>
      <c r="M734" s="9">
        <v>46063</v>
      </c>
      <c r="N734" s="9">
        <v>46080</v>
      </c>
      <c r="O734" s="9">
        <v>46082</v>
      </c>
      <c r="P734" s="3" t="s">
        <v>24</v>
      </c>
      <c r="Q734" s="1" t="s">
        <v>1539</v>
      </c>
      <c r="R734" s="3" t="str">
        <f>HYPERLINK("https://docs.wto.org/imrd/directdoc.asp?DDFDocuments/t/G/TBTN25/CZE261.docx", "https://docs.wto.org/imrd/directdoc.asp?DDFDocuments/t/G/TBTN25/CZE261.docx")</f>
        <v>https://docs.wto.org/imrd/directdoc.asp?DDFDocuments/t/G/TBTN25/CZE261.docx</v>
      </c>
      <c r="S734" s="3" t="str">
        <f>HYPERLINK("https://docs.wto.org/imrd/directdoc.asp?DDFDocuments/u/G/TBTN25/CZE261.docx", "https://docs.wto.org/imrd/directdoc.asp?DDFDocuments/u/G/TBTN25/CZE261.docx")</f>
        <v>https://docs.wto.org/imrd/directdoc.asp?DDFDocuments/u/G/TBTN25/CZE261.docx</v>
      </c>
      <c r="T734" s="3" t="str">
        <f>HYPERLINK("https://docs.wto.org/imrd/directdoc.asp?DDFDocuments/v/G/TBTN25/CZE261.docx", "https://docs.wto.org/imrd/directdoc.asp?DDFDocuments/v/G/TBTN25/CZE261.docx")</f>
        <v>https://docs.wto.org/imrd/directdoc.asp?DDFDocuments/v/G/TBTN25/CZE261.docx</v>
      </c>
      <c r="U734" s="3" t="s">
        <v>421</v>
      </c>
      <c r="V734" s="3" t="s">
        <v>422</v>
      </c>
      <c r="W734" s="3" t="s">
        <v>422</v>
      </c>
      <c r="X734" s="3" t="s">
        <v>422</v>
      </c>
      <c r="Y734" s="3" t="s">
        <v>422</v>
      </c>
      <c r="Z734" s="3" t="s">
        <v>422</v>
      </c>
      <c r="AA734" s="3" t="s">
        <v>422</v>
      </c>
      <c r="AB734" s="1" t="s">
        <v>1540</v>
      </c>
    </row>
    <row r="735" spans="1:28" ht="60" x14ac:dyDescent="0.25">
      <c r="A735" s="3" t="s">
        <v>22</v>
      </c>
      <c r="B735" s="9">
        <v>46002</v>
      </c>
      <c r="C735" s="13" t="str">
        <f>HYPERLINK("https://eping.wto.org/en/Search?viewData= G/TBT/N/KEN/1958"," G/TBT/N/KEN/1958")</f>
        <v xml:space="preserve"> G/TBT/N/KEN/1958</v>
      </c>
      <c r="D735" s="1" t="s">
        <v>1541</v>
      </c>
      <c r="E735" s="1" t="s">
        <v>1542</v>
      </c>
      <c r="F735" s="1" t="s">
        <v>1465</v>
      </c>
      <c r="G735" s="1" t="s">
        <v>23</v>
      </c>
      <c r="H735" s="1" t="s">
        <v>1466</v>
      </c>
      <c r="I735" s="1" t="s">
        <v>715</v>
      </c>
      <c r="J735" s="1" t="s">
        <v>23</v>
      </c>
      <c r="K735" s="1" t="s">
        <v>23</v>
      </c>
      <c r="L735" s="3"/>
      <c r="M735" s="9">
        <v>46062</v>
      </c>
      <c r="N735" s="9" t="s">
        <v>23</v>
      </c>
      <c r="O735" s="9" t="s">
        <v>23</v>
      </c>
      <c r="P735" s="3" t="s">
        <v>24</v>
      </c>
      <c r="Q735" s="1" t="s">
        <v>1543</v>
      </c>
      <c r="R735" s="3" t="str">
        <f>HYPERLINK("https://docs.wto.org/imrd/directdoc.asp?DDFDocuments/t/G/TBTN25/KEN1958.docx", "https://docs.wto.org/imrd/directdoc.asp?DDFDocuments/t/G/TBTN25/KEN1958.docx")</f>
        <v>https://docs.wto.org/imrd/directdoc.asp?DDFDocuments/t/G/TBTN25/KEN1958.docx</v>
      </c>
      <c r="S735" s="3" t="str">
        <f>HYPERLINK("https://docs.wto.org/imrd/directdoc.asp?DDFDocuments/u/G/TBTN25/KEN1958.docx", "https://docs.wto.org/imrd/directdoc.asp?DDFDocuments/u/G/TBTN25/KEN1958.docx")</f>
        <v>https://docs.wto.org/imrd/directdoc.asp?DDFDocuments/u/G/TBTN25/KEN1958.docx</v>
      </c>
      <c r="T735" s="3" t="str">
        <f>HYPERLINK("https://docs.wto.org/imrd/directdoc.asp?DDFDocuments/v/G/TBTN25/KEN1958.docx", "https://docs.wto.org/imrd/directdoc.asp?DDFDocuments/v/G/TBTN25/KEN1958.docx")</f>
        <v>https://docs.wto.org/imrd/directdoc.asp?DDFDocuments/v/G/TBTN25/KEN1958.docx</v>
      </c>
      <c r="U735" s="3" t="s">
        <v>421</v>
      </c>
      <c r="V735" s="3" t="s">
        <v>422</v>
      </c>
      <c r="W735" s="3" t="s">
        <v>422</v>
      </c>
      <c r="X735" s="3" t="s">
        <v>422</v>
      </c>
      <c r="Y735" s="3" t="s">
        <v>422</v>
      </c>
      <c r="Z735" s="3" t="s">
        <v>422</v>
      </c>
      <c r="AA735" s="3" t="s">
        <v>422</v>
      </c>
      <c r="AB735" s="1" t="s">
        <v>1544</v>
      </c>
    </row>
    <row r="736" spans="1:28" ht="120" x14ac:dyDescent="0.25">
      <c r="A736" s="3" t="s">
        <v>91</v>
      </c>
      <c r="B736" s="9">
        <v>46002</v>
      </c>
      <c r="C736" s="13" t="str">
        <f>HYPERLINK("https://eping.wto.org/en/Search?viewData= G/TBT/N/UKR/361/Add.1"," G/TBT/N/UKR/361/Add.1")</f>
        <v xml:space="preserve"> G/TBT/N/UKR/361/Add.1</v>
      </c>
      <c r="D736" s="1" t="s">
        <v>1545</v>
      </c>
      <c r="E736" s="1" t="s">
        <v>1546</v>
      </c>
      <c r="F736" s="1" t="s">
        <v>1547</v>
      </c>
      <c r="G736" s="1" t="s">
        <v>23</v>
      </c>
      <c r="H736" s="1" t="s">
        <v>1548</v>
      </c>
      <c r="I736" s="1" t="s">
        <v>75</v>
      </c>
      <c r="J736" s="1" t="s">
        <v>1549</v>
      </c>
      <c r="K736" s="1" t="s">
        <v>23</v>
      </c>
      <c r="L736" s="3"/>
      <c r="M736" s="9" t="s">
        <v>23</v>
      </c>
      <c r="N736" s="9" t="s">
        <v>23</v>
      </c>
      <c r="O736" s="9" t="s">
        <v>23</v>
      </c>
      <c r="P736" s="3" t="s">
        <v>71</v>
      </c>
      <c r="Q736" s="1" t="s">
        <v>1550</v>
      </c>
      <c r="R736" s="3" t="str">
        <f>HYPERLINK("https://docs.wto.org/imrd/directdoc.asp?DDFDocuments/t/G/TBTN25/UKR361A1.docx", "https://docs.wto.org/imrd/directdoc.asp?DDFDocuments/t/G/TBTN25/UKR361A1.docx")</f>
        <v>https://docs.wto.org/imrd/directdoc.asp?DDFDocuments/t/G/TBTN25/UKR361A1.docx</v>
      </c>
      <c r="S736" s="3" t="str">
        <f>HYPERLINK("https://docs.wto.org/imrd/directdoc.asp?DDFDocuments/u/G/TBTN25/UKR361A1.docx", "https://docs.wto.org/imrd/directdoc.asp?DDFDocuments/u/G/TBTN25/UKR361A1.docx")</f>
        <v>https://docs.wto.org/imrd/directdoc.asp?DDFDocuments/u/G/TBTN25/UKR361A1.docx</v>
      </c>
      <c r="T736" s="3" t="str">
        <f>HYPERLINK("https://docs.wto.org/imrd/directdoc.asp?DDFDocuments/v/G/TBTN25/UKR361A1.docx", "https://docs.wto.org/imrd/directdoc.asp?DDFDocuments/v/G/TBTN25/UKR361A1.docx")</f>
        <v>https://docs.wto.org/imrd/directdoc.asp?DDFDocuments/v/G/TBTN25/UKR361A1.docx</v>
      </c>
      <c r="U736" s="3" t="s">
        <v>422</v>
      </c>
      <c r="V736" s="3" t="s">
        <v>422</v>
      </c>
      <c r="W736" s="3" t="s">
        <v>422</v>
      </c>
      <c r="X736" s="3" t="s">
        <v>422</v>
      </c>
      <c r="Y736" s="3" t="s">
        <v>422</v>
      </c>
      <c r="Z736" s="3" t="s">
        <v>422</v>
      </c>
      <c r="AA736" s="3" t="s">
        <v>422</v>
      </c>
      <c r="AB736" s="1" t="s">
        <v>23</v>
      </c>
    </row>
    <row r="737" spans="1:28" ht="90" x14ac:dyDescent="0.25">
      <c r="A737" s="3" t="s">
        <v>124</v>
      </c>
      <c r="B737" s="9">
        <v>46002</v>
      </c>
      <c r="C737" s="13" t="str">
        <f>HYPERLINK("https://eping.wto.org/en/Search?viewData= G/TBT/N/THA/707/Add.1"," G/TBT/N/THA/707/Add.1")</f>
        <v xml:space="preserve"> G/TBT/N/THA/707/Add.1</v>
      </c>
      <c r="D737" s="1" t="s">
        <v>1551</v>
      </c>
      <c r="E737" s="1" t="s">
        <v>1552</v>
      </c>
      <c r="F737" s="1" t="s">
        <v>1553</v>
      </c>
      <c r="G737" s="1" t="s">
        <v>23</v>
      </c>
      <c r="H737" s="1" t="s">
        <v>179</v>
      </c>
      <c r="I737" s="1" t="s">
        <v>66</v>
      </c>
      <c r="J737" s="1" t="s">
        <v>23</v>
      </c>
      <c r="K737" s="1" t="s">
        <v>29</v>
      </c>
      <c r="L737" s="3"/>
      <c r="M737" s="9" t="s">
        <v>23</v>
      </c>
      <c r="N737" s="9" t="s">
        <v>23</v>
      </c>
      <c r="O737" s="9" t="s">
        <v>23</v>
      </c>
      <c r="P737" s="3" t="s">
        <v>71</v>
      </c>
      <c r="Q737" s="1" t="s">
        <v>1554</v>
      </c>
      <c r="R737" s="3" t="str">
        <f>HYPERLINK("https://docs.wto.org/imrd/directdoc.asp?DDFDocuments/t/G/TBTN23/THA707A1.docx", "https://docs.wto.org/imrd/directdoc.asp?DDFDocuments/t/G/TBTN23/THA707A1.docx")</f>
        <v>https://docs.wto.org/imrd/directdoc.asp?DDFDocuments/t/G/TBTN23/THA707A1.docx</v>
      </c>
      <c r="S737" s="3" t="str">
        <f>HYPERLINK("https://docs.wto.org/imrd/directdoc.asp?DDFDocuments/u/G/TBTN23/THA707A1.docx", "https://docs.wto.org/imrd/directdoc.asp?DDFDocuments/u/G/TBTN23/THA707A1.docx")</f>
        <v>https://docs.wto.org/imrd/directdoc.asp?DDFDocuments/u/G/TBTN23/THA707A1.docx</v>
      </c>
      <c r="T737" s="3" t="str">
        <f>HYPERLINK("https://docs.wto.org/imrd/directdoc.asp?DDFDocuments/v/G/TBTN23/THA707A1.docx", "https://docs.wto.org/imrd/directdoc.asp?DDFDocuments/v/G/TBTN23/THA707A1.docx")</f>
        <v>https://docs.wto.org/imrd/directdoc.asp?DDFDocuments/v/G/TBTN23/THA707A1.docx</v>
      </c>
      <c r="U737" s="3" t="s">
        <v>421</v>
      </c>
      <c r="V737" s="3" t="s">
        <v>422</v>
      </c>
      <c r="W737" s="3" t="s">
        <v>422</v>
      </c>
      <c r="X737" s="3" t="s">
        <v>422</v>
      </c>
      <c r="Y737" s="3" t="s">
        <v>422</v>
      </c>
      <c r="Z737" s="3" t="s">
        <v>422</v>
      </c>
      <c r="AA737" s="3" t="s">
        <v>422</v>
      </c>
      <c r="AB737" s="1" t="s">
        <v>23</v>
      </c>
    </row>
    <row r="738" spans="1:28" ht="409.5" x14ac:dyDescent="0.25">
      <c r="A738" s="3" t="s">
        <v>28</v>
      </c>
      <c r="B738" s="9">
        <v>46003</v>
      </c>
      <c r="C738" s="13" t="str">
        <f>HYPERLINK("https://eping.wto.org/en/Search?viewData= G/TBT/N/UGA/2287"," G/TBT/N/UGA/2287")</f>
        <v xml:space="preserve"> G/TBT/N/UGA/2287</v>
      </c>
      <c r="D738" s="1" t="s">
        <v>1555</v>
      </c>
      <c r="E738" s="1" t="s">
        <v>1556</v>
      </c>
      <c r="F738" s="1" t="s">
        <v>1557</v>
      </c>
      <c r="G738" s="1" t="s">
        <v>1558</v>
      </c>
      <c r="H738" s="1" t="s">
        <v>1559</v>
      </c>
      <c r="I738" s="1" t="s">
        <v>150</v>
      </c>
      <c r="J738" s="1" t="s">
        <v>23</v>
      </c>
      <c r="K738" s="1" t="s">
        <v>23</v>
      </c>
      <c r="L738" s="3"/>
      <c r="M738" s="9">
        <v>46063</v>
      </c>
      <c r="N738" s="9" t="s">
        <v>23</v>
      </c>
      <c r="O738" s="9" t="s">
        <v>23</v>
      </c>
      <c r="P738" s="3" t="s">
        <v>24</v>
      </c>
      <c r="Q738" s="1" t="s">
        <v>1560</v>
      </c>
      <c r="R738" s="3" t="str">
        <f>HYPERLINK("https://docs.wto.org/imrd/directdoc.asp?DDFDocuments/t/G/TBTN25/UGA2287.docx", "https://docs.wto.org/imrd/directdoc.asp?DDFDocuments/t/G/TBTN25/UGA2287.docx")</f>
        <v>https://docs.wto.org/imrd/directdoc.asp?DDFDocuments/t/G/TBTN25/UGA2287.docx</v>
      </c>
      <c r="S738" s="3" t="str">
        <f>HYPERLINK("https://docs.wto.org/imrd/directdoc.asp?DDFDocuments/u/G/TBTN25/UGA2287.docx", "https://docs.wto.org/imrd/directdoc.asp?DDFDocuments/u/G/TBTN25/UGA2287.docx")</f>
        <v>https://docs.wto.org/imrd/directdoc.asp?DDFDocuments/u/G/TBTN25/UGA2287.docx</v>
      </c>
      <c r="T738" s="3" t="str">
        <f>HYPERLINK("https://docs.wto.org/imrd/directdoc.asp?DDFDocuments/v/G/TBTN25/UGA2287.docx", "https://docs.wto.org/imrd/directdoc.asp?DDFDocuments/v/G/TBTN25/UGA2287.docx")</f>
        <v>https://docs.wto.org/imrd/directdoc.asp?DDFDocuments/v/G/TBTN25/UGA2287.docx</v>
      </c>
      <c r="U738" s="3" t="s">
        <v>421</v>
      </c>
      <c r="V738" s="3" t="s">
        <v>422</v>
      </c>
      <c r="W738" s="3" t="s">
        <v>421</v>
      </c>
      <c r="X738" s="3" t="s">
        <v>422</v>
      </c>
      <c r="Y738" s="3" t="s">
        <v>422</v>
      </c>
      <c r="Z738" s="3" t="s">
        <v>422</v>
      </c>
      <c r="AA738" s="3" t="s">
        <v>422</v>
      </c>
      <c r="AB738" s="1" t="s">
        <v>1561</v>
      </c>
    </row>
    <row r="739" spans="1:28" ht="409.5" x14ac:dyDescent="0.25">
      <c r="A739" s="3" t="s">
        <v>84</v>
      </c>
      <c r="B739" s="9">
        <v>46003</v>
      </c>
      <c r="C739" s="13" t="str">
        <f>HYPERLINK("https://eping.wto.org/en/Search?viewData= G/TBT/N/EU/1180"," G/TBT/N/EU/1180")</f>
        <v xml:space="preserve"> G/TBT/N/EU/1180</v>
      </c>
      <c r="D739" s="1" t="s">
        <v>1562</v>
      </c>
      <c r="E739" s="1" t="s">
        <v>1563</v>
      </c>
      <c r="F739" s="1" t="s">
        <v>1072</v>
      </c>
      <c r="G739" s="1" t="s">
        <v>23</v>
      </c>
      <c r="H739" s="1" t="s">
        <v>23</v>
      </c>
      <c r="I739" s="1" t="s">
        <v>114</v>
      </c>
      <c r="J739" s="1" t="s">
        <v>1564</v>
      </c>
      <c r="K739" s="1" t="s">
        <v>23</v>
      </c>
      <c r="L739" s="3"/>
      <c r="M739" s="9">
        <v>46063</v>
      </c>
      <c r="N739" s="9" t="s">
        <v>23</v>
      </c>
      <c r="O739" s="9" t="s">
        <v>23</v>
      </c>
      <c r="P739" s="3" t="s">
        <v>24</v>
      </c>
      <c r="Q739" s="1" t="s">
        <v>1565</v>
      </c>
      <c r="R739" s="3" t="str">
        <f>HYPERLINK("https://docs.wto.org/imrd/directdoc.asp?DDFDocuments/t/G/TBTN25/EU1180.docx", "https://docs.wto.org/imrd/directdoc.asp?DDFDocuments/t/G/TBTN25/EU1180.docx")</f>
        <v>https://docs.wto.org/imrd/directdoc.asp?DDFDocuments/t/G/TBTN25/EU1180.docx</v>
      </c>
      <c r="S739" s="3" t="str">
        <f>HYPERLINK("https://docs.wto.org/imrd/directdoc.asp?DDFDocuments/u/G/TBTN25/EU1180.docx", "https://docs.wto.org/imrd/directdoc.asp?DDFDocuments/u/G/TBTN25/EU1180.docx")</f>
        <v>https://docs.wto.org/imrd/directdoc.asp?DDFDocuments/u/G/TBTN25/EU1180.docx</v>
      </c>
      <c r="T739" s="3" t="str">
        <f>HYPERLINK("https://docs.wto.org/imrd/directdoc.asp?DDFDocuments/v/G/TBTN25/EU1180.docx", "https://docs.wto.org/imrd/directdoc.asp?DDFDocuments/v/G/TBTN25/EU1180.docx")</f>
        <v>https://docs.wto.org/imrd/directdoc.asp?DDFDocuments/v/G/TBTN25/EU1180.docx</v>
      </c>
      <c r="U739" s="3" t="s">
        <v>422</v>
      </c>
      <c r="V739" s="3" t="s">
        <v>422</v>
      </c>
      <c r="W739" s="3" t="s">
        <v>421</v>
      </c>
      <c r="X739" s="3" t="s">
        <v>422</v>
      </c>
      <c r="Y739" s="3" t="s">
        <v>422</v>
      </c>
      <c r="Z739" s="3" t="s">
        <v>422</v>
      </c>
      <c r="AA739" s="3" t="s">
        <v>422</v>
      </c>
      <c r="AB739" s="1" t="s">
        <v>1077</v>
      </c>
    </row>
    <row r="740" spans="1:28" ht="300" x14ac:dyDescent="0.25">
      <c r="A740" s="3" t="s">
        <v>126</v>
      </c>
      <c r="B740" s="9">
        <v>46003</v>
      </c>
      <c r="C740" s="13" t="str">
        <f>HYPERLINK("https://eping.wto.org/en/Search?viewData= G/TBT/N/BDI/428/Add.1, G/TBT/N/KEN/1533/Add.2, G/TBT/N/RWA/963/Add.1, G/TBT/N/TZA/1063/Add.1, G/TBT/N/UGA/1878/Add.1"," G/TBT/N/BDI/428/Add.1, G/TBT/N/KEN/1533/Add.2, G/TBT/N/RWA/963/Add.1, G/TBT/N/TZA/1063/Add.1, G/TBT/N/UGA/1878/Add.1")</f>
        <v xml:space="preserve"> G/TBT/N/BDI/428/Add.1, G/TBT/N/KEN/1533/Add.2, G/TBT/N/RWA/963/Add.1, G/TBT/N/TZA/1063/Add.1, G/TBT/N/UGA/1878/Add.1</v>
      </c>
      <c r="D740" s="1" t="s">
        <v>1566</v>
      </c>
      <c r="E740" s="1" t="s">
        <v>1567</v>
      </c>
      <c r="F740" s="1" t="s">
        <v>1568</v>
      </c>
      <c r="G740" s="1" t="s">
        <v>1569</v>
      </c>
      <c r="H740" s="1" t="s">
        <v>115</v>
      </c>
      <c r="I740" s="1" t="s">
        <v>649</v>
      </c>
      <c r="J740" s="1" t="s">
        <v>23</v>
      </c>
      <c r="K740" s="1" t="s">
        <v>89</v>
      </c>
      <c r="L740" s="3"/>
      <c r="M740" s="9" t="s">
        <v>23</v>
      </c>
      <c r="N740" s="9" t="s">
        <v>23</v>
      </c>
      <c r="O740" s="9" t="s">
        <v>23</v>
      </c>
      <c r="P740" s="3" t="s">
        <v>71</v>
      </c>
      <c r="Q740" s="3"/>
      <c r="R740" s="3" t="str">
        <f>HYPERLINK("https://docs.wto.org/imrd/directdoc.asp?DDFDocuments/t/G/TBTN23/BDI428A1.docx", "https://docs.wto.org/imrd/directdoc.asp?DDFDocuments/t/G/TBTN23/BDI428A1.docx")</f>
        <v>https://docs.wto.org/imrd/directdoc.asp?DDFDocuments/t/G/TBTN23/BDI428A1.docx</v>
      </c>
      <c r="S740" s="3" t="str">
        <f>HYPERLINK("https://docs.wto.org/imrd/directdoc.asp?DDFDocuments/u/G/TBTN23/BDI428A1.docx", "https://docs.wto.org/imrd/directdoc.asp?DDFDocuments/u/G/TBTN23/BDI428A1.docx")</f>
        <v>https://docs.wto.org/imrd/directdoc.asp?DDFDocuments/u/G/TBTN23/BDI428A1.docx</v>
      </c>
      <c r="T740" s="3" t="str">
        <f>HYPERLINK("https://docs.wto.org/imrd/directdoc.asp?DDFDocuments/v/G/TBTN23/BDI428A1.docx", "https://docs.wto.org/imrd/directdoc.asp?DDFDocuments/v/G/TBTN23/BDI428A1.docx")</f>
        <v>https://docs.wto.org/imrd/directdoc.asp?DDFDocuments/v/G/TBTN23/BDI428A1.docx</v>
      </c>
      <c r="U740" s="3" t="s">
        <v>421</v>
      </c>
      <c r="V740" s="3" t="s">
        <v>422</v>
      </c>
      <c r="W740" s="3" t="s">
        <v>421</v>
      </c>
      <c r="X740" s="3" t="s">
        <v>422</v>
      </c>
      <c r="Y740" s="3" t="s">
        <v>422</v>
      </c>
      <c r="Z740" s="3" t="s">
        <v>422</v>
      </c>
      <c r="AA740" s="3" t="s">
        <v>422</v>
      </c>
      <c r="AB740" s="1" t="s">
        <v>23</v>
      </c>
    </row>
    <row r="741" spans="1:28" ht="120" x14ac:dyDescent="0.25">
      <c r="A741" s="3" t="s">
        <v>28</v>
      </c>
      <c r="B741" s="9">
        <v>46003</v>
      </c>
      <c r="C741" s="13" t="str">
        <f>HYPERLINK("https://eping.wto.org/en/Search?viewData= G/TBT/N/BDI/391/Add.1, G/TBT/N/KEN/1477/Add.2, G/TBT/N/RWA/915/Add.1, G/TBT/N/TZA/1011/Add.1, G/TBT/N/UGA/1824/Add.1"," G/TBT/N/BDI/391/Add.1, G/TBT/N/KEN/1477/Add.2, G/TBT/N/RWA/915/Add.1, G/TBT/N/TZA/1011/Add.1, G/TBT/N/UGA/1824/Add.1")</f>
        <v xml:space="preserve"> G/TBT/N/BDI/391/Add.1, G/TBT/N/KEN/1477/Add.2, G/TBT/N/RWA/915/Add.1, G/TBT/N/TZA/1011/Add.1, G/TBT/N/UGA/1824/Add.1</v>
      </c>
      <c r="D741" s="1" t="s">
        <v>1570</v>
      </c>
      <c r="E741" s="1" t="s">
        <v>1571</v>
      </c>
      <c r="F741" s="1" t="s">
        <v>1572</v>
      </c>
      <c r="G741" s="1" t="s">
        <v>1573</v>
      </c>
      <c r="H741" s="1" t="s">
        <v>115</v>
      </c>
      <c r="I741" s="1" t="s">
        <v>23</v>
      </c>
      <c r="J741" s="1" t="s">
        <v>23</v>
      </c>
      <c r="K741" s="1" t="s">
        <v>23</v>
      </c>
      <c r="L741" s="3"/>
      <c r="M741" s="9" t="s">
        <v>23</v>
      </c>
      <c r="N741" s="9" t="s">
        <v>23</v>
      </c>
      <c r="O741" s="9" t="s">
        <v>23</v>
      </c>
      <c r="P741" s="3" t="s">
        <v>71</v>
      </c>
      <c r="Q741" s="3"/>
      <c r="R741" s="3" t="str">
        <f>HYPERLINK("https://docs.wto.org/imrd/directdoc.asp?DDFDocuments/t/G/TBTN23/BDI391A1.docx", "https://docs.wto.org/imrd/directdoc.asp?DDFDocuments/t/G/TBTN23/BDI391A1.docx")</f>
        <v>https://docs.wto.org/imrd/directdoc.asp?DDFDocuments/t/G/TBTN23/BDI391A1.docx</v>
      </c>
      <c r="S741" s="3" t="str">
        <f>HYPERLINK("https://docs.wto.org/imrd/directdoc.asp?DDFDocuments/u/G/TBTN23/BDI391A1.docx", "https://docs.wto.org/imrd/directdoc.asp?DDFDocuments/u/G/TBTN23/BDI391A1.docx")</f>
        <v>https://docs.wto.org/imrd/directdoc.asp?DDFDocuments/u/G/TBTN23/BDI391A1.docx</v>
      </c>
      <c r="T741" s="3" t="str">
        <f>HYPERLINK("https://docs.wto.org/imrd/directdoc.asp?DDFDocuments/v/G/TBTN23/BDI391A1.docx", "https://docs.wto.org/imrd/directdoc.asp?DDFDocuments/v/G/TBTN23/BDI391A1.docx")</f>
        <v>https://docs.wto.org/imrd/directdoc.asp?DDFDocuments/v/G/TBTN23/BDI391A1.docx</v>
      </c>
      <c r="U741" s="3" t="s">
        <v>421</v>
      </c>
      <c r="V741" s="3" t="s">
        <v>422</v>
      </c>
      <c r="W741" s="3" t="s">
        <v>422</v>
      </c>
      <c r="X741" s="3" t="s">
        <v>422</v>
      </c>
      <c r="Y741" s="3" t="s">
        <v>422</v>
      </c>
      <c r="Z741" s="3" t="s">
        <v>422</v>
      </c>
      <c r="AA741" s="3" t="s">
        <v>422</v>
      </c>
      <c r="AB741" s="1" t="s">
        <v>23</v>
      </c>
    </row>
    <row r="742" spans="1:28" ht="409.5" x14ac:dyDescent="0.25">
      <c r="A742" s="3" t="s">
        <v>28</v>
      </c>
      <c r="B742" s="9">
        <v>46003</v>
      </c>
      <c r="C742" s="13" t="str">
        <f>HYPERLINK("https://eping.wto.org/en/Search?viewData= G/TBT/N/UGA/2291"," G/TBT/N/UGA/2291")</f>
        <v xml:space="preserve"> G/TBT/N/UGA/2291</v>
      </c>
      <c r="D742" s="1" t="s">
        <v>1574</v>
      </c>
      <c r="E742" s="1" t="s">
        <v>1575</v>
      </c>
      <c r="F742" s="1" t="s">
        <v>1576</v>
      </c>
      <c r="G742" s="1" t="s">
        <v>1577</v>
      </c>
      <c r="H742" s="1" t="s">
        <v>1578</v>
      </c>
      <c r="I742" s="1" t="s">
        <v>137</v>
      </c>
      <c r="J742" s="1" t="s">
        <v>23</v>
      </c>
      <c r="K742" s="1" t="s">
        <v>23</v>
      </c>
      <c r="L742" s="3"/>
      <c r="M742" s="9">
        <v>46063</v>
      </c>
      <c r="N742" s="9" t="s">
        <v>23</v>
      </c>
      <c r="O742" s="9" t="s">
        <v>23</v>
      </c>
      <c r="P742" s="3" t="s">
        <v>24</v>
      </c>
      <c r="Q742" s="1" t="s">
        <v>1579</v>
      </c>
      <c r="R742" s="3" t="str">
        <f>HYPERLINK("https://docs.wto.org/imrd/directdoc.asp?DDFDocuments/t/G/TBTN25/UGA2291.docx", "https://docs.wto.org/imrd/directdoc.asp?DDFDocuments/t/G/TBTN25/UGA2291.docx")</f>
        <v>https://docs.wto.org/imrd/directdoc.asp?DDFDocuments/t/G/TBTN25/UGA2291.docx</v>
      </c>
      <c r="S742" s="3" t="str">
        <f>HYPERLINK("https://docs.wto.org/imrd/directdoc.asp?DDFDocuments/u/G/TBTN25/UGA2291.docx", "https://docs.wto.org/imrd/directdoc.asp?DDFDocuments/u/G/TBTN25/UGA2291.docx")</f>
        <v>https://docs.wto.org/imrd/directdoc.asp?DDFDocuments/u/G/TBTN25/UGA2291.docx</v>
      </c>
      <c r="T742" s="3" t="str">
        <f>HYPERLINK("https://docs.wto.org/imrd/directdoc.asp?DDFDocuments/v/G/TBTN25/UGA2291.docx", "https://docs.wto.org/imrd/directdoc.asp?DDFDocuments/v/G/TBTN25/UGA2291.docx")</f>
        <v>https://docs.wto.org/imrd/directdoc.asp?DDFDocuments/v/G/TBTN25/UGA2291.docx</v>
      </c>
      <c r="U742" s="3" t="s">
        <v>421</v>
      </c>
      <c r="V742" s="3" t="s">
        <v>422</v>
      </c>
      <c r="W742" s="3" t="s">
        <v>422</v>
      </c>
      <c r="X742" s="3" t="s">
        <v>422</v>
      </c>
      <c r="Y742" s="3" t="s">
        <v>422</v>
      </c>
      <c r="Z742" s="3" t="s">
        <v>422</v>
      </c>
      <c r="AA742" s="3" t="s">
        <v>422</v>
      </c>
      <c r="AB742" s="1" t="s">
        <v>1580</v>
      </c>
    </row>
    <row r="743" spans="1:28" ht="150" x14ac:dyDescent="0.25">
      <c r="A743" s="3" t="s">
        <v>28</v>
      </c>
      <c r="B743" s="9">
        <v>46003</v>
      </c>
      <c r="C743" s="13" t="str">
        <f>HYPERLINK("https://eping.wto.org/en/Search?viewData= G/TBT/N/BDI/392/Add.1, G/TBT/N/KEN/1478/Add.2, G/TBT/N/RWA/916/Add.1, G/TBT/N/TZA/1012/Add.1, G/TBT/N/UGA/1825/Add.1"," G/TBT/N/BDI/392/Add.1, G/TBT/N/KEN/1478/Add.2, G/TBT/N/RWA/916/Add.1, G/TBT/N/TZA/1012/Add.1, G/TBT/N/UGA/1825/Add.1")</f>
        <v xml:space="preserve"> G/TBT/N/BDI/392/Add.1, G/TBT/N/KEN/1478/Add.2, G/TBT/N/RWA/916/Add.1, G/TBT/N/TZA/1012/Add.1, G/TBT/N/UGA/1825/Add.1</v>
      </c>
      <c r="D743" s="1" t="s">
        <v>1581</v>
      </c>
      <c r="E743" s="1" t="s">
        <v>1582</v>
      </c>
      <c r="F743" s="1" t="s">
        <v>1583</v>
      </c>
      <c r="G743" s="1" t="s">
        <v>1584</v>
      </c>
      <c r="H743" s="1" t="s">
        <v>115</v>
      </c>
      <c r="I743" s="1" t="s">
        <v>128</v>
      </c>
      <c r="J743" s="1" t="s">
        <v>23</v>
      </c>
      <c r="K743" s="1" t="s">
        <v>23</v>
      </c>
      <c r="L743" s="3"/>
      <c r="M743" s="9" t="s">
        <v>23</v>
      </c>
      <c r="N743" s="9" t="s">
        <v>23</v>
      </c>
      <c r="O743" s="9" t="s">
        <v>23</v>
      </c>
      <c r="P743" s="3" t="s">
        <v>71</v>
      </c>
      <c r="Q743" s="3"/>
      <c r="R743" s="3" t="str">
        <f>HYPERLINK("https://docs.wto.org/imrd/directdoc.asp?DDFDocuments/t/G/TBTN23/BDI392A1.docx", "https://docs.wto.org/imrd/directdoc.asp?DDFDocuments/t/G/TBTN23/BDI392A1.docx")</f>
        <v>https://docs.wto.org/imrd/directdoc.asp?DDFDocuments/t/G/TBTN23/BDI392A1.docx</v>
      </c>
      <c r="S743" s="3" t="str">
        <f>HYPERLINK("https://docs.wto.org/imrd/directdoc.asp?DDFDocuments/u/G/TBTN23/BDI392A1.docx", "https://docs.wto.org/imrd/directdoc.asp?DDFDocuments/u/G/TBTN23/BDI392A1.docx")</f>
        <v>https://docs.wto.org/imrd/directdoc.asp?DDFDocuments/u/G/TBTN23/BDI392A1.docx</v>
      </c>
      <c r="T743" s="3" t="str">
        <f>HYPERLINK("https://docs.wto.org/imrd/directdoc.asp?DDFDocuments/v/G/TBTN23/BDI392A1.docx", "https://docs.wto.org/imrd/directdoc.asp?DDFDocuments/v/G/TBTN23/BDI392A1.docx")</f>
        <v>https://docs.wto.org/imrd/directdoc.asp?DDFDocuments/v/G/TBTN23/BDI392A1.docx</v>
      </c>
      <c r="U743" s="3" t="s">
        <v>421</v>
      </c>
      <c r="V743" s="3" t="s">
        <v>422</v>
      </c>
      <c r="W743" s="3" t="s">
        <v>422</v>
      </c>
      <c r="X743" s="3" t="s">
        <v>422</v>
      </c>
      <c r="Y743" s="3" t="s">
        <v>422</v>
      </c>
      <c r="Z743" s="3" t="s">
        <v>422</v>
      </c>
      <c r="AA743" s="3" t="s">
        <v>422</v>
      </c>
      <c r="AB743" s="1" t="s">
        <v>23</v>
      </c>
    </row>
    <row r="744" spans="1:28" ht="300" x14ac:dyDescent="0.25">
      <c r="A744" s="3" t="s">
        <v>43</v>
      </c>
      <c r="B744" s="9">
        <v>46003</v>
      </c>
      <c r="C744" s="13" t="str">
        <f>HYPERLINK("https://eping.wto.org/en/Search?viewData= G/TBT/N/BDI/429/Add.1, G/TBT/N/KEN/1534/Add.2, G/TBT/N/RWA/964/Add.1, G/TBT/N/TZA/1064/Add.1, G/TBT/N/UGA/1879/Add.1"," G/TBT/N/BDI/429/Add.1, G/TBT/N/KEN/1534/Add.2, G/TBT/N/RWA/964/Add.1, G/TBT/N/TZA/1064/Add.1, G/TBT/N/UGA/1879/Add.1")</f>
        <v xml:space="preserve"> G/TBT/N/BDI/429/Add.1, G/TBT/N/KEN/1534/Add.2, G/TBT/N/RWA/964/Add.1, G/TBT/N/TZA/1064/Add.1, G/TBT/N/UGA/1879/Add.1</v>
      </c>
      <c r="D744" s="1" t="s">
        <v>1585</v>
      </c>
      <c r="E744" s="1" t="s">
        <v>1586</v>
      </c>
      <c r="F744" s="1" t="s">
        <v>1587</v>
      </c>
      <c r="G744" s="1" t="s">
        <v>1588</v>
      </c>
      <c r="H744" s="1" t="s">
        <v>115</v>
      </c>
      <c r="I744" s="1" t="s">
        <v>649</v>
      </c>
      <c r="J744" s="1" t="s">
        <v>23</v>
      </c>
      <c r="K744" s="1" t="s">
        <v>89</v>
      </c>
      <c r="L744" s="3"/>
      <c r="M744" s="9" t="s">
        <v>23</v>
      </c>
      <c r="N744" s="9" t="s">
        <v>23</v>
      </c>
      <c r="O744" s="9" t="s">
        <v>23</v>
      </c>
      <c r="P744" s="3" t="s">
        <v>71</v>
      </c>
      <c r="Q744" s="3"/>
      <c r="R744" s="3" t="str">
        <f>HYPERLINK("https://docs.wto.org/imrd/directdoc.asp?DDFDocuments/t/G/TBTN23/BDI429A1.docx", "https://docs.wto.org/imrd/directdoc.asp?DDFDocuments/t/G/TBTN23/BDI429A1.docx")</f>
        <v>https://docs.wto.org/imrd/directdoc.asp?DDFDocuments/t/G/TBTN23/BDI429A1.docx</v>
      </c>
      <c r="S744" s="3" t="str">
        <f>HYPERLINK("https://docs.wto.org/imrd/directdoc.asp?DDFDocuments/u/G/TBTN23/BDI429A1.docx", "https://docs.wto.org/imrd/directdoc.asp?DDFDocuments/u/G/TBTN23/BDI429A1.docx")</f>
        <v>https://docs.wto.org/imrd/directdoc.asp?DDFDocuments/u/G/TBTN23/BDI429A1.docx</v>
      </c>
      <c r="T744" s="3" t="str">
        <f>HYPERLINK("https://docs.wto.org/imrd/directdoc.asp?DDFDocuments/v/G/TBTN23/BDI429A1.docx", "https://docs.wto.org/imrd/directdoc.asp?DDFDocuments/v/G/TBTN23/BDI429A1.docx")</f>
        <v>https://docs.wto.org/imrd/directdoc.asp?DDFDocuments/v/G/TBTN23/BDI429A1.docx</v>
      </c>
      <c r="U744" s="3" t="s">
        <v>421</v>
      </c>
      <c r="V744" s="3" t="s">
        <v>422</v>
      </c>
      <c r="W744" s="3" t="s">
        <v>421</v>
      </c>
      <c r="X744" s="3" t="s">
        <v>422</v>
      </c>
      <c r="Y744" s="3" t="s">
        <v>422</v>
      </c>
      <c r="Z744" s="3" t="s">
        <v>422</v>
      </c>
      <c r="AA744" s="3" t="s">
        <v>422</v>
      </c>
      <c r="AB744" s="1" t="s">
        <v>23</v>
      </c>
    </row>
    <row r="745" spans="1:28" ht="330" x14ac:dyDescent="0.25">
      <c r="A745" s="3" t="s">
        <v>43</v>
      </c>
      <c r="B745" s="9">
        <v>46003</v>
      </c>
      <c r="C745" s="13" t="str">
        <f>HYPERLINK("https://eping.wto.org/en/Search?viewData= G/TBT/N/BDI/396/Add.1, G/TBT/N/KEN/1482/Add.2, G/TBT/N/RWA/920/Add.1, G/TBT/N/TZA/1016/Add.1, G/TBT/N/UGA/1829/Add.1"," G/TBT/N/BDI/396/Add.1, G/TBT/N/KEN/1482/Add.2, G/TBT/N/RWA/920/Add.1, G/TBT/N/TZA/1016/Add.1, G/TBT/N/UGA/1829/Add.1")</f>
        <v xml:space="preserve"> G/TBT/N/BDI/396/Add.1, G/TBT/N/KEN/1482/Add.2, G/TBT/N/RWA/920/Add.1, G/TBT/N/TZA/1016/Add.1, G/TBT/N/UGA/1829/Add.1</v>
      </c>
      <c r="D745" s="1" t="s">
        <v>1589</v>
      </c>
      <c r="E745" s="1" t="s">
        <v>1590</v>
      </c>
      <c r="F745" s="1" t="s">
        <v>1591</v>
      </c>
      <c r="G745" s="1" t="s">
        <v>1592</v>
      </c>
      <c r="H745" s="1" t="s">
        <v>115</v>
      </c>
      <c r="I745" s="1" t="s">
        <v>1593</v>
      </c>
      <c r="J745" s="1" t="s">
        <v>23</v>
      </c>
      <c r="K745" s="1" t="s">
        <v>23</v>
      </c>
      <c r="L745" s="3"/>
      <c r="M745" s="9" t="s">
        <v>23</v>
      </c>
      <c r="N745" s="9" t="s">
        <v>23</v>
      </c>
      <c r="O745" s="9" t="s">
        <v>23</v>
      </c>
      <c r="P745" s="3" t="s">
        <v>71</v>
      </c>
      <c r="Q745" s="3"/>
      <c r="R745" s="3" t="str">
        <f>HYPERLINK("https://docs.wto.org/imrd/directdoc.asp?DDFDocuments/t/G/TBTN23/BDI396A1.docx", "https://docs.wto.org/imrd/directdoc.asp?DDFDocuments/t/G/TBTN23/BDI396A1.docx")</f>
        <v>https://docs.wto.org/imrd/directdoc.asp?DDFDocuments/t/G/TBTN23/BDI396A1.docx</v>
      </c>
      <c r="S745" s="3" t="str">
        <f>HYPERLINK("https://docs.wto.org/imrd/directdoc.asp?DDFDocuments/u/G/TBTN23/BDI396A1.docx", "https://docs.wto.org/imrd/directdoc.asp?DDFDocuments/u/G/TBTN23/BDI396A1.docx")</f>
        <v>https://docs.wto.org/imrd/directdoc.asp?DDFDocuments/u/G/TBTN23/BDI396A1.docx</v>
      </c>
      <c r="T745" s="3" t="str">
        <f>HYPERLINK("https://docs.wto.org/imrd/directdoc.asp?DDFDocuments/v/G/TBTN23/BDI396A1.docx", "https://docs.wto.org/imrd/directdoc.asp?DDFDocuments/v/G/TBTN23/BDI396A1.docx")</f>
        <v>https://docs.wto.org/imrd/directdoc.asp?DDFDocuments/v/G/TBTN23/BDI396A1.docx</v>
      </c>
      <c r="U745" s="3" t="s">
        <v>421</v>
      </c>
      <c r="V745" s="3" t="s">
        <v>422</v>
      </c>
      <c r="W745" s="3" t="s">
        <v>422</v>
      </c>
      <c r="X745" s="3" t="s">
        <v>422</v>
      </c>
      <c r="Y745" s="3" t="s">
        <v>422</v>
      </c>
      <c r="Z745" s="3" t="s">
        <v>422</v>
      </c>
      <c r="AA745" s="3" t="s">
        <v>422</v>
      </c>
      <c r="AB745" s="1" t="s">
        <v>23</v>
      </c>
    </row>
    <row r="746" spans="1:28" ht="300" x14ac:dyDescent="0.25">
      <c r="A746" s="3" t="s">
        <v>22</v>
      </c>
      <c r="B746" s="9">
        <v>46003</v>
      </c>
      <c r="C746" s="13" t="str">
        <f>HYPERLINK("https://eping.wto.org/en/Search?viewData= G/TBT/N/BDI/392/Add.1, G/TBT/N/KEN/1478/Add.2, G/TBT/N/RWA/916/Add.1, G/TBT/N/TZA/1012/Add.1, G/TBT/N/UGA/1825/Add.1"," G/TBT/N/BDI/392/Add.1, G/TBT/N/KEN/1478/Add.2, G/TBT/N/RWA/916/Add.1, G/TBT/N/TZA/1012/Add.1, G/TBT/N/UGA/1825/Add.1")</f>
        <v xml:space="preserve"> G/TBT/N/BDI/392/Add.1, G/TBT/N/KEN/1478/Add.2, G/TBT/N/RWA/916/Add.1, G/TBT/N/TZA/1012/Add.1, G/TBT/N/UGA/1825/Add.1</v>
      </c>
      <c r="D746" s="1" t="s">
        <v>1581</v>
      </c>
      <c r="E746" s="1" t="s">
        <v>1582</v>
      </c>
      <c r="F746" s="1" t="s">
        <v>1583</v>
      </c>
      <c r="G746" s="1" t="s">
        <v>1584</v>
      </c>
      <c r="H746" s="1" t="s">
        <v>115</v>
      </c>
      <c r="I746" s="1" t="s">
        <v>649</v>
      </c>
      <c r="J746" s="1" t="s">
        <v>23</v>
      </c>
      <c r="K746" s="1" t="s">
        <v>23</v>
      </c>
      <c r="L746" s="3"/>
      <c r="M746" s="9" t="s">
        <v>23</v>
      </c>
      <c r="N746" s="9" t="s">
        <v>23</v>
      </c>
      <c r="O746" s="9" t="s">
        <v>23</v>
      </c>
      <c r="P746" s="3" t="s">
        <v>71</v>
      </c>
      <c r="Q746" s="3"/>
      <c r="R746" s="3" t="str">
        <f>HYPERLINK("https://docs.wto.org/imrd/directdoc.asp?DDFDocuments/t/G/TBTN23/BDI392A1.docx", "https://docs.wto.org/imrd/directdoc.asp?DDFDocuments/t/G/TBTN23/BDI392A1.docx")</f>
        <v>https://docs.wto.org/imrd/directdoc.asp?DDFDocuments/t/G/TBTN23/BDI392A1.docx</v>
      </c>
      <c r="S746" s="3" t="str">
        <f>HYPERLINK("https://docs.wto.org/imrd/directdoc.asp?DDFDocuments/u/G/TBTN23/BDI392A1.docx", "https://docs.wto.org/imrd/directdoc.asp?DDFDocuments/u/G/TBTN23/BDI392A1.docx")</f>
        <v>https://docs.wto.org/imrd/directdoc.asp?DDFDocuments/u/G/TBTN23/BDI392A1.docx</v>
      </c>
      <c r="T746" s="3" t="str">
        <f>HYPERLINK("https://docs.wto.org/imrd/directdoc.asp?DDFDocuments/v/G/TBTN23/BDI392A1.docx", "https://docs.wto.org/imrd/directdoc.asp?DDFDocuments/v/G/TBTN23/BDI392A1.docx")</f>
        <v>https://docs.wto.org/imrd/directdoc.asp?DDFDocuments/v/G/TBTN23/BDI392A1.docx</v>
      </c>
      <c r="U746" s="3" t="s">
        <v>421</v>
      </c>
      <c r="V746" s="3" t="s">
        <v>422</v>
      </c>
      <c r="W746" s="3" t="s">
        <v>422</v>
      </c>
      <c r="X746" s="3" t="s">
        <v>422</v>
      </c>
      <c r="Y746" s="3" t="s">
        <v>422</v>
      </c>
      <c r="Z746" s="3" t="s">
        <v>422</v>
      </c>
      <c r="AA746" s="3" t="s">
        <v>422</v>
      </c>
      <c r="AB746" s="1" t="s">
        <v>23</v>
      </c>
    </row>
    <row r="747" spans="1:28" ht="345" x14ac:dyDescent="0.25">
      <c r="A747" s="3" t="s">
        <v>28</v>
      </c>
      <c r="B747" s="9">
        <v>46003</v>
      </c>
      <c r="C747" s="13" t="str">
        <f>HYPERLINK("https://eping.wto.org/en/Search?viewData= G/TBT/N/UGA/2288"," G/TBT/N/UGA/2288")</f>
        <v xml:space="preserve"> G/TBT/N/UGA/2288</v>
      </c>
      <c r="D747" s="1" t="s">
        <v>1594</v>
      </c>
      <c r="E747" s="1" t="s">
        <v>1595</v>
      </c>
      <c r="F747" s="1" t="s">
        <v>1596</v>
      </c>
      <c r="G747" s="1" t="s">
        <v>1597</v>
      </c>
      <c r="H747" s="1" t="s">
        <v>1598</v>
      </c>
      <c r="I747" s="1" t="s">
        <v>150</v>
      </c>
      <c r="J747" s="1" t="s">
        <v>23</v>
      </c>
      <c r="K747" s="1" t="s">
        <v>23</v>
      </c>
      <c r="L747" s="3"/>
      <c r="M747" s="9">
        <v>46063</v>
      </c>
      <c r="N747" s="9" t="s">
        <v>23</v>
      </c>
      <c r="O747" s="9" t="s">
        <v>23</v>
      </c>
      <c r="P747" s="3" t="s">
        <v>24</v>
      </c>
      <c r="Q747" s="1" t="s">
        <v>1599</v>
      </c>
      <c r="R747" s="3" t="str">
        <f>HYPERLINK("https://docs.wto.org/imrd/directdoc.asp?DDFDocuments/t/G/TBTN25/UGA2288.docx", "https://docs.wto.org/imrd/directdoc.asp?DDFDocuments/t/G/TBTN25/UGA2288.docx")</f>
        <v>https://docs.wto.org/imrd/directdoc.asp?DDFDocuments/t/G/TBTN25/UGA2288.docx</v>
      </c>
      <c r="S747" s="3" t="str">
        <f>HYPERLINK("https://docs.wto.org/imrd/directdoc.asp?DDFDocuments/u/G/TBTN25/UGA2288.docx", "https://docs.wto.org/imrd/directdoc.asp?DDFDocuments/u/G/TBTN25/UGA2288.docx")</f>
        <v>https://docs.wto.org/imrd/directdoc.asp?DDFDocuments/u/G/TBTN25/UGA2288.docx</v>
      </c>
      <c r="T747" s="3" t="str">
        <f>HYPERLINK("https://docs.wto.org/imrd/directdoc.asp?DDFDocuments/v/G/TBTN25/UGA2288.docx", "https://docs.wto.org/imrd/directdoc.asp?DDFDocuments/v/G/TBTN25/UGA2288.docx")</f>
        <v>https://docs.wto.org/imrd/directdoc.asp?DDFDocuments/v/G/TBTN25/UGA2288.docx</v>
      </c>
      <c r="U747" s="3" t="s">
        <v>421</v>
      </c>
      <c r="V747" s="3" t="s">
        <v>422</v>
      </c>
      <c r="W747" s="3" t="s">
        <v>421</v>
      </c>
      <c r="X747" s="3" t="s">
        <v>422</v>
      </c>
      <c r="Y747" s="3" t="s">
        <v>422</v>
      </c>
      <c r="Z747" s="3" t="s">
        <v>422</v>
      </c>
      <c r="AA747" s="3" t="s">
        <v>422</v>
      </c>
      <c r="AB747" s="1" t="s">
        <v>1600</v>
      </c>
    </row>
    <row r="748" spans="1:28" ht="150" x14ac:dyDescent="0.25">
      <c r="A748" s="3" t="s">
        <v>28</v>
      </c>
      <c r="B748" s="9">
        <v>46003</v>
      </c>
      <c r="C748" s="13" t="str">
        <f>HYPERLINK("https://eping.wto.org/en/Search?viewData= G/TBT/N/BDI/394/Add.1, G/TBT/N/KEN/1480/Add.2, G/TBT/N/RWA/918/Add.1, G/TBT/N/TZA/1014/Add.1, G/TBT/N/UGA/1827/Add.1"," G/TBT/N/BDI/394/Add.1, G/TBT/N/KEN/1480/Add.2, G/TBT/N/RWA/918/Add.1, G/TBT/N/TZA/1014/Add.1, G/TBT/N/UGA/1827/Add.1")</f>
        <v xml:space="preserve"> G/TBT/N/BDI/394/Add.1, G/TBT/N/KEN/1480/Add.2, G/TBT/N/RWA/918/Add.1, G/TBT/N/TZA/1014/Add.1, G/TBT/N/UGA/1827/Add.1</v>
      </c>
      <c r="D748" s="1" t="s">
        <v>1601</v>
      </c>
      <c r="E748" s="1" t="s">
        <v>1602</v>
      </c>
      <c r="F748" s="1" t="s">
        <v>1603</v>
      </c>
      <c r="G748" s="1" t="s">
        <v>1604</v>
      </c>
      <c r="H748" s="1" t="s">
        <v>115</v>
      </c>
      <c r="I748" s="1" t="s">
        <v>128</v>
      </c>
      <c r="J748" s="1" t="s">
        <v>23</v>
      </c>
      <c r="K748" s="1" t="s">
        <v>23</v>
      </c>
      <c r="L748" s="3"/>
      <c r="M748" s="9" t="s">
        <v>23</v>
      </c>
      <c r="N748" s="9" t="s">
        <v>23</v>
      </c>
      <c r="O748" s="9" t="s">
        <v>23</v>
      </c>
      <c r="P748" s="3" t="s">
        <v>71</v>
      </c>
      <c r="Q748" s="3"/>
      <c r="R748" s="3" t="str">
        <f>HYPERLINK("https://docs.wto.org/imrd/directdoc.asp?DDFDocuments/t/G/TBTN23/BDI394A1.docx", "https://docs.wto.org/imrd/directdoc.asp?DDFDocuments/t/G/TBTN23/BDI394A1.docx")</f>
        <v>https://docs.wto.org/imrd/directdoc.asp?DDFDocuments/t/G/TBTN23/BDI394A1.docx</v>
      </c>
      <c r="S748" s="3" t="str">
        <f>HYPERLINK("https://docs.wto.org/imrd/directdoc.asp?DDFDocuments/u/G/TBTN23/BDI394A1.docx", "https://docs.wto.org/imrd/directdoc.asp?DDFDocuments/u/G/TBTN23/BDI394A1.docx")</f>
        <v>https://docs.wto.org/imrd/directdoc.asp?DDFDocuments/u/G/TBTN23/BDI394A1.docx</v>
      </c>
      <c r="T748" s="3" t="str">
        <f>HYPERLINK("https://docs.wto.org/imrd/directdoc.asp?DDFDocuments/v/G/TBTN23/BDI394A1.docx", "https://docs.wto.org/imrd/directdoc.asp?DDFDocuments/v/G/TBTN23/BDI394A1.docx")</f>
        <v>https://docs.wto.org/imrd/directdoc.asp?DDFDocuments/v/G/TBTN23/BDI394A1.docx</v>
      </c>
      <c r="U748" s="3" t="s">
        <v>421</v>
      </c>
      <c r="V748" s="3" t="s">
        <v>422</v>
      </c>
      <c r="W748" s="3" t="s">
        <v>422</v>
      </c>
      <c r="X748" s="3" t="s">
        <v>422</v>
      </c>
      <c r="Y748" s="3" t="s">
        <v>422</v>
      </c>
      <c r="Z748" s="3" t="s">
        <v>422</v>
      </c>
      <c r="AA748" s="3" t="s">
        <v>422</v>
      </c>
      <c r="AB748" s="1" t="s">
        <v>23</v>
      </c>
    </row>
    <row r="749" spans="1:28" ht="300" x14ac:dyDescent="0.25">
      <c r="A749" s="3" t="s">
        <v>126</v>
      </c>
      <c r="B749" s="9">
        <v>46003</v>
      </c>
      <c r="C749" s="13" t="str">
        <f>HYPERLINK("https://eping.wto.org/en/Search?viewData= G/TBT/N/BDI/394/Add.1, G/TBT/N/KEN/1480/Add.2, G/TBT/N/RWA/918/Add.1, G/TBT/N/TZA/1014/Add.1, G/TBT/N/UGA/1827/Add.1"," G/TBT/N/BDI/394/Add.1, G/TBT/N/KEN/1480/Add.2, G/TBT/N/RWA/918/Add.1, G/TBT/N/TZA/1014/Add.1, G/TBT/N/UGA/1827/Add.1")</f>
        <v xml:space="preserve"> G/TBT/N/BDI/394/Add.1, G/TBT/N/KEN/1480/Add.2, G/TBT/N/RWA/918/Add.1, G/TBT/N/TZA/1014/Add.1, G/TBT/N/UGA/1827/Add.1</v>
      </c>
      <c r="D749" s="1" t="s">
        <v>1601</v>
      </c>
      <c r="E749" s="1" t="s">
        <v>1602</v>
      </c>
      <c r="F749" s="1" t="s">
        <v>1603</v>
      </c>
      <c r="G749" s="1" t="s">
        <v>1604</v>
      </c>
      <c r="H749" s="1" t="s">
        <v>115</v>
      </c>
      <c r="I749" s="1" t="s">
        <v>649</v>
      </c>
      <c r="J749" s="1" t="s">
        <v>23</v>
      </c>
      <c r="K749" s="1" t="s">
        <v>23</v>
      </c>
      <c r="L749" s="3"/>
      <c r="M749" s="9" t="s">
        <v>23</v>
      </c>
      <c r="N749" s="9" t="s">
        <v>23</v>
      </c>
      <c r="O749" s="9" t="s">
        <v>23</v>
      </c>
      <c r="P749" s="3" t="s">
        <v>71</v>
      </c>
      <c r="Q749" s="3"/>
      <c r="R749" s="3" t="str">
        <f>HYPERLINK("https://docs.wto.org/imrd/directdoc.asp?DDFDocuments/t/G/TBTN23/BDI394A1.docx", "https://docs.wto.org/imrd/directdoc.asp?DDFDocuments/t/G/TBTN23/BDI394A1.docx")</f>
        <v>https://docs.wto.org/imrd/directdoc.asp?DDFDocuments/t/G/TBTN23/BDI394A1.docx</v>
      </c>
      <c r="S749" s="3" t="str">
        <f>HYPERLINK("https://docs.wto.org/imrd/directdoc.asp?DDFDocuments/u/G/TBTN23/BDI394A1.docx", "https://docs.wto.org/imrd/directdoc.asp?DDFDocuments/u/G/TBTN23/BDI394A1.docx")</f>
        <v>https://docs.wto.org/imrd/directdoc.asp?DDFDocuments/u/G/TBTN23/BDI394A1.docx</v>
      </c>
      <c r="T749" s="3" t="str">
        <f>HYPERLINK("https://docs.wto.org/imrd/directdoc.asp?DDFDocuments/v/G/TBTN23/BDI394A1.docx", "https://docs.wto.org/imrd/directdoc.asp?DDFDocuments/v/G/TBTN23/BDI394A1.docx")</f>
        <v>https://docs.wto.org/imrd/directdoc.asp?DDFDocuments/v/G/TBTN23/BDI394A1.docx</v>
      </c>
      <c r="U749" s="3" t="s">
        <v>421</v>
      </c>
      <c r="V749" s="3" t="s">
        <v>422</v>
      </c>
      <c r="W749" s="3" t="s">
        <v>422</v>
      </c>
      <c r="X749" s="3" t="s">
        <v>422</v>
      </c>
      <c r="Y749" s="3" t="s">
        <v>422</v>
      </c>
      <c r="Z749" s="3" t="s">
        <v>422</v>
      </c>
      <c r="AA749" s="3" t="s">
        <v>422</v>
      </c>
      <c r="AB749" s="1" t="s">
        <v>23</v>
      </c>
    </row>
    <row r="750" spans="1:28" ht="300" x14ac:dyDescent="0.25">
      <c r="A750" s="3" t="s">
        <v>43</v>
      </c>
      <c r="B750" s="9">
        <v>46003</v>
      </c>
      <c r="C750" s="13" t="str">
        <f>HYPERLINK("https://eping.wto.org/en/Search?viewData= G/TBT/N/BDI/391/Add.1, G/TBT/N/KEN/1477/Add.2, G/TBT/N/RWA/915/Add.1, G/TBT/N/TZA/1011/Add.1, G/TBT/N/UGA/1824/Add.1"," G/TBT/N/BDI/391/Add.1, G/TBT/N/KEN/1477/Add.2, G/TBT/N/RWA/915/Add.1, G/TBT/N/TZA/1011/Add.1, G/TBT/N/UGA/1824/Add.1")</f>
        <v xml:space="preserve"> G/TBT/N/BDI/391/Add.1, G/TBT/N/KEN/1477/Add.2, G/TBT/N/RWA/915/Add.1, G/TBT/N/TZA/1011/Add.1, G/TBT/N/UGA/1824/Add.1</v>
      </c>
      <c r="D750" s="1" t="s">
        <v>1570</v>
      </c>
      <c r="E750" s="1" t="s">
        <v>1571</v>
      </c>
      <c r="F750" s="1" t="s">
        <v>1572</v>
      </c>
      <c r="G750" s="1" t="s">
        <v>1573</v>
      </c>
      <c r="H750" s="1" t="s">
        <v>115</v>
      </c>
      <c r="I750" s="1" t="s">
        <v>649</v>
      </c>
      <c r="J750" s="1" t="s">
        <v>23</v>
      </c>
      <c r="K750" s="1" t="s">
        <v>23</v>
      </c>
      <c r="L750" s="3"/>
      <c r="M750" s="9" t="s">
        <v>23</v>
      </c>
      <c r="N750" s="9" t="s">
        <v>23</v>
      </c>
      <c r="O750" s="9" t="s">
        <v>23</v>
      </c>
      <c r="P750" s="3" t="s">
        <v>71</v>
      </c>
      <c r="Q750" s="3"/>
      <c r="R750" s="3" t="str">
        <f>HYPERLINK("https://docs.wto.org/imrd/directdoc.asp?DDFDocuments/t/G/TBTN23/BDI391A1.docx", "https://docs.wto.org/imrd/directdoc.asp?DDFDocuments/t/G/TBTN23/BDI391A1.docx")</f>
        <v>https://docs.wto.org/imrd/directdoc.asp?DDFDocuments/t/G/TBTN23/BDI391A1.docx</v>
      </c>
      <c r="S750" s="3" t="str">
        <f>HYPERLINK("https://docs.wto.org/imrd/directdoc.asp?DDFDocuments/u/G/TBTN23/BDI391A1.docx", "https://docs.wto.org/imrd/directdoc.asp?DDFDocuments/u/G/TBTN23/BDI391A1.docx")</f>
        <v>https://docs.wto.org/imrd/directdoc.asp?DDFDocuments/u/G/TBTN23/BDI391A1.docx</v>
      </c>
      <c r="T750" s="3" t="str">
        <f>HYPERLINK("https://docs.wto.org/imrd/directdoc.asp?DDFDocuments/v/G/TBTN23/BDI391A1.docx", "https://docs.wto.org/imrd/directdoc.asp?DDFDocuments/v/G/TBTN23/BDI391A1.docx")</f>
        <v>https://docs.wto.org/imrd/directdoc.asp?DDFDocuments/v/G/TBTN23/BDI391A1.docx</v>
      </c>
      <c r="U750" s="3" t="s">
        <v>421</v>
      </c>
      <c r="V750" s="3" t="s">
        <v>422</v>
      </c>
      <c r="W750" s="3" t="s">
        <v>422</v>
      </c>
      <c r="X750" s="3" t="s">
        <v>422</v>
      </c>
      <c r="Y750" s="3" t="s">
        <v>422</v>
      </c>
      <c r="Z750" s="3" t="s">
        <v>422</v>
      </c>
      <c r="AA750" s="3" t="s">
        <v>422</v>
      </c>
      <c r="AB750" s="1" t="s">
        <v>23</v>
      </c>
    </row>
    <row r="751" spans="1:28" ht="300" x14ac:dyDescent="0.25">
      <c r="A751" s="3" t="s">
        <v>22</v>
      </c>
      <c r="B751" s="9">
        <v>46003</v>
      </c>
      <c r="C751" s="13" t="str">
        <f>HYPERLINK("https://eping.wto.org/en/Search?viewData= G/TBT/N/BDI/423/Add.1, G/TBT/N/KEN/1528/Add.2, G/TBT/N/RWA/958/Add.1, G/TBT/N/TZA/1058/Add.1, G/TBT/N/UGA/1873/Add.1"," G/TBT/N/BDI/423/Add.1, G/TBT/N/KEN/1528/Add.2, G/TBT/N/RWA/958/Add.1, G/TBT/N/TZA/1058/Add.1, G/TBT/N/UGA/1873/Add.1")</f>
        <v xml:space="preserve"> G/TBT/N/BDI/423/Add.1, G/TBT/N/KEN/1528/Add.2, G/TBT/N/RWA/958/Add.1, G/TBT/N/TZA/1058/Add.1, G/TBT/N/UGA/1873/Add.1</v>
      </c>
      <c r="D751" s="1" t="s">
        <v>1605</v>
      </c>
      <c r="E751" s="1" t="s">
        <v>1606</v>
      </c>
      <c r="F751" s="1" t="s">
        <v>1607</v>
      </c>
      <c r="G751" s="1" t="s">
        <v>1604</v>
      </c>
      <c r="H751" s="1" t="s">
        <v>115</v>
      </c>
      <c r="I751" s="1" t="s">
        <v>649</v>
      </c>
      <c r="J751" s="1" t="s">
        <v>23</v>
      </c>
      <c r="K751" s="1" t="s">
        <v>23</v>
      </c>
      <c r="L751" s="3"/>
      <c r="M751" s="9" t="s">
        <v>23</v>
      </c>
      <c r="N751" s="9" t="s">
        <v>23</v>
      </c>
      <c r="O751" s="9" t="s">
        <v>23</v>
      </c>
      <c r="P751" s="3" t="s">
        <v>71</v>
      </c>
      <c r="Q751" s="3"/>
      <c r="R751" s="3" t="str">
        <f>HYPERLINK("https://docs.wto.org/imrd/directdoc.asp?DDFDocuments/t/G/TBTN23/BDI423A1.docx", "https://docs.wto.org/imrd/directdoc.asp?DDFDocuments/t/G/TBTN23/BDI423A1.docx")</f>
        <v>https://docs.wto.org/imrd/directdoc.asp?DDFDocuments/t/G/TBTN23/BDI423A1.docx</v>
      </c>
      <c r="S751" s="3" t="str">
        <f>HYPERLINK("https://docs.wto.org/imrd/directdoc.asp?DDFDocuments/u/G/TBTN23/BDI423A1.docx", "https://docs.wto.org/imrd/directdoc.asp?DDFDocuments/u/G/TBTN23/BDI423A1.docx")</f>
        <v>https://docs.wto.org/imrd/directdoc.asp?DDFDocuments/u/G/TBTN23/BDI423A1.docx</v>
      </c>
      <c r="T751" s="3" t="str">
        <f>HYPERLINK("https://docs.wto.org/imrd/directdoc.asp?DDFDocuments/v/G/TBTN23/BDI423A1.docx", "https://docs.wto.org/imrd/directdoc.asp?DDFDocuments/v/G/TBTN23/BDI423A1.docx")</f>
        <v>https://docs.wto.org/imrd/directdoc.asp?DDFDocuments/v/G/TBTN23/BDI423A1.docx</v>
      </c>
      <c r="U751" s="3" t="s">
        <v>421</v>
      </c>
      <c r="V751" s="3" t="s">
        <v>422</v>
      </c>
      <c r="W751" s="3" t="s">
        <v>421</v>
      </c>
      <c r="X751" s="3" t="s">
        <v>422</v>
      </c>
      <c r="Y751" s="3" t="s">
        <v>422</v>
      </c>
      <c r="Z751" s="3" t="s">
        <v>422</v>
      </c>
      <c r="AA751" s="3" t="s">
        <v>422</v>
      </c>
      <c r="AB751" s="1" t="s">
        <v>23</v>
      </c>
    </row>
    <row r="752" spans="1:28" ht="150" x14ac:dyDescent="0.25">
      <c r="A752" s="3" t="s">
        <v>28</v>
      </c>
      <c r="B752" s="9">
        <v>46003</v>
      </c>
      <c r="C752" s="13" t="str">
        <f>HYPERLINK("https://eping.wto.org/en/Search?viewData= G/TBT/N/BDI/424/Add.1, G/TBT/N/KEN/1529/Add.2, G/TBT/N/RWA/959/Add.1, G/TBT/N/TZA/1059/Add.1, G/TBT/N/UGA/1874/Add.1"," G/TBT/N/BDI/424/Add.1, G/TBT/N/KEN/1529/Add.2, G/TBT/N/RWA/959/Add.1, G/TBT/N/TZA/1059/Add.1, G/TBT/N/UGA/1874/Add.1")</f>
        <v xml:space="preserve"> G/TBT/N/BDI/424/Add.1, G/TBT/N/KEN/1529/Add.2, G/TBT/N/RWA/959/Add.1, G/TBT/N/TZA/1059/Add.1, G/TBT/N/UGA/1874/Add.1</v>
      </c>
      <c r="D752" s="1" t="s">
        <v>1608</v>
      </c>
      <c r="E752" s="1" t="s">
        <v>1609</v>
      </c>
      <c r="F752" s="1" t="s">
        <v>1610</v>
      </c>
      <c r="G752" s="1" t="s">
        <v>1611</v>
      </c>
      <c r="H752" s="1" t="s">
        <v>115</v>
      </c>
      <c r="I752" s="1" t="s">
        <v>128</v>
      </c>
      <c r="J752" s="1" t="s">
        <v>23</v>
      </c>
      <c r="K752" s="1" t="s">
        <v>89</v>
      </c>
      <c r="L752" s="3"/>
      <c r="M752" s="9" t="s">
        <v>23</v>
      </c>
      <c r="N752" s="9" t="s">
        <v>23</v>
      </c>
      <c r="O752" s="9" t="s">
        <v>23</v>
      </c>
      <c r="P752" s="3" t="s">
        <v>71</v>
      </c>
      <c r="Q752" s="3"/>
      <c r="R752" s="3" t="str">
        <f>HYPERLINK("https://docs.wto.org/imrd/directdoc.asp?DDFDocuments/t/G/TBTN23/BDI424A1.docx", "https://docs.wto.org/imrd/directdoc.asp?DDFDocuments/t/G/TBTN23/BDI424A1.docx")</f>
        <v>https://docs.wto.org/imrd/directdoc.asp?DDFDocuments/t/G/TBTN23/BDI424A1.docx</v>
      </c>
      <c r="S752" s="3" t="str">
        <f>HYPERLINK("https://docs.wto.org/imrd/directdoc.asp?DDFDocuments/u/G/TBTN23/BDI424A1.docx", "https://docs.wto.org/imrd/directdoc.asp?DDFDocuments/u/G/TBTN23/BDI424A1.docx")</f>
        <v>https://docs.wto.org/imrd/directdoc.asp?DDFDocuments/u/G/TBTN23/BDI424A1.docx</v>
      </c>
      <c r="T752" s="3" t="str">
        <f>HYPERLINK("https://docs.wto.org/imrd/directdoc.asp?DDFDocuments/v/G/TBTN23/BDI424A1.docx", "https://docs.wto.org/imrd/directdoc.asp?DDFDocuments/v/G/TBTN23/BDI424A1.docx")</f>
        <v>https://docs.wto.org/imrd/directdoc.asp?DDFDocuments/v/G/TBTN23/BDI424A1.docx</v>
      </c>
      <c r="U752" s="3" t="s">
        <v>421</v>
      </c>
      <c r="V752" s="3" t="s">
        <v>422</v>
      </c>
      <c r="W752" s="3" t="s">
        <v>421</v>
      </c>
      <c r="X752" s="3" t="s">
        <v>422</v>
      </c>
      <c r="Y752" s="3" t="s">
        <v>422</v>
      </c>
      <c r="Z752" s="3" t="s">
        <v>422</v>
      </c>
      <c r="AA752" s="3" t="s">
        <v>422</v>
      </c>
      <c r="AB752" s="1" t="s">
        <v>23</v>
      </c>
    </row>
    <row r="753" spans="1:28" ht="300" x14ac:dyDescent="0.25">
      <c r="A753" s="3" t="s">
        <v>47</v>
      </c>
      <c r="B753" s="9">
        <v>46003</v>
      </c>
      <c r="C753" s="13" t="str">
        <f>HYPERLINK("https://eping.wto.org/en/Search?viewData= G/TBT/N/BDI/422/Add.1, G/TBT/N/KEN/1527/Add.2, G/TBT/N/RWA/957/Add.1, G/TBT/N/TZA/1057/Add.1, G/TBT/N/UGA/1872/Add.1"," G/TBT/N/BDI/422/Add.1, G/TBT/N/KEN/1527/Add.2, G/TBT/N/RWA/957/Add.1, G/TBT/N/TZA/1057/Add.1, G/TBT/N/UGA/1872/Add.1")</f>
        <v xml:space="preserve"> G/TBT/N/BDI/422/Add.1, G/TBT/N/KEN/1527/Add.2, G/TBT/N/RWA/957/Add.1, G/TBT/N/TZA/1057/Add.1, G/TBT/N/UGA/1872/Add.1</v>
      </c>
      <c r="D753" s="1" t="s">
        <v>1612</v>
      </c>
      <c r="E753" s="1" t="s">
        <v>1613</v>
      </c>
      <c r="F753" s="1" t="s">
        <v>1301</v>
      </c>
      <c r="G753" s="1" t="s">
        <v>1302</v>
      </c>
      <c r="H753" s="1" t="s">
        <v>115</v>
      </c>
      <c r="I753" s="1" t="s">
        <v>649</v>
      </c>
      <c r="J753" s="1" t="s">
        <v>23</v>
      </c>
      <c r="K753" s="1" t="s">
        <v>23</v>
      </c>
      <c r="L753" s="3"/>
      <c r="M753" s="9" t="s">
        <v>23</v>
      </c>
      <c r="N753" s="9" t="s">
        <v>23</v>
      </c>
      <c r="O753" s="9" t="s">
        <v>23</v>
      </c>
      <c r="P753" s="3" t="s">
        <v>71</v>
      </c>
      <c r="Q753" s="3"/>
      <c r="R753" s="3" t="str">
        <f>HYPERLINK("https://docs.wto.org/imrd/directdoc.asp?DDFDocuments/t/G/TBTN23/BDI422A1.docx", "https://docs.wto.org/imrd/directdoc.asp?DDFDocuments/t/G/TBTN23/BDI422A1.docx")</f>
        <v>https://docs.wto.org/imrd/directdoc.asp?DDFDocuments/t/G/TBTN23/BDI422A1.docx</v>
      </c>
      <c r="S753" s="3" t="str">
        <f>HYPERLINK("https://docs.wto.org/imrd/directdoc.asp?DDFDocuments/u/G/TBTN23/BDI422A1.docx", "https://docs.wto.org/imrd/directdoc.asp?DDFDocuments/u/G/TBTN23/BDI422A1.docx")</f>
        <v>https://docs.wto.org/imrd/directdoc.asp?DDFDocuments/u/G/TBTN23/BDI422A1.docx</v>
      </c>
      <c r="T753" s="3" t="str">
        <f>HYPERLINK("https://docs.wto.org/imrd/directdoc.asp?DDFDocuments/v/G/TBTN23/BDI422A1.docx", "https://docs.wto.org/imrd/directdoc.asp?DDFDocuments/v/G/TBTN23/BDI422A1.docx")</f>
        <v>https://docs.wto.org/imrd/directdoc.asp?DDFDocuments/v/G/TBTN23/BDI422A1.docx</v>
      </c>
      <c r="U753" s="3" t="s">
        <v>421</v>
      </c>
      <c r="V753" s="3" t="s">
        <v>422</v>
      </c>
      <c r="W753" s="3" t="s">
        <v>421</v>
      </c>
      <c r="X753" s="3" t="s">
        <v>422</v>
      </c>
      <c r="Y753" s="3" t="s">
        <v>422</v>
      </c>
      <c r="Z753" s="3" t="s">
        <v>422</v>
      </c>
      <c r="AA753" s="3" t="s">
        <v>422</v>
      </c>
      <c r="AB753" s="1" t="s">
        <v>23</v>
      </c>
    </row>
    <row r="754" spans="1:28" ht="300" x14ac:dyDescent="0.25">
      <c r="A754" s="3" t="s">
        <v>43</v>
      </c>
      <c r="B754" s="9">
        <v>46003</v>
      </c>
      <c r="C754" s="13" t="str">
        <f>HYPERLINK("https://eping.wto.org/en/Search?viewData= G/TBT/N/BDI/426/Add.1, G/TBT/N/KEN/1531/Add.2, G/TBT/N/RWA/961/Add.1, G/TBT/N/TZA/1061/Add.1, G/TBT/N/UGA/1876/Add.1"," G/TBT/N/BDI/426/Add.1, G/TBT/N/KEN/1531/Add.2, G/TBT/N/RWA/961/Add.1, G/TBT/N/TZA/1061/Add.1, G/TBT/N/UGA/1876/Add.1")</f>
        <v xml:space="preserve"> G/TBT/N/BDI/426/Add.1, G/TBT/N/KEN/1531/Add.2, G/TBT/N/RWA/961/Add.1, G/TBT/N/TZA/1061/Add.1, G/TBT/N/UGA/1876/Add.1</v>
      </c>
      <c r="D754" s="1" t="s">
        <v>1614</v>
      </c>
      <c r="E754" s="1" t="s">
        <v>1615</v>
      </c>
      <c r="F754" s="1" t="s">
        <v>1616</v>
      </c>
      <c r="G754" s="1" t="s">
        <v>1617</v>
      </c>
      <c r="H754" s="1" t="s">
        <v>115</v>
      </c>
      <c r="I754" s="1" t="s">
        <v>649</v>
      </c>
      <c r="J754" s="1" t="s">
        <v>23</v>
      </c>
      <c r="K754" s="1" t="s">
        <v>89</v>
      </c>
      <c r="L754" s="3"/>
      <c r="M754" s="9" t="s">
        <v>23</v>
      </c>
      <c r="N754" s="9" t="s">
        <v>23</v>
      </c>
      <c r="O754" s="9" t="s">
        <v>23</v>
      </c>
      <c r="P754" s="3" t="s">
        <v>71</v>
      </c>
      <c r="Q754" s="3"/>
      <c r="R754" s="3" t="str">
        <f>HYPERLINK("https://docs.wto.org/imrd/directdoc.asp?DDFDocuments/t/G/TBTN23/BDI426A1.docx", "https://docs.wto.org/imrd/directdoc.asp?DDFDocuments/t/G/TBTN23/BDI426A1.docx")</f>
        <v>https://docs.wto.org/imrd/directdoc.asp?DDFDocuments/t/G/TBTN23/BDI426A1.docx</v>
      </c>
      <c r="S754" s="3" t="str">
        <f>HYPERLINK("https://docs.wto.org/imrd/directdoc.asp?DDFDocuments/u/G/TBTN23/BDI426A1.docx", "https://docs.wto.org/imrd/directdoc.asp?DDFDocuments/u/G/TBTN23/BDI426A1.docx")</f>
        <v>https://docs.wto.org/imrd/directdoc.asp?DDFDocuments/u/G/TBTN23/BDI426A1.docx</v>
      </c>
      <c r="T754" s="3" t="str">
        <f>HYPERLINK("https://docs.wto.org/imrd/directdoc.asp?DDFDocuments/v/G/TBTN23/BDI426A1.docx", "https://docs.wto.org/imrd/directdoc.asp?DDFDocuments/v/G/TBTN23/BDI426A1.docx")</f>
        <v>https://docs.wto.org/imrd/directdoc.asp?DDFDocuments/v/G/TBTN23/BDI426A1.docx</v>
      </c>
      <c r="U754" s="3" t="s">
        <v>421</v>
      </c>
      <c r="V754" s="3" t="s">
        <v>422</v>
      </c>
      <c r="W754" s="3" t="s">
        <v>421</v>
      </c>
      <c r="X754" s="3" t="s">
        <v>422</v>
      </c>
      <c r="Y754" s="3" t="s">
        <v>422</v>
      </c>
      <c r="Z754" s="3" t="s">
        <v>422</v>
      </c>
      <c r="AA754" s="3" t="s">
        <v>422</v>
      </c>
      <c r="AB754" s="1" t="s">
        <v>23</v>
      </c>
    </row>
    <row r="755" spans="1:28" ht="300" x14ac:dyDescent="0.25">
      <c r="A755" s="3" t="s">
        <v>22</v>
      </c>
      <c r="B755" s="9">
        <v>46003</v>
      </c>
      <c r="C755" s="13" t="str">
        <f>HYPERLINK("https://eping.wto.org/en/Search?viewData= G/TBT/N/BDI/394/Add.1, G/TBT/N/KEN/1480/Add.2, G/TBT/N/RWA/918/Add.1, G/TBT/N/TZA/1014/Add.1, G/TBT/N/UGA/1827/Add.1"," G/TBT/N/BDI/394/Add.1, G/TBT/N/KEN/1480/Add.2, G/TBT/N/RWA/918/Add.1, G/TBT/N/TZA/1014/Add.1, G/TBT/N/UGA/1827/Add.1")</f>
        <v xml:space="preserve"> G/TBT/N/BDI/394/Add.1, G/TBT/N/KEN/1480/Add.2, G/TBT/N/RWA/918/Add.1, G/TBT/N/TZA/1014/Add.1, G/TBT/N/UGA/1827/Add.1</v>
      </c>
      <c r="D755" s="1" t="s">
        <v>1601</v>
      </c>
      <c r="E755" s="1" t="s">
        <v>1602</v>
      </c>
      <c r="F755" s="1" t="s">
        <v>1603</v>
      </c>
      <c r="G755" s="1" t="s">
        <v>1604</v>
      </c>
      <c r="H755" s="1" t="s">
        <v>115</v>
      </c>
      <c r="I755" s="1" t="s">
        <v>649</v>
      </c>
      <c r="J755" s="1" t="s">
        <v>23</v>
      </c>
      <c r="K755" s="1" t="s">
        <v>23</v>
      </c>
      <c r="L755" s="3"/>
      <c r="M755" s="9" t="s">
        <v>23</v>
      </c>
      <c r="N755" s="9" t="s">
        <v>23</v>
      </c>
      <c r="O755" s="9" t="s">
        <v>23</v>
      </c>
      <c r="P755" s="3" t="s">
        <v>71</v>
      </c>
      <c r="Q755" s="3"/>
      <c r="R755" s="3" t="str">
        <f>HYPERLINK("https://docs.wto.org/imrd/directdoc.asp?DDFDocuments/t/G/TBTN23/BDI394A1.docx", "https://docs.wto.org/imrd/directdoc.asp?DDFDocuments/t/G/TBTN23/BDI394A1.docx")</f>
        <v>https://docs.wto.org/imrd/directdoc.asp?DDFDocuments/t/G/TBTN23/BDI394A1.docx</v>
      </c>
      <c r="S755" s="3" t="str">
        <f>HYPERLINK("https://docs.wto.org/imrd/directdoc.asp?DDFDocuments/u/G/TBTN23/BDI394A1.docx", "https://docs.wto.org/imrd/directdoc.asp?DDFDocuments/u/G/TBTN23/BDI394A1.docx")</f>
        <v>https://docs.wto.org/imrd/directdoc.asp?DDFDocuments/u/G/TBTN23/BDI394A1.docx</v>
      </c>
      <c r="T755" s="3" t="str">
        <f>HYPERLINK("https://docs.wto.org/imrd/directdoc.asp?DDFDocuments/v/G/TBTN23/BDI394A1.docx", "https://docs.wto.org/imrd/directdoc.asp?DDFDocuments/v/G/TBTN23/BDI394A1.docx")</f>
        <v>https://docs.wto.org/imrd/directdoc.asp?DDFDocuments/v/G/TBTN23/BDI394A1.docx</v>
      </c>
      <c r="U755" s="3" t="s">
        <v>421</v>
      </c>
      <c r="V755" s="3" t="s">
        <v>422</v>
      </c>
      <c r="W755" s="3" t="s">
        <v>422</v>
      </c>
      <c r="X755" s="3" t="s">
        <v>422</v>
      </c>
      <c r="Y755" s="3" t="s">
        <v>422</v>
      </c>
      <c r="Z755" s="3" t="s">
        <v>422</v>
      </c>
      <c r="AA755" s="3" t="s">
        <v>422</v>
      </c>
      <c r="AB755" s="1" t="s">
        <v>23</v>
      </c>
    </row>
    <row r="756" spans="1:28" ht="300" x14ac:dyDescent="0.25">
      <c r="A756" s="3" t="s">
        <v>126</v>
      </c>
      <c r="B756" s="9">
        <v>46003</v>
      </c>
      <c r="C756" s="13" t="str">
        <f>HYPERLINK("https://eping.wto.org/en/Search?viewData= G/TBT/N/BDI/424/Add.1, G/TBT/N/KEN/1529/Add.2, G/TBT/N/RWA/959/Add.1, G/TBT/N/TZA/1059/Add.1, G/TBT/N/UGA/1874/Add.1"," G/TBT/N/BDI/424/Add.1, G/TBT/N/KEN/1529/Add.2, G/TBT/N/RWA/959/Add.1, G/TBT/N/TZA/1059/Add.1, G/TBT/N/UGA/1874/Add.1")</f>
        <v xml:space="preserve"> G/TBT/N/BDI/424/Add.1, G/TBT/N/KEN/1529/Add.2, G/TBT/N/RWA/959/Add.1, G/TBT/N/TZA/1059/Add.1, G/TBT/N/UGA/1874/Add.1</v>
      </c>
      <c r="D756" s="1" t="s">
        <v>1608</v>
      </c>
      <c r="E756" s="1" t="s">
        <v>1609</v>
      </c>
      <c r="F756" s="1" t="s">
        <v>1610</v>
      </c>
      <c r="G756" s="1" t="s">
        <v>1611</v>
      </c>
      <c r="H756" s="1" t="s">
        <v>115</v>
      </c>
      <c r="I756" s="1" t="s">
        <v>649</v>
      </c>
      <c r="J756" s="1" t="s">
        <v>23</v>
      </c>
      <c r="K756" s="1" t="s">
        <v>89</v>
      </c>
      <c r="L756" s="3"/>
      <c r="M756" s="9" t="s">
        <v>23</v>
      </c>
      <c r="N756" s="9" t="s">
        <v>23</v>
      </c>
      <c r="O756" s="9" t="s">
        <v>23</v>
      </c>
      <c r="P756" s="3" t="s">
        <v>71</v>
      </c>
      <c r="Q756" s="3"/>
      <c r="R756" s="3" t="str">
        <f>HYPERLINK("https://docs.wto.org/imrd/directdoc.asp?DDFDocuments/t/G/TBTN23/BDI424A1.docx", "https://docs.wto.org/imrd/directdoc.asp?DDFDocuments/t/G/TBTN23/BDI424A1.docx")</f>
        <v>https://docs.wto.org/imrd/directdoc.asp?DDFDocuments/t/G/TBTN23/BDI424A1.docx</v>
      </c>
      <c r="S756" s="3" t="str">
        <f>HYPERLINK("https://docs.wto.org/imrd/directdoc.asp?DDFDocuments/u/G/TBTN23/BDI424A1.docx", "https://docs.wto.org/imrd/directdoc.asp?DDFDocuments/u/G/TBTN23/BDI424A1.docx")</f>
        <v>https://docs.wto.org/imrd/directdoc.asp?DDFDocuments/u/G/TBTN23/BDI424A1.docx</v>
      </c>
      <c r="T756" s="3" t="str">
        <f>HYPERLINK("https://docs.wto.org/imrd/directdoc.asp?DDFDocuments/v/G/TBTN23/BDI424A1.docx", "https://docs.wto.org/imrd/directdoc.asp?DDFDocuments/v/G/TBTN23/BDI424A1.docx")</f>
        <v>https://docs.wto.org/imrd/directdoc.asp?DDFDocuments/v/G/TBTN23/BDI424A1.docx</v>
      </c>
      <c r="U756" s="3" t="s">
        <v>421</v>
      </c>
      <c r="V756" s="3" t="s">
        <v>422</v>
      </c>
      <c r="W756" s="3" t="s">
        <v>421</v>
      </c>
      <c r="X756" s="3" t="s">
        <v>422</v>
      </c>
      <c r="Y756" s="3" t="s">
        <v>422</v>
      </c>
      <c r="Z756" s="3" t="s">
        <v>422</v>
      </c>
      <c r="AA756" s="3" t="s">
        <v>422</v>
      </c>
      <c r="AB756" s="1" t="s">
        <v>23</v>
      </c>
    </row>
    <row r="757" spans="1:28" ht="210" x14ac:dyDescent="0.25">
      <c r="A757" s="3" t="s">
        <v>70</v>
      </c>
      <c r="B757" s="9">
        <v>46003</v>
      </c>
      <c r="C757" s="13" t="str">
        <f>HYPERLINK("https://eping.wto.org/en/Search?viewData= G/TBT/N/USA/1973/Add.3"," G/TBT/N/USA/1973/Add.3")</f>
        <v xml:space="preserve"> G/TBT/N/USA/1973/Add.3</v>
      </c>
      <c r="D757" s="1" t="s">
        <v>1618</v>
      </c>
      <c r="E757" s="1" t="s">
        <v>1619</v>
      </c>
      <c r="F757" s="1" t="s">
        <v>1620</v>
      </c>
      <c r="G757" s="1" t="s">
        <v>23</v>
      </c>
      <c r="H757" s="1" t="s">
        <v>1621</v>
      </c>
      <c r="I757" s="1" t="s">
        <v>86</v>
      </c>
      <c r="J757" s="1" t="s">
        <v>23</v>
      </c>
      <c r="K757" s="1" t="s">
        <v>1622</v>
      </c>
      <c r="L757" s="3"/>
      <c r="M757" s="9" t="s">
        <v>23</v>
      </c>
      <c r="N757" s="9" t="s">
        <v>23</v>
      </c>
      <c r="O757" s="9" t="s">
        <v>23</v>
      </c>
      <c r="P757" s="3" t="s">
        <v>71</v>
      </c>
      <c r="Q757" s="1" t="s">
        <v>1623</v>
      </c>
      <c r="R757" s="3" t="str">
        <f>HYPERLINK("https://docs.wto.org/imrd/directdoc.asp?DDFDocuments/t/G/TBTN23/USA1973A3.docx", "https://docs.wto.org/imrd/directdoc.asp?DDFDocuments/t/G/TBTN23/USA1973A3.docx")</f>
        <v>https://docs.wto.org/imrd/directdoc.asp?DDFDocuments/t/G/TBTN23/USA1973A3.docx</v>
      </c>
      <c r="S757" s="3" t="str">
        <f>HYPERLINK("https://docs.wto.org/imrd/directdoc.asp?DDFDocuments/u/G/TBTN23/USA1973A3.docx", "https://docs.wto.org/imrd/directdoc.asp?DDFDocuments/u/G/TBTN23/USA1973A3.docx")</f>
        <v>https://docs.wto.org/imrd/directdoc.asp?DDFDocuments/u/G/TBTN23/USA1973A3.docx</v>
      </c>
      <c r="T757" s="3" t="str">
        <f>HYPERLINK("https://docs.wto.org/imrd/directdoc.asp?DDFDocuments/v/G/TBTN23/USA1973A3.docx", "https://docs.wto.org/imrd/directdoc.asp?DDFDocuments/v/G/TBTN23/USA1973A3.docx")</f>
        <v>https://docs.wto.org/imrd/directdoc.asp?DDFDocuments/v/G/TBTN23/USA1973A3.docx</v>
      </c>
      <c r="U757" s="3" t="s">
        <v>422</v>
      </c>
      <c r="V757" s="3" t="s">
        <v>422</v>
      </c>
      <c r="W757" s="3" t="s">
        <v>422</v>
      </c>
      <c r="X757" s="3" t="s">
        <v>422</v>
      </c>
      <c r="Y757" s="3" t="s">
        <v>422</v>
      </c>
      <c r="Z757" s="3" t="s">
        <v>422</v>
      </c>
      <c r="AA757" s="3" t="s">
        <v>421</v>
      </c>
      <c r="AB757" s="1" t="s">
        <v>23</v>
      </c>
    </row>
    <row r="758" spans="1:28" ht="300" x14ac:dyDescent="0.25">
      <c r="A758" s="3" t="s">
        <v>126</v>
      </c>
      <c r="B758" s="9">
        <v>46003</v>
      </c>
      <c r="C758" s="13" t="str">
        <f>HYPERLINK("https://eping.wto.org/en/Search?viewData= G/TBT/N/BDI/422/Add.1, G/TBT/N/KEN/1527/Add.2, G/TBT/N/RWA/957/Add.1, G/TBT/N/TZA/1057/Add.1, G/TBT/N/UGA/1872/Add.1"," G/TBT/N/BDI/422/Add.1, G/TBT/N/KEN/1527/Add.2, G/TBT/N/RWA/957/Add.1, G/TBT/N/TZA/1057/Add.1, G/TBT/N/UGA/1872/Add.1")</f>
        <v xml:space="preserve"> G/TBT/N/BDI/422/Add.1, G/TBT/N/KEN/1527/Add.2, G/TBT/N/RWA/957/Add.1, G/TBT/N/TZA/1057/Add.1, G/TBT/N/UGA/1872/Add.1</v>
      </c>
      <c r="D758" s="1" t="s">
        <v>1612</v>
      </c>
      <c r="E758" s="1" t="s">
        <v>1613</v>
      </c>
      <c r="F758" s="1" t="s">
        <v>1301</v>
      </c>
      <c r="G758" s="1" t="s">
        <v>1302</v>
      </c>
      <c r="H758" s="1" t="s">
        <v>115</v>
      </c>
      <c r="I758" s="1" t="s">
        <v>649</v>
      </c>
      <c r="J758" s="1" t="s">
        <v>23</v>
      </c>
      <c r="K758" s="1" t="s">
        <v>23</v>
      </c>
      <c r="L758" s="3"/>
      <c r="M758" s="9" t="s">
        <v>23</v>
      </c>
      <c r="N758" s="9" t="s">
        <v>23</v>
      </c>
      <c r="O758" s="9" t="s">
        <v>23</v>
      </c>
      <c r="P758" s="3" t="s">
        <v>71</v>
      </c>
      <c r="Q758" s="3"/>
      <c r="R758" s="3" t="str">
        <f>HYPERLINK("https://docs.wto.org/imrd/directdoc.asp?DDFDocuments/t/G/TBTN23/BDI422A1.docx", "https://docs.wto.org/imrd/directdoc.asp?DDFDocuments/t/G/TBTN23/BDI422A1.docx")</f>
        <v>https://docs.wto.org/imrd/directdoc.asp?DDFDocuments/t/G/TBTN23/BDI422A1.docx</v>
      </c>
      <c r="S758" s="3" t="str">
        <f>HYPERLINK("https://docs.wto.org/imrd/directdoc.asp?DDFDocuments/u/G/TBTN23/BDI422A1.docx", "https://docs.wto.org/imrd/directdoc.asp?DDFDocuments/u/G/TBTN23/BDI422A1.docx")</f>
        <v>https://docs.wto.org/imrd/directdoc.asp?DDFDocuments/u/G/TBTN23/BDI422A1.docx</v>
      </c>
      <c r="T758" s="3" t="str">
        <f>HYPERLINK("https://docs.wto.org/imrd/directdoc.asp?DDFDocuments/v/G/TBTN23/BDI422A1.docx", "https://docs.wto.org/imrd/directdoc.asp?DDFDocuments/v/G/TBTN23/BDI422A1.docx")</f>
        <v>https://docs.wto.org/imrd/directdoc.asp?DDFDocuments/v/G/TBTN23/BDI422A1.docx</v>
      </c>
      <c r="U758" s="3" t="s">
        <v>421</v>
      </c>
      <c r="V758" s="3" t="s">
        <v>422</v>
      </c>
      <c r="W758" s="3" t="s">
        <v>421</v>
      </c>
      <c r="X758" s="3" t="s">
        <v>422</v>
      </c>
      <c r="Y758" s="3" t="s">
        <v>422</v>
      </c>
      <c r="Z758" s="3" t="s">
        <v>422</v>
      </c>
      <c r="AA758" s="3" t="s">
        <v>422</v>
      </c>
      <c r="AB758" s="1" t="s">
        <v>23</v>
      </c>
    </row>
    <row r="759" spans="1:28" ht="165" x14ac:dyDescent="0.25">
      <c r="A759" s="3" t="s">
        <v>116</v>
      </c>
      <c r="B759" s="9">
        <v>46003</v>
      </c>
      <c r="C759" s="13" t="str">
        <f>HYPERLINK("https://eping.wto.org/en/Search?viewData= G/TBT/N/MEX/178/Add.19"," G/TBT/N/MEX/178/Add.19")</f>
        <v xml:space="preserve"> G/TBT/N/MEX/178/Add.19</v>
      </c>
      <c r="D759" s="1" t="s">
        <v>1624</v>
      </c>
      <c r="E759" s="1" t="s">
        <v>1625</v>
      </c>
      <c r="F759" s="1" t="s">
        <v>1626</v>
      </c>
      <c r="G759" s="1" t="s">
        <v>23</v>
      </c>
      <c r="H759" s="1" t="s">
        <v>1627</v>
      </c>
      <c r="I759" s="1" t="s">
        <v>504</v>
      </c>
      <c r="J759" s="1" t="s">
        <v>1023</v>
      </c>
      <c r="K759" s="1" t="s">
        <v>1622</v>
      </c>
      <c r="L759" s="3"/>
      <c r="M759" s="9" t="s">
        <v>23</v>
      </c>
      <c r="N759" s="9" t="s">
        <v>23</v>
      </c>
      <c r="O759" s="9" t="s">
        <v>23</v>
      </c>
      <c r="P759" s="3" t="s">
        <v>71</v>
      </c>
      <c r="Q759" s="1" t="s">
        <v>1628</v>
      </c>
      <c r="R759" s="3" t="str">
        <f>HYPERLINK("https://docs.wto.org/imrd/directdoc.asp?DDFDocuments/t/G/TBTN09/MEX178A19.docx", "https://docs.wto.org/imrd/directdoc.asp?DDFDocuments/t/G/TBTN09/MEX178A19.docx")</f>
        <v>https://docs.wto.org/imrd/directdoc.asp?DDFDocuments/t/G/TBTN09/MEX178A19.docx</v>
      </c>
      <c r="S759" s="3" t="str">
        <f>HYPERLINK("https://docs.wto.org/imrd/directdoc.asp?DDFDocuments/u/G/TBTN09/MEX178A19.docx", "https://docs.wto.org/imrd/directdoc.asp?DDFDocuments/u/G/TBTN09/MEX178A19.docx")</f>
        <v>https://docs.wto.org/imrd/directdoc.asp?DDFDocuments/u/G/TBTN09/MEX178A19.docx</v>
      </c>
      <c r="T759" s="3" t="str">
        <f>HYPERLINK("https://docs.wto.org/imrd/directdoc.asp?DDFDocuments/v/G/TBTN09/MEX178A19.docx", "https://docs.wto.org/imrd/directdoc.asp?DDFDocuments/v/G/TBTN09/MEX178A19.docx")</f>
        <v>https://docs.wto.org/imrd/directdoc.asp?DDFDocuments/v/G/TBTN09/MEX178A19.docx</v>
      </c>
      <c r="U759" s="3" t="s">
        <v>421</v>
      </c>
      <c r="V759" s="3" t="s">
        <v>422</v>
      </c>
      <c r="W759" s="3" t="s">
        <v>422</v>
      </c>
      <c r="X759" s="3" t="s">
        <v>422</v>
      </c>
      <c r="Y759" s="3" t="s">
        <v>422</v>
      </c>
      <c r="Z759" s="3" t="s">
        <v>422</v>
      </c>
      <c r="AA759" s="3" t="s">
        <v>422</v>
      </c>
      <c r="AB759" s="1" t="s">
        <v>23</v>
      </c>
    </row>
    <row r="760" spans="1:28" ht="300" x14ac:dyDescent="0.25">
      <c r="A760" s="3" t="s">
        <v>47</v>
      </c>
      <c r="B760" s="9">
        <v>46003</v>
      </c>
      <c r="C760" s="13" t="str">
        <f>HYPERLINK("https://eping.wto.org/en/Search?viewData= G/TBT/N/BDI/429/Add.1, G/TBT/N/KEN/1534/Add.2, G/TBT/N/RWA/964/Add.1, G/TBT/N/TZA/1064/Add.1, G/TBT/N/UGA/1879/Add.1"," G/TBT/N/BDI/429/Add.1, G/TBT/N/KEN/1534/Add.2, G/TBT/N/RWA/964/Add.1, G/TBT/N/TZA/1064/Add.1, G/TBT/N/UGA/1879/Add.1")</f>
        <v xml:space="preserve"> G/TBT/N/BDI/429/Add.1, G/TBT/N/KEN/1534/Add.2, G/TBT/N/RWA/964/Add.1, G/TBT/N/TZA/1064/Add.1, G/TBT/N/UGA/1879/Add.1</v>
      </c>
      <c r="D760" s="1" t="s">
        <v>1585</v>
      </c>
      <c r="E760" s="1" t="s">
        <v>1586</v>
      </c>
      <c r="F760" s="1" t="s">
        <v>1587</v>
      </c>
      <c r="G760" s="1" t="s">
        <v>1588</v>
      </c>
      <c r="H760" s="1" t="s">
        <v>115</v>
      </c>
      <c r="I760" s="1" t="s">
        <v>649</v>
      </c>
      <c r="J760" s="1" t="s">
        <v>23</v>
      </c>
      <c r="K760" s="1" t="s">
        <v>89</v>
      </c>
      <c r="L760" s="3"/>
      <c r="M760" s="9" t="s">
        <v>23</v>
      </c>
      <c r="N760" s="9" t="s">
        <v>23</v>
      </c>
      <c r="O760" s="9" t="s">
        <v>23</v>
      </c>
      <c r="P760" s="3" t="s">
        <v>71</v>
      </c>
      <c r="Q760" s="3"/>
      <c r="R760" s="3" t="str">
        <f>HYPERLINK("https://docs.wto.org/imrd/directdoc.asp?DDFDocuments/t/G/TBTN23/BDI429A1.docx", "https://docs.wto.org/imrd/directdoc.asp?DDFDocuments/t/G/TBTN23/BDI429A1.docx")</f>
        <v>https://docs.wto.org/imrd/directdoc.asp?DDFDocuments/t/G/TBTN23/BDI429A1.docx</v>
      </c>
      <c r="S760" s="3" t="str">
        <f>HYPERLINK("https://docs.wto.org/imrd/directdoc.asp?DDFDocuments/u/G/TBTN23/BDI429A1.docx", "https://docs.wto.org/imrd/directdoc.asp?DDFDocuments/u/G/TBTN23/BDI429A1.docx")</f>
        <v>https://docs.wto.org/imrd/directdoc.asp?DDFDocuments/u/G/TBTN23/BDI429A1.docx</v>
      </c>
      <c r="T760" s="3" t="str">
        <f>HYPERLINK("https://docs.wto.org/imrd/directdoc.asp?DDFDocuments/v/G/TBTN23/BDI429A1.docx", "https://docs.wto.org/imrd/directdoc.asp?DDFDocuments/v/G/TBTN23/BDI429A1.docx")</f>
        <v>https://docs.wto.org/imrd/directdoc.asp?DDFDocuments/v/G/TBTN23/BDI429A1.docx</v>
      </c>
      <c r="U760" s="3" t="s">
        <v>421</v>
      </c>
      <c r="V760" s="3" t="s">
        <v>422</v>
      </c>
      <c r="W760" s="3" t="s">
        <v>421</v>
      </c>
      <c r="X760" s="3" t="s">
        <v>422</v>
      </c>
      <c r="Y760" s="3" t="s">
        <v>422</v>
      </c>
      <c r="Z760" s="3" t="s">
        <v>422</v>
      </c>
      <c r="AA760" s="3" t="s">
        <v>422</v>
      </c>
      <c r="AB760" s="1" t="s">
        <v>23</v>
      </c>
    </row>
    <row r="761" spans="1:28" ht="300" x14ac:dyDescent="0.25">
      <c r="A761" s="3" t="s">
        <v>126</v>
      </c>
      <c r="B761" s="9">
        <v>46003</v>
      </c>
      <c r="C761" s="13" t="str">
        <f>HYPERLINK("https://eping.wto.org/en/Search?viewData= G/TBT/N/BDI/391/Add.1, G/TBT/N/KEN/1477/Add.2, G/TBT/N/RWA/915/Add.1, G/TBT/N/TZA/1011/Add.1, G/TBT/N/UGA/1824/Add.1"," G/TBT/N/BDI/391/Add.1, G/TBT/N/KEN/1477/Add.2, G/TBT/N/RWA/915/Add.1, G/TBT/N/TZA/1011/Add.1, G/TBT/N/UGA/1824/Add.1")</f>
        <v xml:space="preserve"> G/TBT/N/BDI/391/Add.1, G/TBT/N/KEN/1477/Add.2, G/TBT/N/RWA/915/Add.1, G/TBT/N/TZA/1011/Add.1, G/TBT/N/UGA/1824/Add.1</v>
      </c>
      <c r="D761" s="1" t="s">
        <v>1570</v>
      </c>
      <c r="E761" s="1" t="s">
        <v>1571</v>
      </c>
      <c r="F761" s="1" t="s">
        <v>1572</v>
      </c>
      <c r="G761" s="1" t="s">
        <v>1573</v>
      </c>
      <c r="H761" s="1" t="s">
        <v>115</v>
      </c>
      <c r="I761" s="1" t="s">
        <v>649</v>
      </c>
      <c r="J761" s="1" t="s">
        <v>23</v>
      </c>
      <c r="K761" s="1" t="s">
        <v>23</v>
      </c>
      <c r="L761" s="3"/>
      <c r="M761" s="9" t="s">
        <v>23</v>
      </c>
      <c r="N761" s="9" t="s">
        <v>23</v>
      </c>
      <c r="O761" s="9" t="s">
        <v>23</v>
      </c>
      <c r="P761" s="3" t="s">
        <v>71</v>
      </c>
      <c r="Q761" s="3"/>
      <c r="R761" s="3" t="str">
        <f>HYPERLINK("https://docs.wto.org/imrd/directdoc.asp?DDFDocuments/t/G/TBTN23/BDI391A1.docx", "https://docs.wto.org/imrd/directdoc.asp?DDFDocuments/t/G/TBTN23/BDI391A1.docx")</f>
        <v>https://docs.wto.org/imrd/directdoc.asp?DDFDocuments/t/G/TBTN23/BDI391A1.docx</v>
      </c>
      <c r="S761" s="3" t="str">
        <f>HYPERLINK("https://docs.wto.org/imrd/directdoc.asp?DDFDocuments/u/G/TBTN23/BDI391A1.docx", "https://docs.wto.org/imrd/directdoc.asp?DDFDocuments/u/G/TBTN23/BDI391A1.docx")</f>
        <v>https://docs.wto.org/imrd/directdoc.asp?DDFDocuments/u/G/TBTN23/BDI391A1.docx</v>
      </c>
      <c r="T761" s="3" t="str">
        <f>HYPERLINK("https://docs.wto.org/imrd/directdoc.asp?DDFDocuments/v/G/TBTN23/BDI391A1.docx", "https://docs.wto.org/imrd/directdoc.asp?DDFDocuments/v/G/TBTN23/BDI391A1.docx")</f>
        <v>https://docs.wto.org/imrd/directdoc.asp?DDFDocuments/v/G/TBTN23/BDI391A1.docx</v>
      </c>
      <c r="U761" s="3" t="s">
        <v>421</v>
      </c>
      <c r="V761" s="3" t="s">
        <v>422</v>
      </c>
      <c r="W761" s="3" t="s">
        <v>422</v>
      </c>
      <c r="X761" s="3" t="s">
        <v>422</v>
      </c>
      <c r="Y761" s="3" t="s">
        <v>422</v>
      </c>
      <c r="Z761" s="3" t="s">
        <v>422</v>
      </c>
      <c r="AA761" s="3" t="s">
        <v>422</v>
      </c>
      <c r="AB761" s="1" t="s">
        <v>23</v>
      </c>
    </row>
    <row r="762" spans="1:28" ht="300" x14ac:dyDescent="0.25">
      <c r="A762" s="3" t="s">
        <v>43</v>
      </c>
      <c r="B762" s="9">
        <v>46003</v>
      </c>
      <c r="C762" s="13" t="str">
        <f>HYPERLINK("https://eping.wto.org/en/Search?viewData= G/TBT/N/BDI/423/Add.1, G/TBT/N/KEN/1528/Add.2, G/TBT/N/RWA/958/Add.1, G/TBT/N/TZA/1058/Add.1, G/TBT/N/UGA/1873/Add.1"," G/TBT/N/BDI/423/Add.1, G/TBT/N/KEN/1528/Add.2, G/TBT/N/RWA/958/Add.1, G/TBT/N/TZA/1058/Add.1, G/TBT/N/UGA/1873/Add.1")</f>
        <v xml:space="preserve"> G/TBT/N/BDI/423/Add.1, G/TBT/N/KEN/1528/Add.2, G/TBT/N/RWA/958/Add.1, G/TBT/N/TZA/1058/Add.1, G/TBT/N/UGA/1873/Add.1</v>
      </c>
      <c r="D762" s="1" t="s">
        <v>1605</v>
      </c>
      <c r="E762" s="1" t="s">
        <v>1606</v>
      </c>
      <c r="F762" s="1" t="s">
        <v>1607</v>
      </c>
      <c r="G762" s="1" t="s">
        <v>1604</v>
      </c>
      <c r="H762" s="1" t="s">
        <v>115</v>
      </c>
      <c r="I762" s="1" t="s">
        <v>649</v>
      </c>
      <c r="J762" s="1" t="s">
        <v>23</v>
      </c>
      <c r="K762" s="1" t="s">
        <v>23</v>
      </c>
      <c r="L762" s="3"/>
      <c r="M762" s="9" t="s">
        <v>23</v>
      </c>
      <c r="N762" s="9" t="s">
        <v>23</v>
      </c>
      <c r="O762" s="9" t="s">
        <v>23</v>
      </c>
      <c r="P762" s="3" t="s">
        <v>71</v>
      </c>
      <c r="Q762" s="3"/>
      <c r="R762" s="3" t="str">
        <f>HYPERLINK("https://docs.wto.org/imrd/directdoc.asp?DDFDocuments/t/G/TBTN23/BDI423A1.docx", "https://docs.wto.org/imrd/directdoc.asp?DDFDocuments/t/G/TBTN23/BDI423A1.docx")</f>
        <v>https://docs.wto.org/imrd/directdoc.asp?DDFDocuments/t/G/TBTN23/BDI423A1.docx</v>
      </c>
      <c r="S762" s="3" t="str">
        <f>HYPERLINK("https://docs.wto.org/imrd/directdoc.asp?DDFDocuments/u/G/TBTN23/BDI423A1.docx", "https://docs.wto.org/imrd/directdoc.asp?DDFDocuments/u/G/TBTN23/BDI423A1.docx")</f>
        <v>https://docs.wto.org/imrd/directdoc.asp?DDFDocuments/u/G/TBTN23/BDI423A1.docx</v>
      </c>
      <c r="T762" s="3" t="str">
        <f>HYPERLINK("https://docs.wto.org/imrd/directdoc.asp?DDFDocuments/v/G/TBTN23/BDI423A1.docx", "https://docs.wto.org/imrd/directdoc.asp?DDFDocuments/v/G/TBTN23/BDI423A1.docx")</f>
        <v>https://docs.wto.org/imrd/directdoc.asp?DDFDocuments/v/G/TBTN23/BDI423A1.docx</v>
      </c>
      <c r="U762" s="3" t="s">
        <v>421</v>
      </c>
      <c r="V762" s="3" t="s">
        <v>422</v>
      </c>
      <c r="W762" s="3" t="s">
        <v>421</v>
      </c>
      <c r="X762" s="3" t="s">
        <v>422</v>
      </c>
      <c r="Y762" s="3" t="s">
        <v>422</v>
      </c>
      <c r="Z762" s="3" t="s">
        <v>422</v>
      </c>
      <c r="AA762" s="3" t="s">
        <v>422</v>
      </c>
      <c r="AB762" s="1" t="s">
        <v>23</v>
      </c>
    </row>
    <row r="763" spans="1:28" ht="409.5" x14ac:dyDescent="0.25">
      <c r="A763" s="3" t="s">
        <v>28</v>
      </c>
      <c r="B763" s="9">
        <v>46003</v>
      </c>
      <c r="C763" s="13" t="str">
        <f>HYPERLINK("https://eping.wto.org/en/Search?viewData= G/TBT/N/UGA/2290"," G/TBT/N/UGA/2290")</f>
        <v xml:space="preserve"> G/TBT/N/UGA/2290</v>
      </c>
      <c r="D763" s="1" t="s">
        <v>1629</v>
      </c>
      <c r="E763" s="1" t="s">
        <v>1630</v>
      </c>
      <c r="F763" s="1" t="s">
        <v>1631</v>
      </c>
      <c r="G763" s="1" t="s">
        <v>1632</v>
      </c>
      <c r="H763" s="1" t="s">
        <v>1633</v>
      </c>
      <c r="I763" s="1" t="s">
        <v>137</v>
      </c>
      <c r="J763" s="1" t="s">
        <v>23</v>
      </c>
      <c r="K763" s="1" t="s">
        <v>23</v>
      </c>
      <c r="L763" s="3"/>
      <c r="M763" s="9">
        <v>46063</v>
      </c>
      <c r="N763" s="9" t="s">
        <v>23</v>
      </c>
      <c r="O763" s="9" t="s">
        <v>23</v>
      </c>
      <c r="P763" s="3" t="s">
        <v>24</v>
      </c>
      <c r="Q763" s="1" t="s">
        <v>1634</v>
      </c>
      <c r="R763" s="3" t="str">
        <f>HYPERLINK("https://docs.wto.org/imrd/directdoc.asp?DDFDocuments/t/G/TBTN25/UGA2290.docx", "https://docs.wto.org/imrd/directdoc.asp?DDFDocuments/t/G/TBTN25/UGA2290.docx")</f>
        <v>https://docs.wto.org/imrd/directdoc.asp?DDFDocuments/t/G/TBTN25/UGA2290.docx</v>
      </c>
      <c r="S763" s="3" t="str">
        <f>HYPERLINK("https://docs.wto.org/imrd/directdoc.asp?DDFDocuments/u/G/TBTN25/UGA2290.docx", "https://docs.wto.org/imrd/directdoc.asp?DDFDocuments/u/G/TBTN25/UGA2290.docx")</f>
        <v>https://docs.wto.org/imrd/directdoc.asp?DDFDocuments/u/G/TBTN25/UGA2290.docx</v>
      </c>
      <c r="T763" s="3" t="str">
        <f>HYPERLINK("https://docs.wto.org/imrd/directdoc.asp?DDFDocuments/v/G/TBTN25/UGA2290.docx", "https://docs.wto.org/imrd/directdoc.asp?DDFDocuments/v/G/TBTN25/UGA2290.docx")</f>
        <v>https://docs.wto.org/imrd/directdoc.asp?DDFDocuments/v/G/TBTN25/UGA2290.docx</v>
      </c>
      <c r="U763" s="3" t="s">
        <v>421</v>
      </c>
      <c r="V763" s="3" t="s">
        <v>422</v>
      </c>
      <c r="W763" s="3" t="s">
        <v>421</v>
      </c>
      <c r="X763" s="3" t="s">
        <v>422</v>
      </c>
      <c r="Y763" s="3" t="s">
        <v>422</v>
      </c>
      <c r="Z763" s="3" t="s">
        <v>422</v>
      </c>
      <c r="AA763" s="3" t="s">
        <v>422</v>
      </c>
      <c r="AB763" s="1" t="s">
        <v>1635</v>
      </c>
    </row>
    <row r="764" spans="1:28" ht="300" x14ac:dyDescent="0.25">
      <c r="A764" s="3" t="s">
        <v>22</v>
      </c>
      <c r="B764" s="9">
        <v>46003</v>
      </c>
      <c r="C764" s="13" t="str">
        <f>HYPERLINK("https://eping.wto.org/en/Search?viewData= G/TBT/N/BDI/428/Add.1, G/TBT/N/KEN/1533/Add.2, G/TBT/N/RWA/963/Add.1, G/TBT/N/TZA/1063/Add.1, G/TBT/N/UGA/1878/Add.1"," G/TBT/N/BDI/428/Add.1, G/TBT/N/KEN/1533/Add.2, G/TBT/N/RWA/963/Add.1, G/TBT/N/TZA/1063/Add.1, G/TBT/N/UGA/1878/Add.1")</f>
        <v xml:space="preserve"> G/TBT/N/BDI/428/Add.1, G/TBT/N/KEN/1533/Add.2, G/TBT/N/RWA/963/Add.1, G/TBT/N/TZA/1063/Add.1, G/TBT/N/UGA/1878/Add.1</v>
      </c>
      <c r="D764" s="1" t="s">
        <v>1566</v>
      </c>
      <c r="E764" s="1" t="s">
        <v>1567</v>
      </c>
      <c r="F764" s="1" t="s">
        <v>1568</v>
      </c>
      <c r="G764" s="1" t="s">
        <v>1569</v>
      </c>
      <c r="H764" s="1" t="s">
        <v>115</v>
      </c>
      <c r="I764" s="1" t="s">
        <v>649</v>
      </c>
      <c r="J764" s="1" t="s">
        <v>23</v>
      </c>
      <c r="K764" s="1" t="s">
        <v>89</v>
      </c>
      <c r="L764" s="3"/>
      <c r="M764" s="9" t="s">
        <v>23</v>
      </c>
      <c r="N764" s="9" t="s">
        <v>23</v>
      </c>
      <c r="O764" s="9" t="s">
        <v>23</v>
      </c>
      <c r="P764" s="3" t="s">
        <v>71</v>
      </c>
      <c r="Q764" s="3"/>
      <c r="R764" s="3" t="str">
        <f>HYPERLINK("https://docs.wto.org/imrd/directdoc.asp?DDFDocuments/t/G/TBTN23/BDI428A1.docx", "https://docs.wto.org/imrd/directdoc.asp?DDFDocuments/t/G/TBTN23/BDI428A1.docx")</f>
        <v>https://docs.wto.org/imrd/directdoc.asp?DDFDocuments/t/G/TBTN23/BDI428A1.docx</v>
      </c>
      <c r="S764" s="3" t="str">
        <f>HYPERLINK("https://docs.wto.org/imrd/directdoc.asp?DDFDocuments/u/G/TBTN23/BDI428A1.docx", "https://docs.wto.org/imrd/directdoc.asp?DDFDocuments/u/G/TBTN23/BDI428A1.docx")</f>
        <v>https://docs.wto.org/imrd/directdoc.asp?DDFDocuments/u/G/TBTN23/BDI428A1.docx</v>
      </c>
      <c r="T764" s="3" t="str">
        <f>HYPERLINK("https://docs.wto.org/imrd/directdoc.asp?DDFDocuments/v/G/TBTN23/BDI428A1.docx", "https://docs.wto.org/imrd/directdoc.asp?DDFDocuments/v/G/TBTN23/BDI428A1.docx")</f>
        <v>https://docs.wto.org/imrd/directdoc.asp?DDFDocuments/v/G/TBTN23/BDI428A1.docx</v>
      </c>
      <c r="U764" s="3" t="s">
        <v>421</v>
      </c>
      <c r="V764" s="3" t="s">
        <v>422</v>
      </c>
      <c r="W764" s="3" t="s">
        <v>421</v>
      </c>
      <c r="X764" s="3" t="s">
        <v>422</v>
      </c>
      <c r="Y764" s="3" t="s">
        <v>422</v>
      </c>
      <c r="Z764" s="3" t="s">
        <v>422</v>
      </c>
      <c r="AA764" s="3" t="s">
        <v>422</v>
      </c>
      <c r="AB764" s="1" t="s">
        <v>23</v>
      </c>
    </row>
    <row r="765" spans="1:28" ht="300" x14ac:dyDescent="0.25">
      <c r="A765" s="3" t="s">
        <v>22</v>
      </c>
      <c r="B765" s="9">
        <v>46003</v>
      </c>
      <c r="C765" s="13" t="str">
        <f>HYPERLINK("https://eping.wto.org/en/Search?viewData= G/TBT/N/BDI/391/Add.1, G/TBT/N/KEN/1477/Add.2, G/TBT/N/RWA/915/Add.1, G/TBT/N/TZA/1011/Add.1, G/TBT/N/UGA/1824/Add.1"," G/TBT/N/BDI/391/Add.1, G/TBT/N/KEN/1477/Add.2, G/TBT/N/RWA/915/Add.1, G/TBT/N/TZA/1011/Add.1, G/TBT/N/UGA/1824/Add.1")</f>
        <v xml:space="preserve"> G/TBT/N/BDI/391/Add.1, G/TBT/N/KEN/1477/Add.2, G/TBT/N/RWA/915/Add.1, G/TBT/N/TZA/1011/Add.1, G/TBT/N/UGA/1824/Add.1</v>
      </c>
      <c r="D765" s="1" t="s">
        <v>1570</v>
      </c>
      <c r="E765" s="1" t="s">
        <v>1571</v>
      </c>
      <c r="F765" s="1" t="s">
        <v>1572</v>
      </c>
      <c r="G765" s="1" t="s">
        <v>1573</v>
      </c>
      <c r="H765" s="1" t="s">
        <v>115</v>
      </c>
      <c r="I765" s="1" t="s">
        <v>649</v>
      </c>
      <c r="J765" s="1" t="s">
        <v>23</v>
      </c>
      <c r="K765" s="1" t="s">
        <v>23</v>
      </c>
      <c r="L765" s="3"/>
      <c r="M765" s="9" t="s">
        <v>23</v>
      </c>
      <c r="N765" s="9" t="s">
        <v>23</v>
      </c>
      <c r="O765" s="9" t="s">
        <v>23</v>
      </c>
      <c r="P765" s="3" t="s">
        <v>71</v>
      </c>
      <c r="Q765" s="3"/>
      <c r="R765" s="3" t="str">
        <f>HYPERLINK("https://docs.wto.org/imrd/directdoc.asp?DDFDocuments/t/G/TBTN23/BDI391A1.docx", "https://docs.wto.org/imrd/directdoc.asp?DDFDocuments/t/G/TBTN23/BDI391A1.docx")</f>
        <v>https://docs.wto.org/imrd/directdoc.asp?DDFDocuments/t/G/TBTN23/BDI391A1.docx</v>
      </c>
      <c r="S765" s="3" t="str">
        <f>HYPERLINK("https://docs.wto.org/imrd/directdoc.asp?DDFDocuments/u/G/TBTN23/BDI391A1.docx", "https://docs.wto.org/imrd/directdoc.asp?DDFDocuments/u/G/TBTN23/BDI391A1.docx")</f>
        <v>https://docs.wto.org/imrd/directdoc.asp?DDFDocuments/u/G/TBTN23/BDI391A1.docx</v>
      </c>
      <c r="T765" s="3" t="str">
        <f>HYPERLINK("https://docs.wto.org/imrd/directdoc.asp?DDFDocuments/v/G/TBTN23/BDI391A1.docx", "https://docs.wto.org/imrd/directdoc.asp?DDFDocuments/v/G/TBTN23/BDI391A1.docx")</f>
        <v>https://docs.wto.org/imrd/directdoc.asp?DDFDocuments/v/G/TBTN23/BDI391A1.docx</v>
      </c>
      <c r="U765" s="3" t="s">
        <v>421</v>
      </c>
      <c r="V765" s="3" t="s">
        <v>422</v>
      </c>
      <c r="W765" s="3" t="s">
        <v>422</v>
      </c>
      <c r="X765" s="3" t="s">
        <v>422</v>
      </c>
      <c r="Y765" s="3" t="s">
        <v>422</v>
      </c>
      <c r="Z765" s="3" t="s">
        <v>422</v>
      </c>
      <c r="AA765" s="3" t="s">
        <v>422</v>
      </c>
      <c r="AB765" s="1" t="s">
        <v>23</v>
      </c>
    </row>
    <row r="766" spans="1:28" ht="330" x14ac:dyDescent="0.25">
      <c r="A766" s="3" t="s">
        <v>126</v>
      </c>
      <c r="B766" s="9">
        <v>46003</v>
      </c>
      <c r="C766" s="13" t="str">
        <f>HYPERLINK("https://eping.wto.org/en/Search?viewData= G/TBT/N/BDI/395/Add.1, G/TBT/N/KEN/1481/Add.2, G/TBT/N/RWA/919/Add.1, G/TBT/N/TZA/1015/Add.1, G/TBT/N/UGA/1828/Add.1"," G/TBT/N/BDI/395/Add.1, G/TBT/N/KEN/1481/Add.2, G/TBT/N/RWA/919/Add.1, G/TBT/N/TZA/1015/Add.1, G/TBT/N/UGA/1828/Add.1")</f>
        <v xml:space="preserve"> G/TBT/N/BDI/395/Add.1, G/TBT/N/KEN/1481/Add.2, G/TBT/N/RWA/919/Add.1, G/TBT/N/TZA/1015/Add.1, G/TBT/N/UGA/1828/Add.1</v>
      </c>
      <c r="D766" s="1" t="s">
        <v>1636</v>
      </c>
      <c r="E766" s="1" t="s">
        <v>1637</v>
      </c>
      <c r="F766" s="1" t="s">
        <v>1638</v>
      </c>
      <c r="G766" s="1" t="s">
        <v>1639</v>
      </c>
      <c r="H766" s="1" t="s">
        <v>115</v>
      </c>
      <c r="I766" s="1" t="s">
        <v>1593</v>
      </c>
      <c r="J766" s="1" t="s">
        <v>23</v>
      </c>
      <c r="K766" s="1" t="s">
        <v>23</v>
      </c>
      <c r="L766" s="3"/>
      <c r="M766" s="9" t="s">
        <v>23</v>
      </c>
      <c r="N766" s="9" t="s">
        <v>23</v>
      </c>
      <c r="O766" s="9" t="s">
        <v>23</v>
      </c>
      <c r="P766" s="3" t="s">
        <v>71</v>
      </c>
      <c r="Q766" s="3"/>
      <c r="R766" s="3" t="str">
        <f>HYPERLINK("https://docs.wto.org/imrd/directdoc.asp?DDFDocuments/t/G/TBTN23/BDI395A1.docx", "https://docs.wto.org/imrd/directdoc.asp?DDFDocuments/t/G/TBTN23/BDI395A1.docx")</f>
        <v>https://docs.wto.org/imrd/directdoc.asp?DDFDocuments/t/G/TBTN23/BDI395A1.docx</v>
      </c>
      <c r="S766" s="3" t="str">
        <f>HYPERLINK("https://docs.wto.org/imrd/directdoc.asp?DDFDocuments/u/G/TBTN23/BDI395A1.docx", "https://docs.wto.org/imrd/directdoc.asp?DDFDocuments/u/G/TBTN23/BDI395A1.docx")</f>
        <v>https://docs.wto.org/imrd/directdoc.asp?DDFDocuments/u/G/TBTN23/BDI395A1.docx</v>
      </c>
      <c r="T766" s="3" t="str">
        <f>HYPERLINK("https://docs.wto.org/imrd/directdoc.asp?DDFDocuments/v/G/TBTN23/BDI395A1.docx", "https://docs.wto.org/imrd/directdoc.asp?DDFDocuments/v/G/TBTN23/BDI395A1.docx")</f>
        <v>https://docs.wto.org/imrd/directdoc.asp?DDFDocuments/v/G/TBTN23/BDI395A1.docx</v>
      </c>
      <c r="U766" s="3" t="s">
        <v>422</v>
      </c>
      <c r="V766" s="3" t="s">
        <v>422</v>
      </c>
      <c r="W766" s="3" t="s">
        <v>421</v>
      </c>
      <c r="X766" s="3" t="s">
        <v>422</v>
      </c>
      <c r="Y766" s="3" t="s">
        <v>422</v>
      </c>
      <c r="Z766" s="3" t="s">
        <v>422</v>
      </c>
      <c r="AA766" s="3" t="s">
        <v>422</v>
      </c>
      <c r="AB766" s="1" t="s">
        <v>23</v>
      </c>
    </row>
    <row r="767" spans="1:28" ht="300" x14ac:dyDescent="0.25">
      <c r="A767" s="3" t="s">
        <v>47</v>
      </c>
      <c r="B767" s="9">
        <v>46003</v>
      </c>
      <c r="C767" s="13" t="str">
        <f>HYPERLINK("https://eping.wto.org/en/Search?viewData= G/TBT/N/BDI/427/Add.1, G/TBT/N/KEN/1532/Add.2, G/TBT/N/RWA/962/Add.1, G/TBT/N/TZA/1062/Add.1, G/TBT/N/UGA/1877/Add.1"," G/TBT/N/BDI/427/Add.1, G/TBT/N/KEN/1532/Add.2, G/TBT/N/RWA/962/Add.1, G/TBT/N/TZA/1062/Add.1, G/TBT/N/UGA/1877/Add.1")</f>
        <v xml:space="preserve"> G/TBT/N/BDI/427/Add.1, G/TBT/N/KEN/1532/Add.2, G/TBT/N/RWA/962/Add.1, G/TBT/N/TZA/1062/Add.1, G/TBT/N/UGA/1877/Add.1</v>
      </c>
      <c r="D767" s="1" t="s">
        <v>1640</v>
      </c>
      <c r="E767" s="1" t="s">
        <v>1641</v>
      </c>
      <c r="F767" s="1" t="s">
        <v>1642</v>
      </c>
      <c r="G767" s="1" t="s">
        <v>1643</v>
      </c>
      <c r="H767" s="1" t="s">
        <v>115</v>
      </c>
      <c r="I767" s="1" t="s">
        <v>649</v>
      </c>
      <c r="J767" s="1" t="s">
        <v>23</v>
      </c>
      <c r="K767" s="1" t="s">
        <v>89</v>
      </c>
      <c r="L767" s="3"/>
      <c r="M767" s="9" t="s">
        <v>23</v>
      </c>
      <c r="N767" s="9" t="s">
        <v>23</v>
      </c>
      <c r="O767" s="9" t="s">
        <v>23</v>
      </c>
      <c r="P767" s="3" t="s">
        <v>71</v>
      </c>
      <c r="Q767" s="3"/>
      <c r="R767" s="3" t="str">
        <f>HYPERLINK("https://docs.wto.org/imrd/directdoc.asp?DDFDocuments/t/G/TBTN23/BDI427A1.docx", "https://docs.wto.org/imrd/directdoc.asp?DDFDocuments/t/G/TBTN23/BDI427A1.docx")</f>
        <v>https://docs.wto.org/imrd/directdoc.asp?DDFDocuments/t/G/TBTN23/BDI427A1.docx</v>
      </c>
      <c r="S767" s="3" t="str">
        <f>HYPERLINK("https://docs.wto.org/imrd/directdoc.asp?DDFDocuments/u/G/TBTN23/BDI427A1.docx", "https://docs.wto.org/imrd/directdoc.asp?DDFDocuments/u/G/TBTN23/BDI427A1.docx")</f>
        <v>https://docs.wto.org/imrd/directdoc.asp?DDFDocuments/u/G/TBTN23/BDI427A1.docx</v>
      </c>
      <c r="T767" s="3" t="str">
        <f>HYPERLINK("https://docs.wto.org/imrd/directdoc.asp?DDFDocuments/v/G/TBTN23/BDI427A1.docx", "https://docs.wto.org/imrd/directdoc.asp?DDFDocuments/v/G/TBTN23/BDI427A1.docx")</f>
        <v>https://docs.wto.org/imrd/directdoc.asp?DDFDocuments/v/G/TBTN23/BDI427A1.docx</v>
      </c>
      <c r="U767" s="3" t="s">
        <v>421</v>
      </c>
      <c r="V767" s="3" t="s">
        <v>422</v>
      </c>
      <c r="W767" s="3" t="s">
        <v>421</v>
      </c>
      <c r="X767" s="3" t="s">
        <v>422</v>
      </c>
      <c r="Y767" s="3" t="s">
        <v>422</v>
      </c>
      <c r="Z767" s="3" t="s">
        <v>422</v>
      </c>
      <c r="AA767" s="3" t="s">
        <v>422</v>
      </c>
      <c r="AB767" s="1" t="s">
        <v>23</v>
      </c>
    </row>
    <row r="768" spans="1:28" ht="409.5" x14ac:dyDescent="0.25">
      <c r="A768" s="3" t="s">
        <v>28</v>
      </c>
      <c r="B768" s="9">
        <v>46003</v>
      </c>
      <c r="C768" s="13" t="str">
        <f>HYPERLINK("https://eping.wto.org/en/Search?viewData= G/TBT/N/UGA/2289"," G/TBT/N/UGA/2289")</f>
        <v xml:space="preserve"> G/TBT/N/UGA/2289</v>
      </c>
      <c r="D768" s="1" t="s">
        <v>1644</v>
      </c>
      <c r="E768" s="1" t="s">
        <v>1645</v>
      </c>
      <c r="F768" s="1" t="s">
        <v>1646</v>
      </c>
      <c r="G768" s="1" t="s">
        <v>1647</v>
      </c>
      <c r="H768" s="1" t="s">
        <v>1648</v>
      </c>
      <c r="I768" s="1" t="s">
        <v>137</v>
      </c>
      <c r="J768" s="1" t="s">
        <v>23</v>
      </c>
      <c r="K768" s="1" t="s">
        <v>23</v>
      </c>
      <c r="L768" s="3"/>
      <c r="M768" s="9">
        <v>46063</v>
      </c>
      <c r="N768" s="9" t="s">
        <v>23</v>
      </c>
      <c r="O768" s="9" t="s">
        <v>23</v>
      </c>
      <c r="P768" s="3" t="s">
        <v>24</v>
      </c>
      <c r="Q768" s="1" t="s">
        <v>1649</v>
      </c>
      <c r="R768" s="3" t="str">
        <f>HYPERLINK("https://docs.wto.org/imrd/directdoc.asp?DDFDocuments/t/G/TBTN25/UGA2289.docx", "https://docs.wto.org/imrd/directdoc.asp?DDFDocuments/t/G/TBTN25/UGA2289.docx")</f>
        <v>https://docs.wto.org/imrd/directdoc.asp?DDFDocuments/t/G/TBTN25/UGA2289.docx</v>
      </c>
      <c r="S768" s="3" t="str">
        <f>HYPERLINK("https://docs.wto.org/imrd/directdoc.asp?DDFDocuments/u/G/TBTN25/UGA2289.docx", "https://docs.wto.org/imrd/directdoc.asp?DDFDocuments/u/G/TBTN25/UGA2289.docx")</f>
        <v>https://docs.wto.org/imrd/directdoc.asp?DDFDocuments/u/G/TBTN25/UGA2289.docx</v>
      </c>
      <c r="T768" s="3" t="str">
        <f>HYPERLINK("https://docs.wto.org/imrd/directdoc.asp?DDFDocuments/v/G/TBTN25/UGA2289.docx", "https://docs.wto.org/imrd/directdoc.asp?DDFDocuments/v/G/TBTN25/UGA2289.docx")</f>
        <v>https://docs.wto.org/imrd/directdoc.asp?DDFDocuments/v/G/TBTN25/UGA2289.docx</v>
      </c>
      <c r="U768" s="3" t="s">
        <v>421</v>
      </c>
      <c r="V768" s="3" t="s">
        <v>422</v>
      </c>
      <c r="W768" s="3" t="s">
        <v>421</v>
      </c>
      <c r="X768" s="3" t="s">
        <v>422</v>
      </c>
      <c r="Y768" s="3" t="s">
        <v>422</v>
      </c>
      <c r="Z768" s="3" t="s">
        <v>422</v>
      </c>
      <c r="AA768" s="3" t="s">
        <v>422</v>
      </c>
      <c r="AB768" s="1" t="s">
        <v>1650</v>
      </c>
    </row>
    <row r="769" spans="1:28" ht="210" x14ac:dyDescent="0.25">
      <c r="A769" s="3" t="s">
        <v>44</v>
      </c>
      <c r="B769" s="9">
        <v>46003</v>
      </c>
      <c r="C769" s="13" t="str">
        <f>HYPERLINK("https://eping.wto.org/en/Search?viewData= G/TBT/N/VNM/387"," G/TBT/N/VNM/387")</f>
        <v xml:space="preserve"> G/TBT/N/VNM/387</v>
      </c>
      <c r="D769" s="1" t="s">
        <v>1651</v>
      </c>
      <c r="E769" s="1" t="s">
        <v>1652</v>
      </c>
      <c r="F769" s="1" t="s">
        <v>1653</v>
      </c>
      <c r="G769" s="1" t="s">
        <v>1654</v>
      </c>
      <c r="H769" s="1" t="s">
        <v>23</v>
      </c>
      <c r="I769" s="1" t="s">
        <v>95</v>
      </c>
      <c r="J769" s="1" t="s">
        <v>23</v>
      </c>
      <c r="K769" s="1" t="s">
        <v>30</v>
      </c>
      <c r="L769" s="3"/>
      <c r="M769" s="9">
        <v>46063</v>
      </c>
      <c r="N769" s="9">
        <v>46081</v>
      </c>
      <c r="O769" s="9">
        <v>46264</v>
      </c>
      <c r="P769" s="3" t="s">
        <v>24</v>
      </c>
      <c r="Q769" s="1" t="s">
        <v>1655</v>
      </c>
      <c r="R769" s="3" t="str">
        <f>HYPERLINK("https://docs.wto.org/imrd/directdoc.asp?DDFDocuments/t/G/TBTN25/VNM387.docx", "https://docs.wto.org/imrd/directdoc.asp?DDFDocuments/t/G/TBTN25/VNM387.docx")</f>
        <v>https://docs.wto.org/imrd/directdoc.asp?DDFDocuments/t/G/TBTN25/VNM387.docx</v>
      </c>
      <c r="S769" s="3" t="str">
        <f>HYPERLINK("https://docs.wto.org/imrd/directdoc.asp?DDFDocuments/u/G/TBTN25/VNM387.docx", "https://docs.wto.org/imrd/directdoc.asp?DDFDocuments/u/G/TBTN25/VNM387.docx")</f>
        <v>https://docs.wto.org/imrd/directdoc.asp?DDFDocuments/u/G/TBTN25/VNM387.docx</v>
      </c>
      <c r="T769" s="3" t="str">
        <f>HYPERLINK("https://docs.wto.org/imrd/directdoc.asp?DDFDocuments/v/G/TBTN25/VNM387.docx", "https://docs.wto.org/imrd/directdoc.asp?DDFDocuments/v/G/TBTN25/VNM387.docx")</f>
        <v>https://docs.wto.org/imrd/directdoc.asp?DDFDocuments/v/G/TBTN25/VNM387.docx</v>
      </c>
      <c r="U769" s="3" t="s">
        <v>421</v>
      </c>
      <c r="V769" s="3" t="s">
        <v>422</v>
      </c>
      <c r="W769" s="3" t="s">
        <v>422</v>
      </c>
      <c r="X769" s="3" t="s">
        <v>422</v>
      </c>
      <c r="Y769" s="3" t="s">
        <v>422</v>
      </c>
      <c r="Z769" s="3" t="s">
        <v>422</v>
      </c>
      <c r="AA769" s="3" t="s">
        <v>422</v>
      </c>
      <c r="AB769" s="1" t="s">
        <v>799</v>
      </c>
    </row>
    <row r="770" spans="1:28" ht="195" x14ac:dyDescent="0.25">
      <c r="A770" s="3" t="s">
        <v>28</v>
      </c>
      <c r="B770" s="9">
        <v>46003</v>
      </c>
      <c r="C770" s="13" t="str">
        <f>HYPERLINK("https://eping.wto.org/en/Search?viewData= G/TBT/N/BDI/396/Add.1, G/TBT/N/KEN/1482/Add.2, G/TBT/N/RWA/920/Add.1, G/TBT/N/TZA/1016/Add.1, G/TBT/N/UGA/1829/Add.1"," G/TBT/N/BDI/396/Add.1, G/TBT/N/KEN/1482/Add.2, G/TBT/N/RWA/920/Add.1, G/TBT/N/TZA/1016/Add.1, G/TBT/N/UGA/1829/Add.1")</f>
        <v xml:space="preserve"> G/TBT/N/BDI/396/Add.1, G/TBT/N/KEN/1482/Add.2, G/TBT/N/RWA/920/Add.1, G/TBT/N/TZA/1016/Add.1, G/TBT/N/UGA/1829/Add.1</v>
      </c>
      <c r="D770" s="1" t="s">
        <v>1589</v>
      </c>
      <c r="E770" s="1" t="s">
        <v>1590</v>
      </c>
      <c r="F770" s="1" t="s">
        <v>1591</v>
      </c>
      <c r="G770" s="1" t="s">
        <v>1592</v>
      </c>
      <c r="H770" s="1" t="s">
        <v>115</v>
      </c>
      <c r="I770" s="1" t="s">
        <v>1656</v>
      </c>
      <c r="J770" s="1" t="s">
        <v>23</v>
      </c>
      <c r="K770" s="1" t="s">
        <v>23</v>
      </c>
      <c r="L770" s="3"/>
      <c r="M770" s="9" t="s">
        <v>23</v>
      </c>
      <c r="N770" s="9" t="s">
        <v>23</v>
      </c>
      <c r="O770" s="9" t="s">
        <v>23</v>
      </c>
      <c r="P770" s="3" t="s">
        <v>71</v>
      </c>
      <c r="Q770" s="3"/>
      <c r="R770" s="3" t="str">
        <f>HYPERLINK("https://docs.wto.org/imrd/directdoc.asp?DDFDocuments/t/G/TBTN23/BDI396A1.docx", "https://docs.wto.org/imrd/directdoc.asp?DDFDocuments/t/G/TBTN23/BDI396A1.docx")</f>
        <v>https://docs.wto.org/imrd/directdoc.asp?DDFDocuments/t/G/TBTN23/BDI396A1.docx</v>
      </c>
      <c r="S770" s="3" t="str">
        <f>HYPERLINK("https://docs.wto.org/imrd/directdoc.asp?DDFDocuments/u/G/TBTN23/BDI396A1.docx", "https://docs.wto.org/imrd/directdoc.asp?DDFDocuments/u/G/TBTN23/BDI396A1.docx")</f>
        <v>https://docs.wto.org/imrd/directdoc.asp?DDFDocuments/u/G/TBTN23/BDI396A1.docx</v>
      </c>
      <c r="T770" s="3" t="str">
        <f>HYPERLINK("https://docs.wto.org/imrd/directdoc.asp?DDFDocuments/v/G/TBTN23/BDI396A1.docx", "https://docs.wto.org/imrd/directdoc.asp?DDFDocuments/v/G/TBTN23/BDI396A1.docx")</f>
        <v>https://docs.wto.org/imrd/directdoc.asp?DDFDocuments/v/G/TBTN23/BDI396A1.docx</v>
      </c>
      <c r="U770" s="3" t="s">
        <v>421</v>
      </c>
      <c r="V770" s="3" t="s">
        <v>422</v>
      </c>
      <c r="W770" s="3" t="s">
        <v>422</v>
      </c>
      <c r="X770" s="3" t="s">
        <v>422</v>
      </c>
      <c r="Y770" s="3" t="s">
        <v>422</v>
      </c>
      <c r="Z770" s="3" t="s">
        <v>422</v>
      </c>
      <c r="AA770" s="3" t="s">
        <v>422</v>
      </c>
      <c r="AB770" s="1" t="s">
        <v>23</v>
      </c>
    </row>
    <row r="771" spans="1:28" ht="300" x14ac:dyDescent="0.25">
      <c r="A771" s="3" t="s">
        <v>22</v>
      </c>
      <c r="B771" s="9">
        <v>46003</v>
      </c>
      <c r="C771" s="13" t="str">
        <f>HYPERLINK("https://eping.wto.org/en/Search?viewData= G/TBT/N/BDI/422/Add.1, G/TBT/N/KEN/1527/Add.2, G/TBT/N/RWA/957/Add.1, G/TBT/N/TZA/1057/Add.1, G/TBT/N/UGA/1872/Add.1"," G/TBT/N/BDI/422/Add.1, G/TBT/N/KEN/1527/Add.2, G/TBT/N/RWA/957/Add.1, G/TBT/N/TZA/1057/Add.1, G/TBT/N/UGA/1872/Add.1")</f>
        <v xml:space="preserve"> G/TBT/N/BDI/422/Add.1, G/TBT/N/KEN/1527/Add.2, G/TBT/N/RWA/957/Add.1, G/TBT/N/TZA/1057/Add.1, G/TBT/N/UGA/1872/Add.1</v>
      </c>
      <c r="D771" s="1" t="s">
        <v>1612</v>
      </c>
      <c r="E771" s="1" t="s">
        <v>1613</v>
      </c>
      <c r="F771" s="1" t="s">
        <v>1301</v>
      </c>
      <c r="G771" s="1" t="s">
        <v>1302</v>
      </c>
      <c r="H771" s="1" t="s">
        <v>115</v>
      </c>
      <c r="I771" s="1" t="s">
        <v>649</v>
      </c>
      <c r="J771" s="1" t="s">
        <v>23</v>
      </c>
      <c r="K771" s="1" t="s">
        <v>23</v>
      </c>
      <c r="L771" s="3"/>
      <c r="M771" s="9" t="s">
        <v>23</v>
      </c>
      <c r="N771" s="9" t="s">
        <v>23</v>
      </c>
      <c r="O771" s="9" t="s">
        <v>23</v>
      </c>
      <c r="P771" s="3" t="s">
        <v>71</v>
      </c>
      <c r="Q771" s="3"/>
      <c r="R771" s="3" t="str">
        <f>HYPERLINK("https://docs.wto.org/imrd/directdoc.asp?DDFDocuments/t/G/TBTN23/BDI422A1.docx", "https://docs.wto.org/imrd/directdoc.asp?DDFDocuments/t/G/TBTN23/BDI422A1.docx")</f>
        <v>https://docs.wto.org/imrd/directdoc.asp?DDFDocuments/t/G/TBTN23/BDI422A1.docx</v>
      </c>
      <c r="S771" s="3" t="str">
        <f>HYPERLINK("https://docs.wto.org/imrd/directdoc.asp?DDFDocuments/u/G/TBTN23/BDI422A1.docx", "https://docs.wto.org/imrd/directdoc.asp?DDFDocuments/u/G/TBTN23/BDI422A1.docx")</f>
        <v>https://docs.wto.org/imrd/directdoc.asp?DDFDocuments/u/G/TBTN23/BDI422A1.docx</v>
      </c>
      <c r="T771" s="3" t="str">
        <f>HYPERLINK("https://docs.wto.org/imrd/directdoc.asp?DDFDocuments/v/G/TBTN23/BDI422A1.docx", "https://docs.wto.org/imrd/directdoc.asp?DDFDocuments/v/G/TBTN23/BDI422A1.docx")</f>
        <v>https://docs.wto.org/imrd/directdoc.asp?DDFDocuments/v/G/TBTN23/BDI422A1.docx</v>
      </c>
      <c r="U771" s="3" t="s">
        <v>421</v>
      </c>
      <c r="V771" s="3" t="s">
        <v>422</v>
      </c>
      <c r="W771" s="3" t="s">
        <v>421</v>
      </c>
      <c r="X771" s="3" t="s">
        <v>422</v>
      </c>
      <c r="Y771" s="3" t="s">
        <v>422</v>
      </c>
      <c r="Z771" s="3" t="s">
        <v>422</v>
      </c>
      <c r="AA771" s="3" t="s">
        <v>422</v>
      </c>
      <c r="AB771" s="1" t="s">
        <v>23</v>
      </c>
    </row>
    <row r="772" spans="1:28" ht="330" x14ac:dyDescent="0.25">
      <c r="A772" s="3" t="s">
        <v>22</v>
      </c>
      <c r="B772" s="9">
        <v>46003</v>
      </c>
      <c r="C772" s="13" t="str">
        <f>HYPERLINK("https://eping.wto.org/en/Search?viewData= G/TBT/N/BDI/396/Add.1, G/TBT/N/KEN/1482/Add.2, G/TBT/N/RWA/920/Add.1, G/TBT/N/TZA/1016/Add.1, G/TBT/N/UGA/1829/Add.1"," G/TBT/N/BDI/396/Add.1, G/TBT/N/KEN/1482/Add.2, G/TBT/N/RWA/920/Add.1, G/TBT/N/TZA/1016/Add.1, G/TBT/N/UGA/1829/Add.1")</f>
        <v xml:space="preserve"> G/TBT/N/BDI/396/Add.1, G/TBT/N/KEN/1482/Add.2, G/TBT/N/RWA/920/Add.1, G/TBT/N/TZA/1016/Add.1, G/TBT/N/UGA/1829/Add.1</v>
      </c>
      <c r="D772" s="1" t="s">
        <v>1589</v>
      </c>
      <c r="E772" s="1" t="s">
        <v>1590</v>
      </c>
      <c r="F772" s="1" t="s">
        <v>1591</v>
      </c>
      <c r="G772" s="1" t="s">
        <v>1592</v>
      </c>
      <c r="H772" s="1" t="s">
        <v>115</v>
      </c>
      <c r="I772" s="1" t="s">
        <v>1593</v>
      </c>
      <c r="J772" s="1" t="s">
        <v>23</v>
      </c>
      <c r="K772" s="1" t="s">
        <v>23</v>
      </c>
      <c r="L772" s="3"/>
      <c r="M772" s="9" t="s">
        <v>23</v>
      </c>
      <c r="N772" s="9" t="s">
        <v>23</v>
      </c>
      <c r="O772" s="9" t="s">
        <v>23</v>
      </c>
      <c r="P772" s="3" t="s">
        <v>71</v>
      </c>
      <c r="Q772" s="3"/>
      <c r="R772" s="3" t="str">
        <f>HYPERLINK("https://docs.wto.org/imrd/directdoc.asp?DDFDocuments/t/G/TBTN23/BDI396A1.docx", "https://docs.wto.org/imrd/directdoc.asp?DDFDocuments/t/G/TBTN23/BDI396A1.docx")</f>
        <v>https://docs.wto.org/imrd/directdoc.asp?DDFDocuments/t/G/TBTN23/BDI396A1.docx</v>
      </c>
      <c r="S772" s="3" t="str">
        <f>HYPERLINK("https://docs.wto.org/imrd/directdoc.asp?DDFDocuments/u/G/TBTN23/BDI396A1.docx", "https://docs.wto.org/imrd/directdoc.asp?DDFDocuments/u/G/TBTN23/BDI396A1.docx")</f>
        <v>https://docs.wto.org/imrd/directdoc.asp?DDFDocuments/u/G/TBTN23/BDI396A1.docx</v>
      </c>
      <c r="T772" s="3" t="str">
        <f>HYPERLINK("https://docs.wto.org/imrd/directdoc.asp?DDFDocuments/v/G/TBTN23/BDI396A1.docx", "https://docs.wto.org/imrd/directdoc.asp?DDFDocuments/v/G/TBTN23/BDI396A1.docx")</f>
        <v>https://docs.wto.org/imrd/directdoc.asp?DDFDocuments/v/G/TBTN23/BDI396A1.docx</v>
      </c>
      <c r="U772" s="3" t="s">
        <v>421</v>
      </c>
      <c r="V772" s="3" t="s">
        <v>422</v>
      </c>
      <c r="W772" s="3" t="s">
        <v>422</v>
      </c>
      <c r="X772" s="3" t="s">
        <v>422</v>
      </c>
      <c r="Y772" s="3" t="s">
        <v>422</v>
      </c>
      <c r="Z772" s="3" t="s">
        <v>422</v>
      </c>
      <c r="AA772" s="3" t="s">
        <v>422</v>
      </c>
      <c r="AB772" s="1" t="s">
        <v>23</v>
      </c>
    </row>
    <row r="773" spans="1:28" ht="300" x14ac:dyDescent="0.25">
      <c r="A773" s="3" t="s">
        <v>47</v>
      </c>
      <c r="B773" s="9">
        <v>46003</v>
      </c>
      <c r="C773" s="13" t="str">
        <f>HYPERLINK("https://eping.wto.org/en/Search?viewData= G/TBT/N/BDI/394/Add.1, G/TBT/N/KEN/1480/Add.2, G/TBT/N/RWA/918/Add.1, G/TBT/N/TZA/1014/Add.1, G/TBT/N/UGA/1827/Add.1"," G/TBT/N/BDI/394/Add.1, G/TBT/N/KEN/1480/Add.2, G/TBT/N/RWA/918/Add.1, G/TBT/N/TZA/1014/Add.1, G/TBT/N/UGA/1827/Add.1")</f>
        <v xml:space="preserve"> G/TBT/N/BDI/394/Add.1, G/TBT/N/KEN/1480/Add.2, G/TBT/N/RWA/918/Add.1, G/TBT/N/TZA/1014/Add.1, G/TBT/N/UGA/1827/Add.1</v>
      </c>
      <c r="D773" s="1" t="s">
        <v>1601</v>
      </c>
      <c r="E773" s="1" t="s">
        <v>1602</v>
      </c>
      <c r="F773" s="1" t="s">
        <v>1603</v>
      </c>
      <c r="G773" s="1" t="s">
        <v>1604</v>
      </c>
      <c r="H773" s="1" t="s">
        <v>115</v>
      </c>
      <c r="I773" s="1" t="s">
        <v>649</v>
      </c>
      <c r="J773" s="1" t="s">
        <v>23</v>
      </c>
      <c r="K773" s="1" t="s">
        <v>23</v>
      </c>
      <c r="L773" s="3"/>
      <c r="M773" s="9" t="s">
        <v>23</v>
      </c>
      <c r="N773" s="9" t="s">
        <v>23</v>
      </c>
      <c r="O773" s="9" t="s">
        <v>23</v>
      </c>
      <c r="P773" s="3" t="s">
        <v>71</v>
      </c>
      <c r="Q773" s="3"/>
      <c r="R773" s="3" t="str">
        <f>HYPERLINK("https://docs.wto.org/imrd/directdoc.asp?DDFDocuments/t/G/TBTN23/BDI394A1.docx", "https://docs.wto.org/imrd/directdoc.asp?DDFDocuments/t/G/TBTN23/BDI394A1.docx")</f>
        <v>https://docs.wto.org/imrd/directdoc.asp?DDFDocuments/t/G/TBTN23/BDI394A1.docx</v>
      </c>
      <c r="S773" s="3" t="str">
        <f>HYPERLINK("https://docs.wto.org/imrd/directdoc.asp?DDFDocuments/u/G/TBTN23/BDI394A1.docx", "https://docs.wto.org/imrd/directdoc.asp?DDFDocuments/u/G/TBTN23/BDI394A1.docx")</f>
        <v>https://docs.wto.org/imrd/directdoc.asp?DDFDocuments/u/G/TBTN23/BDI394A1.docx</v>
      </c>
      <c r="T773" s="3" t="str">
        <f>HYPERLINK("https://docs.wto.org/imrd/directdoc.asp?DDFDocuments/v/G/TBTN23/BDI394A1.docx", "https://docs.wto.org/imrd/directdoc.asp?DDFDocuments/v/G/TBTN23/BDI394A1.docx")</f>
        <v>https://docs.wto.org/imrd/directdoc.asp?DDFDocuments/v/G/TBTN23/BDI394A1.docx</v>
      </c>
      <c r="U773" s="3" t="s">
        <v>421</v>
      </c>
      <c r="V773" s="3" t="s">
        <v>422</v>
      </c>
      <c r="W773" s="3" t="s">
        <v>422</v>
      </c>
      <c r="X773" s="3" t="s">
        <v>422</v>
      </c>
      <c r="Y773" s="3" t="s">
        <v>422</v>
      </c>
      <c r="Z773" s="3" t="s">
        <v>422</v>
      </c>
      <c r="AA773" s="3" t="s">
        <v>422</v>
      </c>
      <c r="AB773" s="1" t="s">
        <v>23</v>
      </c>
    </row>
    <row r="774" spans="1:28" ht="300" x14ac:dyDescent="0.25">
      <c r="A774" s="3" t="s">
        <v>126</v>
      </c>
      <c r="B774" s="9">
        <v>46003</v>
      </c>
      <c r="C774" s="13" t="str">
        <f>HYPERLINK("https://eping.wto.org/en/Search?viewData= G/TBT/N/BDI/392/Add.1, G/TBT/N/KEN/1478/Add.2, G/TBT/N/RWA/916/Add.1, G/TBT/N/TZA/1012/Add.1, G/TBT/N/UGA/1825/Add.1"," G/TBT/N/BDI/392/Add.1, G/TBT/N/KEN/1478/Add.2, G/TBT/N/RWA/916/Add.1, G/TBT/N/TZA/1012/Add.1, G/TBT/N/UGA/1825/Add.1")</f>
        <v xml:space="preserve"> G/TBT/N/BDI/392/Add.1, G/TBT/N/KEN/1478/Add.2, G/TBT/N/RWA/916/Add.1, G/TBT/N/TZA/1012/Add.1, G/TBT/N/UGA/1825/Add.1</v>
      </c>
      <c r="D774" s="1" t="s">
        <v>1581</v>
      </c>
      <c r="E774" s="1" t="s">
        <v>1582</v>
      </c>
      <c r="F774" s="1" t="s">
        <v>1583</v>
      </c>
      <c r="G774" s="1" t="s">
        <v>1584</v>
      </c>
      <c r="H774" s="1" t="s">
        <v>115</v>
      </c>
      <c r="I774" s="1" t="s">
        <v>649</v>
      </c>
      <c r="J774" s="1" t="s">
        <v>23</v>
      </c>
      <c r="K774" s="1" t="s">
        <v>23</v>
      </c>
      <c r="L774" s="3"/>
      <c r="M774" s="9" t="s">
        <v>23</v>
      </c>
      <c r="N774" s="9" t="s">
        <v>23</v>
      </c>
      <c r="O774" s="9" t="s">
        <v>23</v>
      </c>
      <c r="P774" s="3" t="s">
        <v>71</v>
      </c>
      <c r="Q774" s="3"/>
      <c r="R774" s="3" t="str">
        <f>HYPERLINK("https://docs.wto.org/imrd/directdoc.asp?DDFDocuments/t/G/TBTN23/BDI392A1.docx", "https://docs.wto.org/imrd/directdoc.asp?DDFDocuments/t/G/TBTN23/BDI392A1.docx")</f>
        <v>https://docs.wto.org/imrd/directdoc.asp?DDFDocuments/t/G/TBTN23/BDI392A1.docx</v>
      </c>
      <c r="S774" s="3" t="str">
        <f>HYPERLINK("https://docs.wto.org/imrd/directdoc.asp?DDFDocuments/u/G/TBTN23/BDI392A1.docx", "https://docs.wto.org/imrd/directdoc.asp?DDFDocuments/u/G/TBTN23/BDI392A1.docx")</f>
        <v>https://docs.wto.org/imrd/directdoc.asp?DDFDocuments/u/G/TBTN23/BDI392A1.docx</v>
      </c>
      <c r="T774" s="3" t="str">
        <f>HYPERLINK("https://docs.wto.org/imrd/directdoc.asp?DDFDocuments/v/G/TBTN23/BDI392A1.docx", "https://docs.wto.org/imrd/directdoc.asp?DDFDocuments/v/G/TBTN23/BDI392A1.docx")</f>
        <v>https://docs.wto.org/imrd/directdoc.asp?DDFDocuments/v/G/TBTN23/BDI392A1.docx</v>
      </c>
      <c r="U774" s="3" t="s">
        <v>421</v>
      </c>
      <c r="V774" s="3" t="s">
        <v>422</v>
      </c>
      <c r="W774" s="3" t="s">
        <v>422</v>
      </c>
      <c r="X774" s="3" t="s">
        <v>422</v>
      </c>
      <c r="Y774" s="3" t="s">
        <v>422</v>
      </c>
      <c r="Z774" s="3" t="s">
        <v>422</v>
      </c>
      <c r="AA774" s="3" t="s">
        <v>422</v>
      </c>
      <c r="AB774" s="1" t="s">
        <v>23</v>
      </c>
    </row>
    <row r="775" spans="1:28" ht="300" x14ac:dyDescent="0.25">
      <c r="A775" s="3" t="s">
        <v>47</v>
      </c>
      <c r="B775" s="9">
        <v>46003</v>
      </c>
      <c r="C775" s="13" t="str">
        <f>HYPERLINK("https://eping.wto.org/en/Search?viewData= G/TBT/N/BDI/392/Add.1, G/TBT/N/KEN/1478/Add.2, G/TBT/N/RWA/916/Add.1, G/TBT/N/TZA/1012/Add.1, G/TBT/N/UGA/1825/Add.1"," G/TBT/N/BDI/392/Add.1, G/TBT/N/KEN/1478/Add.2, G/TBT/N/RWA/916/Add.1, G/TBT/N/TZA/1012/Add.1, G/TBT/N/UGA/1825/Add.1")</f>
        <v xml:space="preserve"> G/TBT/N/BDI/392/Add.1, G/TBT/N/KEN/1478/Add.2, G/TBT/N/RWA/916/Add.1, G/TBT/N/TZA/1012/Add.1, G/TBT/N/UGA/1825/Add.1</v>
      </c>
      <c r="D775" s="1" t="s">
        <v>1581</v>
      </c>
      <c r="E775" s="1" t="s">
        <v>1582</v>
      </c>
      <c r="F775" s="1" t="s">
        <v>1583</v>
      </c>
      <c r="G775" s="1" t="s">
        <v>1584</v>
      </c>
      <c r="H775" s="1" t="s">
        <v>115</v>
      </c>
      <c r="I775" s="1" t="s">
        <v>649</v>
      </c>
      <c r="J775" s="1" t="s">
        <v>23</v>
      </c>
      <c r="K775" s="1" t="s">
        <v>23</v>
      </c>
      <c r="L775" s="3"/>
      <c r="M775" s="9" t="s">
        <v>23</v>
      </c>
      <c r="N775" s="9" t="s">
        <v>23</v>
      </c>
      <c r="O775" s="9" t="s">
        <v>23</v>
      </c>
      <c r="P775" s="3" t="s">
        <v>71</v>
      </c>
      <c r="Q775" s="3"/>
      <c r="R775" s="3" t="str">
        <f>HYPERLINK("https://docs.wto.org/imrd/directdoc.asp?DDFDocuments/t/G/TBTN23/BDI392A1.docx", "https://docs.wto.org/imrd/directdoc.asp?DDFDocuments/t/G/TBTN23/BDI392A1.docx")</f>
        <v>https://docs.wto.org/imrd/directdoc.asp?DDFDocuments/t/G/TBTN23/BDI392A1.docx</v>
      </c>
      <c r="S775" s="3" t="str">
        <f>HYPERLINK("https://docs.wto.org/imrd/directdoc.asp?DDFDocuments/u/G/TBTN23/BDI392A1.docx", "https://docs.wto.org/imrd/directdoc.asp?DDFDocuments/u/G/TBTN23/BDI392A1.docx")</f>
        <v>https://docs.wto.org/imrd/directdoc.asp?DDFDocuments/u/G/TBTN23/BDI392A1.docx</v>
      </c>
      <c r="T775" s="3" t="str">
        <f>HYPERLINK("https://docs.wto.org/imrd/directdoc.asp?DDFDocuments/v/G/TBTN23/BDI392A1.docx", "https://docs.wto.org/imrd/directdoc.asp?DDFDocuments/v/G/TBTN23/BDI392A1.docx")</f>
        <v>https://docs.wto.org/imrd/directdoc.asp?DDFDocuments/v/G/TBTN23/BDI392A1.docx</v>
      </c>
      <c r="U775" s="3" t="s">
        <v>421</v>
      </c>
      <c r="V775" s="3" t="s">
        <v>422</v>
      </c>
      <c r="W775" s="3" t="s">
        <v>422</v>
      </c>
      <c r="X775" s="3" t="s">
        <v>422</v>
      </c>
      <c r="Y775" s="3" t="s">
        <v>422</v>
      </c>
      <c r="Z775" s="3" t="s">
        <v>422</v>
      </c>
      <c r="AA775" s="3" t="s">
        <v>422</v>
      </c>
      <c r="AB775" s="1" t="s">
        <v>23</v>
      </c>
    </row>
    <row r="776" spans="1:28" ht="300" x14ac:dyDescent="0.25">
      <c r="A776" s="3" t="s">
        <v>126</v>
      </c>
      <c r="B776" s="9">
        <v>46003</v>
      </c>
      <c r="C776" s="13" t="str">
        <f>HYPERLINK("https://eping.wto.org/en/Search?viewData= G/TBT/N/BDI/425/Add.1, G/TBT/N/KEN/1530/Add.2, G/TBT/N/RWA/960/Add.1, G/TBT/N/TZA/1060/Add.1, G/TBT/N/UGA/1875/Add.1"," G/TBT/N/BDI/425/Add.1, G/TBT/N/KEN/1530/Add.2, G/TBT/N/RWA/960/Add.1, G/TBT/N/TZA/1060/Add.1, G/TBT/N/UGA/1875/Add.1")</f>
        <v xml:space="preserve"> G/TBT/N/BDI/425/Add.1, G/TBT/N/KEN/1530/Add.2, G/TBT/N/RWA/960/Add.1, G/TBT/N/TZA/1060/Add.1, G/TBT/N/UGA/1875/Add.1</v>
      </c>
      <c r="D776" s="1" t="s">
        <v>1657</v>
      </c>
      <c r="E776" s="1" t="s">
        <v>1658</v>
      </c>
      <c r="F776" s="1" t="s">
        <v>1659</v>
      </c>
      <c r="G776" s="1" t="s">
        <v>1660</v>
      </c>
      <c r="H776" s="1" t="s">
        <v>115</v>
      </c>
      <c r="I776" s="1" t="s">
        <v>649</v>
      </c>
      <c r="J776" s="1" t="s">
        <v>23</v>
      </c>
      <c r="K776" s="1" t="s">
        <v>89</v>
      </c>
      <c r="L776" s="3"/>
      <c r="M776" s="9" t="s">
        <v>23</v>
      </c>
      <c r="N776" s="9" t="s">
        <v>23</v>
      </c>
      <c r="O776" s="9" t="s">
        <v>23</v>
      </c>
      <c r="P776" s="3" t="s">
        <v>71</v>
      </c>
      <c r="Q776" s="3"/>
      <c r="R776" s="3" t="str">
        <f>HYPERLINK("https://docs.wto.org/imrd/directdoc.asp?DDFDocuments/t/G/TBTN23/BDI425A1.docx", "https://docs.wto.org/imrd/directdoc.asp?DDFDocuments/t/G/TBTN23/BDI425A1.docx")</f>
        <v>https://docs.wto.org/imrd/directdoc.asp?DDFDocuments/t/G/TBTN23/BDI425A1.docx</v>
      </c>
      <c r="S776" s="3" t="str">
        <f>HYPERLINK("https://docs.wto.org/imrd/directdoc.asp?DDFDocuments/u/G/TBTN23/BDI425A1.docx", "https://docs.wto.org/imrd/directdoc.asp?DDFDocuments/u/G/TBTN23/BDI425A1.docx")</f>
        <v>https://docs.wto.org/imrd/directdoc.asp?DDFDocuments/u/G/TBTN23/BDI425A1.docx</v>
      </c>
      <c r="T776" s="3" t="str">
        <f>HYPERLINK("https://docs.wto.org/imrd/directdoc.asp?DDFDocuments/v/G/TBTN23/BDI425A1.docx", "https://docs.wto.org/imrd/directdoc.asp?DDFDocuments/v/G/TBTN23/BDI425A1.docx")</f>
        <v>https://docs.wto.org/imrd/directdoc.asp?DDFDocuments/v/G/TBTN23/BDI425A1.docx</v>
      </c>
      <c r="U776" s="3" t="s">
        <v>421</v>
      </c>
      <c r="V776" s="3" t="s">
        <v>422</v>
      </c>
      <c r="W776" s="3" t="s">
        <v>421</v>
      </c>
      <c r="X776" s="3" t="s">
        <v>422</v>
      </c>
      <c r="Y776" s="3" t="s">
        <v>422</v>
      </c>
      <c r="Z776" s="3" t="s">
        <v>422</v>
      </c>
      <c r="AA776" s="3" t="s">
        <v>422</v>
      </c>
      <c r="AB776" s="1" t="s">
        <v>23</v>
      </c>
    </row>
    <row r="777" spans="1:28" ht="300" x14ac:dyDescent="0.25">
      <c r="A777" s="3" t="s">
        <v>22</v>
      </c>
      <c r="B777" s="9">
        <v>46003</v>
      </c>
      <c r="C777" s="13" t="str">
        <f>HYPERLINK("https://eping.wto.org/en/Search?viewData= G/TBT/N/BDI/425/Add.1, G/TBT/N/KEN/1530/Add.2, G/TBT/N/RWA/960/Add.1, G/TBT/N/TZA/1060/Add.1, G/TBT/N/UGA/1875/Add.1"," G/TBT/N/BDI/425/Add.1, G/TBT/N/KEN/1530/Add.2, G/TBT/N/RWA/960/Add.1, G/TBT/N/TZA/1060/Add.1, G/TBT/N/UGA/1875/Add.1")</f>
        <v xml:space="preserve"> G/TBT/N/BDI/425/Add.1, G/TBT/N/KEN/1530/Add.2, G/TBT/N/RWA/960/Add.1, G/TBT/N/TZA/1060/Add.1, G/TBT/N/UGA/1875/Add.1</v>
      </c>
      <c r="D777" s="1" t="s">
        <v>1657</v>
      </c>
      <c r="E777" s="1" t="s">
        <v>1658</v>
      </c>
      <c r="F777" s="1" t="s">
        <v>1659</v>
      </c>
      <c r="G777" s="1" t="s">
        <v>1660</v>
      </c>
      <c r="H777" s="1" t="s">
        <v>115</v>
      </c>
      <c r="I777" s="1" t="s">
        <v>649</v>
      </c>
      <c r="J777" s="1" t="s">
        <v>23</v>
      </c>
      <c r="K777" s="1" t="s">
        <v>89</v>
      </c>
      <c r="L777" s="3"/>
      <c r="M777" s="9" t="s">
        <v>23</v>
      </c>
      <c r="N777" s="9" t="s">
        <v>23</v>
      </c>
      <c r="O777" s="9" t="s">
        <v>23</v>
      </c>
      <c r="P777" s="3" t="s">
        <v>71</v>
      </c>
      <c r="Q777" s="3"/>
      <c r="R777" s="3" t="str">
        <f>HYPERLINK("https://docs.wto.org/imrd/directdoc.asp?DDFDocuments/t/G/TBTN23/BDI425A1.docx", "https://docs.wto.org/imrd/directdoc.asp?DDFDocuments/t/G/TBTN23/BDI425A1.docx")</f>
        <v>https://docs.wto.org/imrd/directdoc.asp?DDFDocuments/t/G/TBTN23/BDI425A1.docx</v>
      </c>
      <c r="S777" s="3" t="str">
        <f>HYPERLINK("https://docs.wto.org/imrd/directdoc.asp?DDFDocuments/u/G/TBTN23/BDI425A1.docx", "https://docs.wto.org/imrd/directdoc.asp?DDFDocuments/u/G/TBTN23/BDI425A1.docx")</f>
        <v>https://docs.wto.org/imrd/directdoc.asp?DDFDocuments/u/G/TBTN23/BDI425A1.docx</v>
      </c>
      <c r="T777" s="3" t="str">
        <f>HYPERLINK("https://docs.wto.org/imrd/directdoc.asp?DDFDocuments/v/G/TBTN23/BDI425A1.docx", "https://docs.wto.org/imrd/directdoc.asp?DDFDocuments/v/G/TBTN23/BDI425A1.docx")</f>
        <v>https://docs.wto.org/imrd/directdoc.asp?DDFDocuments/v/G/TBTN23/BDI425A1.docx</v>
      </c>
      <c r="U777" s="3" t="s">
        <v>421</v>
      </c>
      <c r="V777" s="3" t="s">
        <v>422</v>
      </c>
      <c r="W777" s="3" t="s">
        <v>421</v>
      </c>
      <c r="X777" s="3" t="s">
        <v>422</v>
      </c>
      <c r="Y777" s="3" t="s">
        <v>422</v>
      </c>
      <c r="Z777" s="3" t="s">
        <v>422</v>
      </c>
      <c r="AA777" s="3" t="s">
        <v>422</v>
      </c>
      <c r="AB777" s="1" t="s">
        <v>23</v>
      </c>
    </row>
    <row r="778" spans="1:28" ht="150" x14ac:dyDescent="0.25">
      <c r="A778" s="3" t="s">
        <v>28</v>
      </c>
      <c r="B778" s="9">
        <v>46003</v>
      </c>
      <c r="C778" s="13" t="str">
        <f>HYPERLINK("https://eping.wto.org/en/Search?viewData= G/TBT/N/BDI/425/Add.1, G/TBT/N/KEN/1530/Add.2, G/TBT/N/RWA/960/Add.1, G/TBT/N/TZA/1060/Add.1, G/TBT/N/UGA/1875/Add.1"," G/TBT/N/BDI/425/Add.1, G/TBT/N/KEN/1530/Add.2, G/TBT/N/RWA/960/Add.1, G/TBT/N/TZA/1060/Add.1, G/TBT/N/UGA/1875/Add.1")</f>
        <v xml:space="preserve"> G/TBT/N/BDI/425/Add.1, G/TBT/N/KEN/1530/Add.2, G/TBT/N/RWA/960/Add.1, G/TBT/N/TZA/1060/Add.1, G/TBT/N/UGA/1875/Add.1</v>
      </c>
      <c r="D778" s="1" t="s">
        <v>1657</v>
      </c>
      <c r="E778" s="1" t="s">
        <v>1658</v>
      </c>
      <c r="F778" s="1" t="s">
        <v>1659</v>
      </c>
      <c r="G778" s="1" t="s">
        <v>1660</v>
      </c>
      <c r="H778" s="1" t="s">
        <v>115</v>
      </c>
      <c r="I778" s="1" t="s">
        <v>128</v>
      </c>
      <c r="J778" s="1" t="s">
        <v>23</v>
      </c>
      <c r="K778" s="1" t="s">
        <v>89</v>
      </c>
      <c r="L778" s="3"/>
      <c r="M778" s="9" t="s">
        <v>23</v>
      </c>
      <c r="N778" s="9" t="s">
        <v>23</v>
      </c>
      <c r="O778" s="9" t="s">
        <v>23</v>
      </c>
      <c r="P778" s="3" t="s">
        <v>71</v>
      </c>
      <c r="Q778" s="3"/>
      <c r="R778" s="3" t="str">
        <f>HYPERLINK("https://docs.wto.org/imrd/directdoc.asp?DDFDocuments/t/G/TBTN23/BDI425A1.docx", "https://docs.wto.org/imrd/directdoc.asp?DDFDocuments/t/G/TBTN23/BDI425A1.docx")</f>
        <v>https://docs.wto.org/imrd/directdoc.asp?DDFDocuments/t/G/TBTN23/BDI425A1.docx</v>
      </c>
      <c r="S778" s="3" t="str">
        <f>HYPERLINK("https://docs.wto.org/imrd/directdoc.asp?DDFDocuments/u/G/TBTN23/BDI425A1.docx", "https://docs.wto.org/imrd/directdoc.asp?DDFDocuments/u/G/TBTN23/BDI425A1.docx")</f>
        <v>https://docs.wto.org/imrd/directdoc.asp?DDFDocuments/u/G/TBTN23/BDI425A1.docx</v>
      </c>
      <c r="T778" s="3" t="str">
        <f>HYPERLINK("https://docs.wto.org/imrd/directdoc.asp?DDFDocuments/v/G/TBTN23/BDI425A1.docx", "https://docs.wto.org/imrd/directdoc.asp?DDFDocuments/v/G/TBTN23/BDI425A1.docx")</f>
        <v>https://docs.wto.org/imrd/directdoc.asp?DDFDocuments/v/G/TBTN23/BDI425A1.docx</v>
      </c>
      <c r="U778" s="3" t="s">
        <v>421</v>
      </c>
      <c r="V778" s="3" t="s">
        <v>422</v>
      </c>
      <c r="W778" s="3" t="s">
        <v>421</v>
      </c>
      <c r="X778" s="3" t="s">
        <v>422</v>
      </c>
      <c r="Y778" s="3" t="s">
        <v>422</v>
      </c>
      <c r="Z778" s="3" t="s">
        <v>422</v>
      </c>
      <c r="AA778" s="3" t="s">
        <v>422</v>
      </c>
      <c r="AB778" s="1" t="s">
        <v>23</v>
      </c>
    </row>
    <row r="779" spans="1:28" ht="135" x14ac:dyDescent="0.25">
      <c r="A779" s="3" t="s">
        <v>45</v>
      </c>
      <c r="B779" s="9">
        <v>46003</v>
      </c>
      <c r="C779" s="13" t="str">
        <f>HYPERLINK("https://eping.wto.org/en/Search?viewData= G/TBT/N/ISR/1406/Add.1"," G/TBT/N/ISR/1406/Add.1")</f>
        <v xml:space="preserve"> G/TBT/N/ISR/1406/Add.1</v>
      </c>
      <c r="D779" s="1" t="s">
        <v>1661</v>
      </c>
      <c r="E779" s="1" t="s">
        <v>1662</v>
      </c>
      <c r="F779" s="1" t="s">
        <v>1663</v>
      </c>
      <c r="G779" s="1" t="s">
        <v>23</v>
      </c>
      <c r="H779" s="1" t="s">
        <v>1664</v>
      </c>
      <c r="I779" s="1" t="s">
        <v>1665</v>
      </c>
      <c r="J779" s="1" t="s">
        <v>23</v>
      </c>
      <c r="K779" s="1" t="s">
        <v>29</v>
      </c>
      <c r="L779" s="3"/>
      <c r="M779" s="9" t="s">
        <v>23</v>
      </c>
      <c r="N779" s="9" t="s">
        <v>23</v>
      </c>
      <c r="O779" s="9" t="s">
        <v>23</v>
      </c>
      <c r="P779" s="3" t="s">
        <v>71</v>
      </c>
      <c r="Q779" s="1" t="s">
        <v>1666</v>
      </c>
      <c r="R779" s="3" t="str">
        <f>HYPERLINK("https://docs.wto.org/imrd/directdoc.asp?DDFDocuments/t/G/TBTN25/ISR1406A1.docx", "https://docs.wto.org/imrd/directdoc.asp?DDFDocuments/t/G/TBTN25/ISR1406A1.docx")</f>
        <v>https://docs.wto.org/imrd/directdoc.asp?DDFDocuments/t/G/TBTN25/ISR1406A1.docx</v>
      </c>
      <c r="S779" s="3" t="str">
        <f>HYPERLINK("https://docs.wto.org/imrd/directdoc.asp?DDFDocuments/u/G/TBTN25/ISR1406A1.docx", "https://docs.wto.org/imrd/directdoc.asp?DDFDocuments/u/G/TBTN25/ISR1406A1.docx")</f>
        <v>https://docs.wto.org/imrd/directdoc.asp?DDFDocuments/u/G/TBTN25/ISR1406A1.docx</v>
      </c>
      <c r="T779" s="3" t="str">
        <f>HYPERLINK("https://docs.wto.org/imrd/directdoc.asp?DDFDocuments/v/G/TBTN25/ISR1406A1.docx", "https://docs.wto.org/imrd/directdoc.asp?DDFDocuments/v/G/TBTN25/ISR1406A1.docx")</f>
        <v>https://docs.wto.org/imrd/directdoc.asp?DDFDocuments/v/G/TBTN25/ISR1406A1.docx</v>
      </c>
      <c r="U779" s="3" t="s">
        <v>422</v>
      </c>
      <c r="V779" s="3" t="s">
        <v>422</v>
      </c>
      <c r="W779" s="3" t="s">
        <v>422</v>
      </c>
      <c r="X779" s="3" t="s">
        <v>422</v>
      </c>
      <c r="Y779" s="3" t="s">
        <v>422</v>
      </c>
      <c r="Z779" s="3" t="s">
        <v>422</v>
      </c>
      <c r="AA779" s="3" t="s">
        <v>422</v>
      </c>
      <c r="AB779" s="1" t="s">
        <v>23</v>
      </c>
    </row>
    <row r="780" spans="1:28" ht="300" x14ac:dyDescent="0.25">
      <c r="A780" s="3" t="s">
        <v>47</v>
      </c>
      <c r="B780" s="9">
        <v>46003</v>
      </c>
      <c r="C780" s="13" t="str">
        <f>HYPERLINK("https://eping.wto.org/en/Search?viewData= G/TBT/N/BDI/391/Add.1, G/TBT/N/KEN/1477/Add.2, G/TBT/N/RWA/915/Add.1, G/TBT/N/TZA/1011/Add.1, G/TBT/N/UGA/1824/Add.1"," G/TBT/N/BDI/391/Add.1, G/TBT/N/KEN/1477/Add.2, G/TBT/N/RWA/915/Add.1, G/TBT/N/TZA/1011/Add.1, G/TBT/N/UGA/1824/Add.1")</f>
        <v xml:space="preserve"> G/TBT/N/BDI/391/Add.1, G/TBT/N/KEN/1477/Add.2, G/TBT/N/RWA/915/Add.1, G/TBT/N/TZA/1011/Add.1, G/TBT/N/UGA/1824/Add.1</v>
      </c>
      <c r="D780" s="1" t="s">
        <v>1570</v>
      </c>
      <c r="E780" s="1" t="s">
        <v>1571</v>
      </c>
      <c r="F780" s="1" t="s">
        <v>1572</v>
      </c>
      <c r="G780" s="1" t="s">
        <v>1573</v>
      </c>
      <c r="H780" s="1" t="s">
        <v>115</v>
      </c>
      <c r="I780" s="1" t="s">
        <v>649</v>
      </c>
      <c r="J780" s="1" t="s">
        <v>23</v>
      </c>
      <c r="K780" s="1" t="s">
        <v>23</v>
      </c>
      <c r="L780" s="3"/>
      <c r="M780" s="9" t="s">
        <v>23</v>
      </c>
      <c r="N780" s="9" t="s">
        <v>23</v>
      </c>
      <c r="O780" s="9" t="s">
        <v>23</v>
      </c>
      <c r="P780" s="3" t="s">
        <v>71</v>
      </c>
      <c r="Q780" s="3"/>
      <c r="R780" s="3" t="str">
        <f>HYPERLINK("https://docs.wto.org/imrd/directdoc.asp?DDFDocuments/t/G/TBTN23/BDI391A1.docx", "https://docs.wto.org/imrd/directdoc.asp?DDFDocuments/t/G/TBTN23/BDI391A1.docx")</f>
        <v>https://docs.wto.org/imrd/directdoc.asp?DDFDocuments/t/G/TBTN23/BDI391A1.docx</v>
      </c>
      <c r="S780" s="3" t="str">
        <f>HYPERLINK("https://docs.wto.org/imrd/directdoc.asp?DDFDocuments/u/G/TBTN23/BDI391A1.docx", "https://docs.wto.org/imrd/directdoc.asp?DDFDocuments/u/G/TBTN23/BDI391A1.docx")</f>
        <v>https://docs.wto.org/imrd/directdoc.asp?DDFDocuments/u/G/TBTN23/BDI391A1.docx</v>
      </c>
      <c r="T780" s="3" t="str">
        <f>HYPERLINK("https://docs.wto.org/imrd/directdoc.asp?DDFDocuments/v/G/TBTN23/BDI391A1.docx", "https://docs.wto.org/imrd/directdoc.asp?DDFDocuments/v/G/TBTN23/BDI391A1.docx")</f>
        <v>https://docs.wto.org/imrd/directdoc.asp?DDFDocuments/v/G/TBTN23/BDI391A1.docx</v>
      </c>
      <c r="U780" s="3" t="s">
        <v>421</v>
      </c>
      <c r="V780" s="3" t="s">
        <v>422</v>
      </c>
      <c r="W780" s="3" t="s">
        <v>422</v>
      </c>
      <c r="X780" s="3" t="s">
        <v>422</v>
      </c>
      <c r="Y780" s="3" t="s">
        <v>422</v>
      </c>
      <c r="Z780" s="3" t="s">
        <v>422</v>
      </c>
      <c r="AA780" s="3" t="s">
        <v>422</v>
      </c>
      <c r="AB780" s="1" t="s">
        <v>23</v>
      </c>
    </row>
    <row r="781" spans="1:28" ht="300" x14ac:dyDescent="0.25">
      <c r="A781" s="3" t="s">
        <v>43</v>
      </c>
      <c r="B781" s="9">
        <v>46003</v>
      </c>
      <c r="C781" s="13" t="str">
        <f>HYPERLINK("https://eping.wto.org/en/Search?viewData= G/TBT/N/BDI/392/Add.1, G/TBT/N/KEN/1478/Add.2, G/TBT/N/RWA/916/Add.1, G/TBT/N/TZA/1012/Add.1, G/TBT/N/UGA/1825/Add.1"," G/TBT/N/BDI/392/Add.1, G/TBT/N/KEN/1478/Add.2, G/TBT/N/RWA/916/Add.1, G/TBT/N/TZA/1012/Add.1, G/TBT/N/UGA/1825/Add.1")</f>
        <v xml:space="preserve"> G/TBT/N/BDI/392/Add.1, G/TBT/N/KEN/1478/Add.2, G/TBT/N/RWA/916/Add.1, G/TBT/N/TZA/1012/Add.1, G/TBT/N/UGA/1825/Add.1</v>
      </c>
      <c r="D781" s="1" t="s">
        <v>1581</v>
      </c>
      <c r="E781" s="1" t="s">
        <v>1582</v>
      </c>
      <c r="F781" s="1" t="s">
        <v>1583</v>
      </c>
      <c r="G781" s="1" t="s">
        <v>1584</v>
      </c>
      <c r="H781" s="1" t="s">
        <v>115</v>
      </c>
      <c r="I781" s="1" t="s">
        <v>649</v>
      </c>
      <c r="J781" s="1" t="s">
        <v>23</v>
      </c>
      <c r="K781" s="1" t="s">
        <v>23</v>
      </c>
      <c r="L781" s="3"/>
      <c r="M781" s="9" t="s">
        <v>23</v>
      </c>
      <c r="N781" s="9" t="s">
        <v>23</v>
      </c>
      <c r="O781" s="9" t="s">
        <v>23</v>
      </c>
      <c r="P781" s="3" t="s">
        <v>71</v>
      </c>
      <c r="Q781" s="3"/>
      <c r="R781" s="3" t="str">
        <f>HYPERLINK("https://docs.wto.org/imrd/directdoc.asp?DDFDocuments/t/G/TBTN23/BDI392A1.docx", "https://docs.wto.org/imrd/directdoc.asp?DDFDocuments/t/G/TBTN23/BDI392A1.docx")</f>
        <v>https://docs.wto.org/imrd/directdoc.asp?DDFDocuments/t/G/TBTN23/BDI392A1.docx</v>
      </c>
      <c r="S781" s="3" t="str">
        <f>HYPERLINK("https://docs.wto.org/imrd/directdoc.asp?DDFDocuments/u/G/TBTN23/BDI392A1.docx", "https://docs.wto.org/imrd/directdoc.asp?DDFDocuments/u/G/TBTN23/BDI392A1.docx")</f>
        <v>https://docs.wto.org/imrd/directdoc.asp?DDFDocuments/u/G/TBTN23/BDI392A1.docx</v>
      </c>
      <c r="T781" s="3" t="str">
        <f>HYPERLINK("https://docs.wto.org/imrd/directdoc.asp?DDFDocuments/v/G/TBTN23/BDI392A1.docx", "https://docs.wto.org/imrd/directdoc.asp?DDFDocuments/v/G/TBTN23/BDI392A1.docx")</f>
        <v>https://docs.wto.org/imrd/directdoc.asp?DDFDocuments/v/G/TBTN23/BDI392A1.docx</v>
      </c>
      <c r="U781" s="3" t="s">
        <v>421</v>
      </c>
      <c r="V781" s="3" t="s">
        <v>422</v>
      </c>
      <c r="W781" s="3" t="s">
        <v>422</v>
      </c>
      <c r="X781" s="3" t="s">
        <v>422</v>
      </c>
      <c r="Y781" s="3" t="s">
        <v>422</v>
      </c>
      <c r="Z781" s="3" t="s">
        <v>422</v>
      </c>
      <c r="AA781" s="3" t="s">
        <v>422</v>
      </c>
      <c r="AB781" s="1" t="s">
        <v>23</v>
      </c>
    </row>
    <row r="782" spans="1:28" ht="330" x14ac:dyDescent="0.25">
      <c r="A782" s="3" t="s">
        <v>47</v>
      </c>
      <c r="B782" s="9">
        <v>46003</v>
      </c>
      <c r="C782" s="13" t="str">
        <f>HYPERLINK("https://eping.wto.org/en/Search?viewData= G/TBT/N/BDI/395/Add.1, G/TBT/N/KEN/1481/Add.2, G/TBT/N/RWA/919/Add.1, G/TBT/N/TZA/1015/Add.1, G/TBT/N/UGA/1828/Add.1"," G/TBT/N/BDI/395/Add.1, G/TBT/N/KEN/1481/Add.2, G/TBT/N/RWA/919/Add.1, G/TBT/N/TZA/1015/Add.1, G/TBT/N/UGA/1828/Add.1")</f>
        <v xml:space="preserve"> G/TBT/N/BDI/395/Add.1, G/TBT/N/KEN/1481/Add.2, G/TBT/N/RWA/919/Add.1, G/TBT/N/TZA/1015/Add.1, G/TBT/N/UGA/1828/Add.1</v>
      </c>
      <c r="D782" s="1" t="s">
        <v>1636</v>
      </c>
      <c r="E782" s="1" t="s">
        <v>1637</v>
      </c>
      <c r="F782" s="1" t="s">
        <v>1638</v>
      </c>
      <c r="G782" s="1" t="s">
        <v>1639</v>
      </c>
      <c r="H782" s="1" t="s">
        <v>115</v>
      </c>
      <c r="I782" s="1" t="s">
        <v>1593</v>
      </c>
      <c r="J782" s="1" t="s">
        <v>23</v>
      </c>
      <c r="K782" s="1" t="s">
        <v>23</v>
      </c>
      <c r="L782" s="3"/>
      <c r="M782" s="9" t="s">
        <v>23</v>
      </c>
      <c r="N782" s="9" t="s">
        <v>23</v>
      </c>
      <c r="O782" s="9" t="s">
        <v>23</v>
      </c>
      <c r="P782" s="3" t="s">
        <v>71</v>
      </c>
      <c r="Q782" s="3"/>
      <c r="R782" s="3" t="str">
        <f>HYPERLINK("https://docs.wto.org/imrd/directdoc.asp?DDFDocuments/t/G/TBTN23/BDI395A1.docx", "https://docs.wto.org/imrd/directdoc.asp?DDFDocuments/t/G/TBTN23/BDI395A1.docx")</f>
        <v>https://docs.wto.org/imrd/directdoc.asp?DDFDocuments/t/G/TBTN23/BDI395A1.docx</v>
      </c>
      <c r="S782" s="3" t="str">
        <f>HYPERLINK("https://docs.wto.org/imrd/directdoc.asp?DDFDocuments/u/G/TBTN23/BDI395A1.docx", "https://docs.wto.org/imrd/directdoc.asp?DDFDocuments/u/G/TBTN23/BDI395A1.docx")</f>
        <v>https://docs.wto.org/imrd/directdoc.asp?DDFDocuments/u/G/TBTN23/BDI395A1.docx</v>
      </c>
      <c r="T782" s="3" t="str">
        <f>HYPERLINK("https://docs.wto.org/imrd/directdoc.asp?DDFDocuments/v/G/TBTN23/BDI395A1.docx", "https://docs.wto.org/imrd/directdoc.asp?DDFDocuments/v/G/TBTN23/BDI395A1.docx")</f>
        <v>https://docs.wto.org/imrd/directdoc.asp?DDFDocuments/v/G/TBTN23/BDI395A1.docx</v>
      </c>
      <c r="U782" s="3" t="s">
        <v>422</v>
      </c>
      <c r="V782" s="3" t="s">
        <v>422</v>
      </c>
      <c r="W782" s="3" t="s">
        <v>421</v>
      </c>
      <c r="X782" s="3" t="s">
        <v>422</v>
      </c>
      <c r="Y782" s="3" t="s">
        <v>422</v>
      </c>
      <c r="Z782" s="3" t="s">
        <v>422</v>
      </c>
      <c r="AA782" s="3" t="s">
        <v>422</v>
      </c>
      <c r="AB782" s="1" t="s">
        <v>23</v>
      </c>
    </row>
    <row r="783" spans="1:28" ht="300" x14ac:dyDescent="0.25">
      <c r="A783" s="3" t="s">
        <v>22</v>
      </c>
      <c r="B783" s="9">
        <v>46003</v>
      </c>
      <c r="C783" s="13" t="str">
        <f>HYPERLINK("https://eping.wto.org/en/Search?viewData= G/TBT/N/BDI/427/Add.1, G/TBT/N/KEN/1532/Add.2, G/TBT/N/RWA/962/Add.1, G/TBT/N/TZA/1062/Add.1, G/TBT/N/UGA/1877/Add.1"," G/TBT/N/BDI/427/Add.1, G/TBT/N/KEN/1532/Add.2, G/TBT/N/RWA/962/Add.1, G/TBT/N/TZA/1062/Add.1, G/TBT/N/UGA/1877/Add.1")</f>
        <v xml:space="preserve"> G/TBT/N/BDI/427/Add.1, G/TBT/N/KEN/1532/Add.2, G/TBT/N/RWA/962/Add.1, G/TBT/N/TZA/1062/Add.1, G/TBT/N/UGA/1877/Add.1</v>
      </c>
      <c r="D783" s="1" t="s">
        <v>1640</v>
      </c>
      <c r="E783" s="1" t="s">
        <v>1641</v>
      </c>
      <c r="F783" s="1" t="s">
        <v>1642</v>
      </c>
      <c r="G783" s="1" t="s">
        <v>1643</v>
      </c>
      <c r="H783" s="1" t="s">
        <v>115</v>
      </c>
      <c r="I783" s="1" t="s">
        <v>649</v>
      </c>
      <c r="J783" s="1" t="s">
        <v>23</v>
      </c>
      <c r="K783" s="1" t="s">
        <v>89</v>
      </c>
      <c r="L783" s="3"/>
      <c r="M783" s="9" t="s">
        <v>23</v>
      </c>
      <c r="N783" s="9" t="s">
        <v>23</v>
      </c>
      <c r="O783" s="9" t="s">
        <v>23</v>
      </c>
      <c r="P783" s="3" t="s">
        <v>71</v>
      </c>
      <c r="Q783" s="3"/>
      <c r="R783" s="3" t="str">
        <f>HYPERLINK("https://docs.wto.org/imrd/directdoc.asp?DDFDocuments/t/G/TBTN23/BDI427A1.docx", "https://docs.wto.org/imrd/directdoc.asp?DDFDocuments/t/G/TBTN23/BDI427A1.docx")</f>
        <v>https://docs.wto.org/imrd/directdoc.asp?DDFDocuments/t/G/TBTN23/BDI427A1.docx</v>
      </c>
      <c r="S783" s="3" t="str">
        <f>HYPERLINK("https://docs.wto.org/imrd/directdoc.asp?DDFDocuments/u/G/TBTN23/BDI427A1.docx", "https://docs.wto.org/imrd/directdoc.asp?DDFDocuments/u/G/TBTN23/BDI427A1.docx")</f>
        <v>https://docs.wto.org/imrd/directdoc.asp?DDFDocuments/u/G/TBTN23/BDI427A1.docx</v>
      </c>
      <c r="T783" s="3" t="str">
        <f>HYPERLINK("https://docs.wto.org/imrd/directdoc.asp?DDFDocuments/v/G/TBTN23/BDI427A1.docx", "https://docs.wto.org/imrd/directdoc.asp?DDFDocuments/v/G/TBTN23/BDI427A1.docx")</f>
        <v>https://docs.wto.org/imrd/directdoc.asp?DDFDocuments/v/G/TBTN23/BDI427A1.docx</v>
      </c>
      <c r="U783" s="3" t="s">
        <v>421</v>
      </c>
      <c r="V783" s="3" t="s">
        <v>422</v>
      </c>
      <c r="W783" s="3" t="s">
        <v>421</v>
      </c>
      <c r="X783" s="3" t="s">
        <v>422</v>
      </c>
      <c r="Y783" s="3" t="s">
        <v>422</v>
      </c>
      <c r="Z783" s="3" t="s">
        <v>422</v>
      </c>
      <c r="AA783" s="3" t="s">
        <v>422</v>
      </c>
      <c r="AB783" s="1" t="s">
        <v>23</v>
      </c>
    </row>
    <row r="784" spans="1:28" ht="300" x14ac:dyDescent="0.25">
      <c r="A784" s="3" t="s">
        <v>47</v>
      </c>
      <c r="B784" s="9">
        <v>46003</v>
      </c>
      <c r="C784" s="13" t="str">
        <f>HYPERLINK("https://eping.wto.org/en/Search?viewData= G/TBT/N/BDI/424/Add.1, G/TBT/N/KEN/1529/Add.2, G/TBT/N/RWA/959/Add.1, G/TBT/N/TZA/1059/Add.1, G/TBT/N/UGA/1874/Add.1"," G/TBT/N/BDI/424/Add.1, G/TBT/N/KEN/1529/Add.2, G/TBT/N/RWA/959/Add.1, G/TBT/N/TZA/1059/Add.1, G/TBT/N/UGA/1874/Add.1")</f>
        <v xml:space="preserve"> G/TBT/N/BDI/424/Add.1, G/TBT/N/KEN/1529/Add.2, G/TBT/N/RWA/959/Add.1, G/TBT/N/TZA/1059/Add.1, G/TBT/N/UGA/1874/Add.1</v>
      </c>
      <c r="D784" s="1" t="s">
        <v>1608</v>
      </c>
      <c r="E784" s="1" t="s">
        <v>1609</v>
      </c>
      <c r="F784" s="1" t="s">
        <v>1610</v>
      </c>
      <c r="G784" s="1" t="s">
        <v>1611</v>
      </c>
      <c r="H784" s="1" t="s">
        <v>115</v>
      </c>
      <c r="I784" s="1" t="s">
        <v>649</v>
      </c>
      <c r="J784" s="1" t="s">
        <v>23</v>
      </c>
      <c r="K784" s="1" t="s">
        <v>89</v>
      </c>
      <c r="L784" s="3"/>
      <c r="M784" s="9" t="s">
        <v>23</v>
      </c>
      <c r="N784" s="9" t="s">
        <v>23</v>
      </c>
      <c r="O784" s="9" t="s">
        <v>23</v>
      </c>
      <c r="P784" s="3" t="s">
        <v>71</v>
      </c>
      <c r="Q784" s="3"/>
      <c r="R784" s="3" t="str">
        <f>HYPERLINK("https://docs.wto.org/imrd/directdoc.asp?DDFDocuments/t/G/TBTN23/BDI424A1.docx", "https://docs.wto.org/imrd/directdoc.asp?DDFDocuments/t/G/TBTN23/BDI424A1.docx")</f>
        <v>https://docs.wto.org/imrd/directdoc.asp?DDFDocuments/t/G/TBTN23/BDI424A1.docx</v>
      </c>
      <c r="S784" s="3" t="str">
        <f>HYPERLINK("https://docs.wto.org/imrd/directdoc.asp?DDFDocuments/u/G/TBTN23/BDI424A1.docx", "https://docs.wto.org/imrd/directdoc.asp?DDFDocuments/u/G/TBTN23/BDI424A1.docx")</f>
        <v>https://docs.wto.org/imrd/directdoc.asp?DDFDocuments/u/G/TBTN23/BDI424A1.docx</v>
      </c>
      <c r="T784" s="3" t="str">
        <f>HYPERLINK("https://docs.wto.org/imrd/directdoc.asp?DDFDocuments/v/G/TBTN23/BDI424A1.docx", "https://docs.wto.org/imrd/directdoc.asp?DDFDocuments/v/G/TBTN23/BDI424A1.docx")</f>
        <v>https://docs.wto.org/imrd/directdoc.asp?DDFDocuments/v/G/TBTN23/BDI424A1.docx</v>
      </c>
      <c r="U784" s="3" t="s">
        <v>421</v>
      </c>
      <c r="V784" s="3" t="s">
        <v>422</v>
      </c>
      <c r="W784" s="3" t="s">
        <v>421</v>
      </c>
      <c r="X784" s="3" t="s">
        <v>422</v>
      </c>
      <c r="Y784" s="3" t="s">
        <v>422</v>
      </c>
      <c r="Z784" s="3" t="s">
        <v>422</v>
      </c>
      <c r="AA784" s="3" t="s">
        <v>422</v>
      </c>
      <c r="AB784" s="1" t="s">
        <v>23</v>
      </c>
    </row>
    <row r="785" spans="1:28" ht="150" x14ac:dyDescent="0.25">
      <c r="A785" s="3" t="s">
        <v>28</v>
      </c>
      <c r="B785" s="9">
        <v>46003</v>
      </c>
      <c r="C785" s="13" t="str">
        <f>HYPERLINK("https://eping.wto.org/en/Search?viewData= G/TBT/N/BDI/427/Add.1, G/TBT/N/KEN/1532/Add.2, G/TBT/N/RWA/962/Add.1, G/TBT/N/TZA/1062/Add.1, G/TBT/N/UGA/1877/Add.1"," G/TBT/N/BDI/427/Add.1, G/TBT/N/KEN/1532/Add.2, G/TBT/N/RWA/962/Add.1, G/TBT/N/TZA/1062/Add.1, G/TBT/N/UGA/1877/Add.1")</f>
        <v xml:space="preserve"> G/TBT/N/BDI/427/Add.1, G/TBT/N/KEN/1532/Add.2, G/TBT/N/RWA/962/Add.1, G/TBT/N/TZA/1062/Add.1, G/TBT/N/UGA/1877/Add.1</v>
      </c>
      <c r="D785" s="1" t="s">
        <v>1640</v>
      </c>
      <c r="E785" s="1" t="s">
        <v>1641</v>
      </c>
      <c r="F785" s="1" t="s">
        <v>1642</v>
      </c>
      <c r="G785" s="1" t="s">
        <v>1643</v>
      </c>
      <c r="H785" s="1" t="s">
        <v>115</v>
      </c>
      <c r="I785" s="1" t="s">
        <v>128</v>
      </c>
      <c r="J785" s="1" t="s">
        <v>23</v>
      </c>
      <c r="K785" s="1" t="s">
        <v>89</v>
      </c>
      <c r="L785" s="3"/>
      <c r="M785" s="9" t="s">
        <v>23</v>
      </c>
      <c r="N785" s="9" t="s">
        <v>23</v>
      </c>
      <c r="O785" s="9" t="s">
        <v>23</v>
      </c>
      <c r="P785" s="3" t="s">
        <v>71</v>
      </c>
      <c r="Q785" s="3"/>
      <c r="R785" s="3" t="str">
        <f>HYPERLINK("https://docs.wto.org/imrd/directdoc.asp?DDFDocuments/t/G/TBTN23/BDI427A1.docx", "https://docs.wto.org/imrd/directdoc.asp?DDFDocuments/t/G/TBTN23/BDI427A1.docx")</f>
        <v>https://docs.wto.org/imrd/directdoc.asp?DDFDocuments/t/G/TBTN23/BDI427A1.docx</v>
      </c>
      <c r="S785" s="3" t="str">
        <f>HYPERLINK("https://docs.wto.org/imrd/directdoc.asp?DDFDocuments/u/G/TBTN23/BDI427A1.docx", "https://docs.wto.org/imrd/directdoc.asp?DDFDocuments/u/G/TBTN23/BDI427A1.docx")</f>
        <v>https://docs.wto.org/imrd/directdoc.asp?DDFDocuments/u/G/TBTN23/BDI427A1.docx</v>
      </c>
      <c r="T785" s="3" t="str">
        <f>HYPERLINK("https://docs.wto.org/imrd/directdoc.asp?DDFDocuments/v/G/TBTN23/BDI427A1.docx", "https://docs.wto.org/imrd/directdoc.asp?DDFDocuments/v/G/TBTN23/BDI427A1.docx")</f>
        <v>https://docs.wto.org/imrd/directdoc.asp?DDFDocuments/v/G/TBTN23/BDI427A1.docx</v>
      </c>
      <c r="U785" s="3" t="s">
        <v>421</v>
      </c>
      <c r="V785" s="3" t="s">
        <v>422</v>
      </c>
      <c r="W785" s="3" t="s">
        <v>421</v>
      </c>
      <c r="X785" s="3" t="s">
        <v>422</v>
      </c>
      <c r="Y785" s="3" t="s">
        <v>422</v>
      </c>
      <c r="Z785" s="3" t="s">
        <v>422</v>
      </c>
      <c r="AA785" s="3" t="s">
        <v>422</v>
      </c>
      <c r="AB785" s="1" t="s">
        <v>23</v>
      </c>
    </row>
    <row r="786" spans="1:28" ht="150" x14ac:dyDescent="0.25">
      <c r="A786" s="3" t="s">
        <v>28</v>
      </c>
      <c r="B786" s="9">
        <v>46003</v>
      </c>
      <c r="C786" s="13" t="str">
        <f>HYPERLINK("https://eping.wto.org/en/Search?viewData= G/TBT/N/BDI/426/Add.1, G/TBT/N/KEN/1531/Add.2, G/TBT/N/RWA/961/Add.1, G/TBT/N/TZA/1061/Add.1, G/TBT/N/UGA/1876/Add.1"," G/TBT/N/BDI/426/Add.1, G/TBT/N/KEN/1531/Add.2, G/TBT/N/RWA/961/Add.1, G/TBT/N/TZA/1061/Add.1, G/TBT/N/UGA/1876/Add.1")</f>
        <v xml:space="preserve"> G/TBT/N/BDI/426/Add.1, G/TBT/N/KEN/1531/Add.2, G/TBT/N/RWA/961/Add.1, G/TBT/N/TZA/1061/Add.1, G/TBT/N/UGA/1876/Add.1</v>
      </c>
      <c r="D786" s="1" t="s">
        <v>1614</v>
      </c>
      <c r="E786" s="1" t="s">
        <v>1615</v>
      </c>
      <c r="F786" s="1" t="s">
        <v>1616</v>
      </c>
      <c r="G786" s="1" t="s">
        <v>1617</v>
      </c>
      <c r="H786" s="1" t="s">
        <v>115</v>
      </c>
      <c r="I786" s="1" t="s">
        <v>128</v>
      </c>
      <c r="J786" s="1" t="s">
        <v>23</v>
      </c>
      <c r="K786" s="1" t="s">
        <v>89</v>
      </c>
      <c r="L786" s="3"/>
      <c r="M786" s="9" t="s">
        <v>23</v>
      </c>
      <c r="N786" s="9" t="s">
        <v>23</v>
      </c>
      <c r="O786" s="9" t="s">
        <v>23</v>
      </c>
      <c r="P786" s="3" t="s">
        <v>71</v>
      </c>
      <c r="Q786" s="3"/>
      <c r="R786" s="3" t="str">
        <f>HYPERLINK("https://docs.wto.org/imrd/directdoc.asp?DDFDocuments/t/G/TBTN23/BDI426A1.docx", "https://docs.wto.org/imrd/directdoc.asp?DDFDocuments/t/G/TBTN23/BDI426A1.docx")</f>
        <v>https://docs.wto.org/imrd/directdoc.asp?DDFDocuments/t/G/TBTN23/BDI426A1.docx</v>
      </c>
      <c r="S786" s="3" t="str">
        <f>HYPERLINK("https://docs.wto.org/imrd/directdoc.asp?DDFDocuments/u/G/TBTN23/BDI426A1.docx", "https://docs.wto.org/imrd/directdoc.asp?DDFDocuments/u/G/TBTN23/BDI426A1.docx")</f>
        <v>https://docs.wto.org/imrd/directdoc.asp?DDFDocuments/u/G/TBTN23/BDI426A1.docx</v>
      </c>
      <c r="T786" s="3" t="str">
        <f>HYPERLINK("https://docs.wto.org/imrd/directdoc.asp?DDFDocuments/v/G/TBTN23/BDI426A1.docx", "https://docs.wto.org/imrd/directdoc.asp?DDFDocuments/v/G/TBTN23/BDI426A1.docx")</f>
        <v>https://docs.wto.org/imrd/directdoc.asp?DDFDocuments/v/G/TBTN23/BDI426A1.docx</v>
      </c>
      <c r="U786" s="3" t="s">
        <v>421</v>
      </c>
      <c r="V786" s="3" t="s">
        <v>422</v>
      </c>
      <c r="W786" s="3" t="s">
        <v>421</v>
      </c>
      <c r="X786" s="3" t="s">
        <v>422</v>
      </c>
      <c r="Y786" s="3" t="s">
        <v>422</v>
      </c>
      <c r="Z786" s="3" t="s">
        <v>422</v>
      </c>
      <c r="AA786" s="3" t="s">
        <v>422</v>
      </c>
      <c r="AB786" s="1" t="s">
        <v>23</v>
      </c>
    </row>
    <row r="787" spans="1:28" ht="300" x14ac:dyDescent="0.25">
      <c r="A787" s="3" t="s">
        <v>47</v>
      </c>
      <c r="B787" s="9">
        <v>46003</v>
      </c>
      <c r="C787" s="13" t="str">
        <f>HYPERLINK("https://eping.wto.org/en/Search?viewData= G/TBT/N/BDI/428/Add.1, G/TBT/N/KEN/1533/Add.2, G/TBT/N/RWA/963/Add.1, G/TBT/N/TZA/1063/Add.1, G/TBT/N/UGA/1878/Add.1"," G/TBT/N/BDI/428/Add.1, G/TBT/N/KEN/1533/Add.2, G/TBT/N/RWA/963/Add.1, G/TBT/N/TZA/1063/Add.1, G/TBT/N/UGA/1878/Add.1")</f>
        <v xml:space="preserve"> G/TBT/N/BDI/428/Add.1, G/TBT/N/KEN/1533/Add.2, G/TBT/N/RWA/963/Add.1, G/TBT/N/TZA/1063/Add.1, G/TBT/N/UGA/1878/Add.1</v>
      </c>
      <c r="D787" s="1" t="s">
        <v>1566</v>
      </c>
      <c r="E787" s="1" t="s">
        <v>1567</v>
      </c>
      <c r="F787" s="1" t="s">
        <v>1568</v>
      </c>
      <c r="G787" s="1" t="s">
        <v>1569</v>
      </c>
      <c r="H787" s="1" t="s">
        <v>115</v>
      </c>
      <c r="I787" s="1" t="s">
        <v>649</v>
      </c>
      <c r="J787" s="1" t="s">
        <v>23</v>
      </c>
      <c r="K787" s="1" t="s">
        <v>89</v>
      </c>
      <c r="L787" s="3"/>
      <c r="M787" s="9" t="s">
        <v>23</v>
      </c>
      <c r="N787" s="9" t="s">
        <v>23</v>
      </c>
      <c r="O787" s="9" t="s">
        <v>23</v>
      </c>
      <c r="P787" s="3" t="s">
        <v>71</v>
      </c>
      <c r="Q787" s="3"/>
      <c r="R787" s="3" t="str">
        <f>HYPERLINK("https://docs.wto.org/imrd/directdoc.asp?DDFDocuments/t/G/TBTN23/BDI428A1.docx", "https://docs.wto.org/imrd/directdoc.asp?DDFDocuments/t/G/TBTN23/BDI428A1.docx")</f>
        <v>https://docs.wto.org/imrd/directdoc.asp?DDFDocuments/t/G/TBTN23/BDI428A1.docx</v>
      </c>
      <c r="S787" s="3" t="str">
        <f>HYPERLINK("https://docs.wto.org/imrd/directdoc.asp?DDFDocuments/u/G/TBTN23/BDI428A1.docx", "https://docs.wto.org/imrd/directdoc.asp?DDFDocuments/u/G/TBTN23/BDI428A1.docx")</f>
        <v>https://docs.wto.org/imrd/directdoc.asp?DDFDocuments/u/G/TBTN23/BDI428A1.docx</v>
      </c>
      <c r="T787" s="3" t="str">
        <f>HYPERLINK("https://docs.wto.org/imrd/directdoc.asp?DDFDocuments/v/G/TBTN23/BDI428A1.docx", "https://docs.wto.org/imrd/directdoc.asp?DDFDocuments/v/G/TBTN23/BDI428A1.docx")</f>
        <v>https://docs.wto.org/imrd/directdoc.asp?DDFDocuments/v/G/TBTN23/BDI428A1.docx</v>
      </c>
      <c r="U787" s="3" t="s">
        <v>421</v>
      </c>
      <c r="V787" s="3" t="s">
        <v>422</v>
      </c>
      <c r="W787" s="3" t="s">
        <v>421</v>
      </c>
      <c r="X787" s="3" t="s">
        <v>422</v>
      </c>
      <c r="Y787" s="3" t="s">
        <v>422</v>
      </c>
      <c r="Z787" s="3" t="s">
        <v>422</v>
      </c>
      <c r="AA787" s="3" t="s">
        <v>422</v>
      </c>
      <c r="AB787" s="1" t="s">
        <v>23</v>
      </c>
    </row>
    <row r="788" spans="1:28" ht="300" x14ac:dyDescent="0.25">
      <c r="A788" s="3" t="s">
        <v>22</v>
      </c>
      <c r="B788" s="9">
        <v>46003</v>
      </c>
      <c r="C788" s="13" t="str">
        <f>HYPERLINK("https://eping.wto.org/en/Search?viewData= G/TBT/N/BDI/429/Add.1, G/TBT/N/KEN/1534/Add.2, G/TBT/N/RWA/964/Add.1, G/TBT/N/TZA/1064/Add.1, G/TBT/N/UGA/1879/Add.1"," G/TBT/N/BDI/429/Add.1, G/TBT/N/KEN/1534/Add.2, G/TBT/N/RWA/964/Add.1, G/TBT/N/TZA/1064/Add.1, G/TBT/N/UGA/1879/Add.1")</f>
        <v xml:space="preserve"> G/TBT/N/BDI/429/Add.1, G/TBT/N/KEN/1534/Add.2, G/TBT/N/RWA/964/Add.1, G/TBT/N/TZA/1064/Add.1, G/TBT/N/UGA/1879/Add.1</v>
      </c>
      <c r="D788" s="1" t="s">
        <v>1585</v>
      </c>
      <c r="E788" s="1" t="s">
        <v>1586</v>
      </c>
      <c r="F788" s="1" t="s">
        <v>1587</v>
      </c>
      <c r="G788" s="1" t="s">
        <v>1588</v>
      </c>
      <c r="H788" s="1" t="s">
        <v>115</v>
      </c>
      <c r="I788" s="1" t="s">
        <v>649</v>
      </c>
      <c r="J788" s="1" t="s">
        <v>23</v>
      </c>
      <c r="K788" s="1" t="s">
        <v>89</v>
      </c>
      <c r="L788" s="3"/>
      <c r="M788" s="9" t="s">
        <v>23</v>
      </c>
      <c r="N788" s="9" t="s">
        <v>23</v>
      </c>
      <c r="O788" s="9" t="s">
        <v>23</v>
      </c>
      <c r="P788" s="3" t="s">
        <v>71</v>
      </c>
      <c r="Q788" s="3"/>
      <c r="R788" s="3" t="str">
        <f>HYPERLINK("https://docs.wto.org/imrd/directdoc.asp?DDFDocuments/t/G/TBTN23/BDI429A1.docx", "https://docs.wto.org/imrd/directdoc.asp?DDFDocuments/t/G/TBTN23/BDI429A1.docx")</f>
        <v>https://docs.wto.org/imrd/directdoc.asp?DDFDocuments/t/G/TBTN23/BDI429A1.docx</v>
      </c>
      <c r="S788" s="3" t="str">
        <f>HYPERLINK("https://docs.wto.org/imrd/directdoc.asp?DDFDocuments/u/G/TBTN23/BDI429A1.docx", "https://docs.wto.org/imrd/directdoc.asp?DDFDocuments/u/G/TBTN23/BDI429A1.docx")</f>
        <v>https://docs.wto.org/imrd/directdoc.asp?DDFDocuments/u/G/TBTN23/BDI429A1.docx</v>
      </c>
      <c r="T788" s="3" t="str">
        <f>HYPERLINK("https://docs.wto.org/imrd/directdoc.asp?DDFDocuments/v/G/TBTN23/BDI429A1.docx", "https://docs.wto.org/imrd/directdoc.asp?DDFDocuments/v/G/TBTN23/BDI429A1.docx")</f>
        <v>https://docs.wto.org/imrd/directdoc.asp?DDFDocuments/v/G/TBTN23/BDI429A1.docx</v>
      </c>
      <c r="U788" s="3" t="s">
        <v>421</v>
      </c>
      <c r="V788" s="3" t="s">
        <v>422</v>
      </c>
      <c r="W788" s="3" t="s">
        <v>421</v>
      </c>
      <c r="X788" s="3" t="s">
        <v>422</v>
      </c>
      <c r="Y788" s="3" t="s">
        <v>422</v>
      </c>
      <c r="Z788" s="3" t="s">
        <v>422</v>
      </c>
      <c r="AA788" s="3" t="s">
        <v>422</v>
      </c>
      <c r="AB788" s="1" t="s">
        <v>23</v>
      </c>
    </row>
    <row r="789" spans="1:28" ht="330" x14ac:dyDescent="0.25">
      <c r="A789" s="3" t="s">
        <v>126</v>
      </c>
      <c r="B789" s="9">
        <v>46003</v>
      </c>
      <c r="C789" s="13" t="str">
        <f>HYPERLINK("https://eping.wto.org/en/Search?viewData= G/TBT/N/BDI/396/Add.1, G/TBT/N/KEN/1482/Add.2, G/TBT/N/RWA/920/Add.1, G/TBT/N/TZA/1016/Add.1, G/TBT/N/UGA/1829/Add.1"," G/TBT/N/BDI/396/Add.1, G/TBT/N/KEN/1482/Add.2, G/TBT/N/RWA/920/Add.1, G/TBT/N/TZA/1016/Add.1, G/TBT/N/UGA/1829/Add.1")</f>
        <v xml:space="preserve"> G/TBT/N/BDI/396/Add.1, G/TBT/N/KEN/1482/Add.2, G/TBT/N/RWA/920/Add.1, G/TBT/N/TZA/1016/Add.1, G/TBT/N/UGA/1829/Add.1</v>
      </c>
      <c r="D789" s="1" t="s">
        <v>1589</v>
      </c>
      <c r="E789" s="1" t="s">
        <v>1590</v>
      </c>
      <c r="F789" s="1" t="s">
        <v>1591</v>
      </c>
      <c r="G789" s="1" t="s">
        <v>1592</v>
      </c>
      <c r="H789" s="1" t="s">
        <v>115</v>
      </c>
      <c r="I789" s="1" t="s">
        <v>1593</v>
      </c>
      <c r="J789" s="1" t="s">
        <v>23</v>
      </c>
      <c r="K789" s="1" t="s">
        <v>23</v>
      </c>
      <c r="L789" s="3"/>
      <c r="M789" s="9" t="s">
        <v>23</v>
      </c>
      <c r="N789" s="9" t="s">
        <v>23</v>
      </c>
      <c r="O789" s="9" t="s">
        <v>23</v>
      </c>
      <c r="P789" s="3" t="s">
        <v>71</v>
      </c>
      <c r="Q789" s="3"/>
      <c r="R789" s="3" t="str">
        <f>HYPERLINK("https://docs.wto.org/imrd/directdoc.asp?DDFDocuments/t/G/TBTN23/BDI396A1.docx", "https://docs.wto.org/imrd/directdoc.asp?DDFDocuments/t/G/TBTN23/BDI396A1.docx")</f>
        <v>https://docs.wto.org/imrd/directdoc.asp?DDFDocuments/t/G/TBTN23/BDI396A1.docx</v>
      </c>
      <c r="S789" s="3" t="str">
        <f>HYPERLINK("https://docs.wto.org/imrd/directdoc.asp?DDFDocuments/u/G/TBTN23/BDI396A1.docx", "https://docs.wto.org/imrd/directdoc.asp?DDFDocuments/u/G/TBTN23/BDI396A1.docx")</f>
        <v>https://docs.wto.org/imrd/directdoc.asp?DDFDocuments/u/G/TBTN23/BDI396A1.docx</v>
      </c>
      <c r="T789" s="3" t="str">
        <f>HYPERLINK("https://docs.wto.org/imrd/directdoc.asp?DDFDocuments/v/G/TBTN23/BDI396A1.docx", "https://docs.wto.org/imrd/directdoc.asp?DDFDocuments/v/G/TBTN23/BDI396A1.docx")</f>
        <v>https://docs.wto.org/imrd/directdoc.asp?DDFDocuments/v/G/TBTN23/BDI396A1.docx</v>
      </c>
      <c r="U789" s="3" t="s">
        <v>421</v>
      </c>
      <c r="V789" s="3" t="s">
        <v>422</v>
      </c>
      <c r="W789" s="3" t="s">
        <v>422</v>
      </c>
      <c r="X789" s="3" t="s">
        <v>422</v>
      </c>
      <c r="Y789" s="3" t="s">
        <v>422</v>
      </c>
      <c r="Z789" s="3" t="s">
        <v>422</v>
      </c>
      <c r="AA789" s="3" t="s">
        <v>422</v>
      </c>
      <c r="AB789" s="1" t="s">
        <v>23</v>
      </c>
    </row>
    <row r="790" spans="1:28" ht="330" x14ac:dyDescent="0.25">
      <c r="A790" s="3" t="s">
        <v>47</v>
      </c>
      <c r="B790" s="9">
        <v>46003</v>
      </c>
      <c r="C790" s="13" t="str">
        <f>HYPERLINK("https://eping.wto.org/en/Search?viewData= G/TBT/N/BDI/396/Add.1, G/TBT/N/KEN/1482/Add.2, G/TBT/N/RWA/920/Add.1, G/TBT/N/TZA/1016/Add.1, G/TBT/N/UGA/1829/Add.1"," G/TBT/N/BDI/396/Add.1, G/TBT/N/KEN/1482/Add.2, G/TBT/N/RWA/920/Add.1, G/TBT/N/TZA/1016/Add.1, G/TBT/N/UGA/1829/Add.1")</f>
        <v xml:space="preserve"> G/TBT/N/BDI/396/Add.1, G/TBT/N/KEN/1482/Add.2, G/TBT/N/RWA/920/Add.1, G/TBT/N/TZA/1016/Add.1, G/TBT/N/UGA/1829/Add.1</v>
      </c>
      <c r="D790" s="1" t="s">
        <v>1589</v>
      </c>
      <c r="E790" s="1" t="s">
        <v>1590</v>
      </c>
      <c r="F790" s="1" t="s">
        <v>1591</v>
      </c>
      <c r="G790" s="1" t="s">
        <v>1592</v>
      </c>
      <c r="H790" s="1" t="s">
        <v>115</v>
      </c>
      <c r="I790" s="1" t="s">
        <v>1593</v>
      </c>
      <c r="J790" s="1" t="s">
        <v>23</v>
      </c>
      <c r="K790" s="1" t="s">
        <v>23</v>
      </c>
      <c r="L790" s="3"/>
      <c r="M790" s="9" t="s">
        <v>23</v>
      </c>
      <c r="N790" s="9" t="s">
        <v>23</v>
      </c>
      <c r="O790" s="9" t="s">
        <v>23</v>
      </c>
      <c r="P790" s="3" t="s">
        <v>71</v>
      </c>
      <c r="Q790" s="3"/>
      <c r="R790" s="3" t="str">
        <f>HYPERLINK("https://docs.wto.org/imrd/directdoc.asp?DDFDocuments/t/G/TBTN23/BDI396A1.docx", "https://docs.wto.org/imrd/directdoc.asp?DDFDocuments/t/G/TBTN23/BDI396A1.docx")</f>
        <v>https://docs.wto.org/imrd/directdoc.asp?DDFDocuments/t/G/TBTN23/BDI396A1.docx</v>
      </c>
      <c r="S790" s="3" t="str">
        <f>HYPERLINK("https://docs.wto.org/imrd/directdoc.asp?DDFDocuments/u/G/TBTN23/BDI396A1.docx", "https://docs.wto.org/imrd/directdoc.asp?DDFDocuments/u/G/TBTN23/BDI396A1.docx")</f>
        <v>https://docs.wto.org/imrd/directdoc.asp?DDFDocuments/u/G/TBTN23/BDI396A1.docx</v>
      </c>
      <c r="T790" s="3" t="str">
        <f>HYPERLINK("https://docs.wto.org/imrd/directdoc.asp?DDFDocuments/v/G/TBTN23/BDI396A1.docx", "https://docs.wto.org/imrd/directdoc.asp?DDFDocuments/v/G/TBTN23/BDI396A1.docx")</f>
        <v>https://docs.wto.org/imrd/directdoc.asp?DDFDocuments/v/G/TBTN23/BDI396A1.docx</v>
      </c>
      <c r="U790" s="3" t="s">
        <v>421</v>
      </c>
      <c r="V790" s="3" t="s">
        <v>422</v>
      </c>
      <c r="W790" s="3" t="s">
        <v>422</v>
      </c>
      <c r="X790" s="3" t="s">
        <v>422</v>
      </c>
      <c r="Y790" s="3" t="s">
        <v>422</v>
      </c>
      <c r="Z790" s="3" t="s">
        <v>422</v>
      </c>
      <c r="AA790" s="3" t="s">
        <v>422</v>
      </c>
      <c r="AB790" s="1" t="s">
        <v>23</v>
      </c>
    </row>
    <row r="791" spans="1:28" ht="330" x14ac:dyDescent="0.25">
      <c r="A791" s="3" t="s">
        <v>43</v>
      </c>
      <c r="B791" s="9">
        <v>46003</v>
      </c>
      <c r="C791" s="13" t="str">
        <f>HYPERLINK("https://eping.wto.org/en/Search?viewData= G/TBT/N/BDI/395/Add.1, G/TBT/N/KEN/1481/Add.2, G/TBT/N/RWA/919/Add.1, G/TBT/N/TZA/1015/Add.1, G/TBT/N/UGA/1828/Add.1"," G/TBT/N/BDI/395/Add.1, G/TBT/N/KEN/1481/Add.2, G/TBT/N/RWA/919/Add.1, G/TBT/N/TZA/1015/Add.1, G/TBT/N/UGA/1828/Add.1")</f>
        <v xml:space="preserve"> G/TBT/N/BDI/395/Add.1, G/TBT/N/KEN/1481/Add.2, G/TBT/N/RWA/919/Add.1, G/TBT/N/TZA/1015/Add.1, G/TBT/N/UGA/1828/Add.1</v>
      </c>
      <c r="D791" s="1" t="s">
        <v>1636</v>
      </c>
      <c r="E791" s="1" t="s">
        <v>1637</v>
      </c>
      <c r="F791" s="1" t="s">
        <v>1638</v>
      </c>
      <c r="G791" s="1" t="s">
        <v>1639</v>
      </c>
      <c r="H791" s="1" t="s">
        <v>115</v>
      </c>
      <c r="I791" s="1" t="s">
        <v>1593</v>
      </c>
      <c r="J791" s="1" t="s">
        <v>23</v>
      </c>
      <c r="K791" s="1" t="s">
        <v>23</v>
      </c>
      <c r="L791" s="3"/>
      <c r="M791" s="9" t="s">
        <v>23</v>
      </c>
      <c r="N791" s="9" t="s">
        <v>23</v>
      </c>
      <c r="O791" s="9" t="s">
        <v>23</v>
      </c>
      <c r="P791" s="3" t="s">
        <v>71</v>
      </c>
      <c r="Q791" s="3"/>
      <c r="R791" s="3" t="str">
        <f>HYPERLINK("https://docs.wto.org/imrd/directdoc.asp?DDFDocuments/t/G/TBTN23/BDI395A1.docx", "https://docs.wto.org/imrd/directdoc.asp?DDFDocuments/t/G/TBTN23/BDI395A1.docx")</f>
        <v>https://docs.wto.org/imrd/directdoc.asp?DDFDocuments/t/G/TBTN23/BDI395A1.docx</v>
      </c>
      <c r="S791" s="3" t="str">
        <f>HYPERLINK("https://docs.wto.org/imrd/directdoc.asp?DDFDocuments/u/G/TBTN23/BDI395A1.docx", "https://docs.wto.org/imrd/directdoc.asp?DDFDocuments/u/G/TBTN23/BDI395A1.docx")</f>
        <v>https://docs.wto.org/imrd/directdoc.asp?DDFDocuments/u/G/TBTN23/BDI395A1.docx</v>
      </c>
      <c r="T791" s="3" t="str">
        <f>HYPERLINK("https://docs.wto.org/imrd/directdoc.asp?DDFDocuments/v/G/TBTN23/BDI395A1.docx", "https://docs.wto.org/imrd/directdoc.asp?DDFDocuments/v/G/TBTN23/BDI395A1.docx")</f>
        <v>https://docs.wto.org/imrd/directdoc.asp?DDFDocuments/v/G/TBTN23/BDI395A1.docx</v>
      </c>
      <c r="U791" s="3" t="s">
        <v>422</v>
      </c>
      <c r="V791" s="3" t="s">
        <v>422</v>
      </c>
      <c r="W791" s="3" t="s">
        <v>421</v>
      </c>
      <c r="X791" s="3" t="s">
        <v>422</v>
      </c>
      <c r="Y791" s="3" t="s">
        <v>422</v>
      </c>
      <c r="Z791" s="3" t="s">
        <v>422</v>
      </c>
      <c r="AA791" s="3" t="s">
        <v>422</v>
      </c>
      <c r="AB791" s="1" t="s">
        <v>23</v>
      </c>
    </row>
    <row r="792" spans="1:28" ht="300" x14ac:dyDescent="0.25">
      <c r="A792" s="3" t="s">
        <v>126</v>
      </c>
      <c r="B792" s="9">
        <v>46003</v>
      </c>
      <c r="C792" s="13" t="str">
        <f>HYPERLINK("https://eping.wto.org/en/Search?viewData= G/TBT/N/BDI/427/Add.1, G/TBT/N/KEN/1532/Add.2, G/TBT/N/RWA/962/Add.1, G/TBT/N/TZA/1062/Add.1, G/TBT/N/UGA/1877/Add.1"," G/TBT/N/BDI/427/Add.1, G/TBT/N/KEN/1532/Add.2, G/TBT/N/RWA/962/Add.1, G/TBT/N/TZA/1062/Add.1, G/TBT/N/UGA/1877/Add.1")</f>
        <v xml:space="preserve"> G/TBT/N/BDI/427/Add.1, G/TBT/N/KEN/1532/Add.2, G/TBT/N/RWA/962/Add.1, G/TBT/N/TZA/1062/Add.1, G/TBT/N/UGA/1877/Add.1</v>
      </c>
      <c r="D792" s="1" t="s">
        <v>1640</v>
      </c>
      <c r="E792" s="1" t="s">
        <v>1641</v>
      </c>
      <c r="F792" s="1" t="s">
        <v>1642</v>
      </c>
      <c r="G792" s="1" t="s">
        <v>1643</v>
      </c>
      <c r="H792" s="1" t="s">
        <v>115</v>
      </c>
      <c r="I792" s="1" t="s">
        <v>649</v>
      </c>
      <c r="J792" s="1" t="s">
        <v>23</v>
      </c>
      <c r="K792" s="1" t="s">
        <v>89</v>
      </c>
      <c r="L792" s="3"/>
      <c r="M792" s="9" t="s">
        <v>23</v>
      </c>
      <c r="N792" s="9" t="s">
        <v>23</v>
      </c>
      <c r="O792" s="9" t="s">
        <v>23</v>
      </c>
      <c r="P792" s="3" t="s">
        <v>71</v>
      </c>
      <c r="Q792" s="3"/>
      <c r="R792" s="3" t="str">
        <f>HYPERLINK("https://docs.wto.org/imrd/directdoc.asp?DDFDocuments/t/G/TBTN23/BDI427A1.docx", "https://docs.wto.org/imrd/directdoc.asp?DDFDocuments/t/G/TBTN23/BDI427A1.docx")</f>
        <v>https://docs.wto.org/imrd/directdoc.asp?DDFDocuments/t/G/TBTN23/BDI427A1.docx</v>
      </c>
      <c r="S792" s="3" t="str">
        <f>HYPERLINK("https://docs.wto.org/imrd/directdoc.asp?DDFDocuments/u/G/TBTN23/BDI427A1.docx", "https://docs.wto.org/imrd/directdoc.asp?DDFDocuments/u/G/TBTN23/BDI427A1.docx")</f>
        <v>https://docs.wto.org/imrd/directdoc.asp?DDFDocuments/u/G/TBTN23/BDI427A1.docx</v>
      </c>
      <c r="T792" s="3" t="str">
        <f>HYPERLINK("https://docs.wto.org/imrd/directdoc.asp?DDFDocuments/v/G/TBTN23/BDI427A1.docx", "https://docs.wto.org/imrd/directdoc.asp?DDFDocuments/v/G/TBTN23/BDI427A1.docx")</f>
        <v>https://docs.wto.org/imrd/directdoc.asp?DDFDocuments/v/G/TBTN23/BDI427A1.docx</v>
      </c>
      <c r="U792" s="3" t="s">
        <v>421</v>
      </c>
      <c r="V792" s="3" t="s">
        <v>422</v>
      </c>
      <c r="W792" s="3" t="s">
        <v>421</v>
      </c>
      <c r="X792" s="3" t="s">
        <v>422</v>
      </c>
      <c r="Y792" s="3" t="s">
        <v>422</v>
      </c>
      <c r="Z792" s="3" t="s">
        <v>422</v>
      </c>
      <c r="AA792" s="3" t="s">
        <v>422</v>
      </c>
      <c r="AB792" s="1" t="s">
        <v>23</v>
      </c>
    </row>
    <row r="793" spans="1:28" ht="300" x14ac:dyDescent="0.25">
      <c r="A793" s="3" t="s">
        <v>47</v>
      </c>
      <c r="B793" s="9">
        <v>46003</v>
      </c>
      <c r="C793" s="13" t="str">
        <f>HYPERLINK("https://eping.wto.org/en/Search?viewData= G/TBT/N/BDI/425/Add.1, G/TBT/N/KEN/1530/Add.2, G/TBT/N/RWA/960/Add.1, G/TBT/N/TZA/1060/Add.1, G/TBT/N/UGA/1875/Add.1"," G/TBT/N/BDI/425/Add.1, G/TBT/N/KEN/1530/Add.2, G/TBT/N/RWA/960/Add.1, G/TBT/N/TZA/1060/Add.1, G/TBT/N/UGA/1875/Add.1")</f>
        <v xml:space="preserve"> G/TBT/N/BDI/425/Add.1, G/TBT/N/KEN/1530/Add.2, G/TBT/N/RWA/960/Add.1, G/TBT/N/TZA/1060/Add.1, G/TBT/N/UGA/1875/Add.1</v>
      </c>
      <c r="D793" s="1" t="s">
        <v>1657</v>
      </c>
      <c r="E793" s="1" t="s">
        <v>1658</v>
      </c>
      <c r="F793" s="1" t="s">
        <v>1659</v>
      </c>
      <c r="G793" s="1" t="s">
        <v>1660</v>
      </c>
      <c r="H793" s="1" t="s">
        <v>115</v>
      </c>
      <c r="I793" s="1" t="s">
        <v>649</v>
      </c>
      <c r="J793" s="1" t="s">
        <v>23</v>
      </c>
      <c r="K793" s="1" t="s">
        <v>89</v>
      </c>
      <c r="L793" s="3"/>
      <c r="M793" s="9" t="s">
        <v>23</v>
      </c>
      <c r="N793" s="9" t="s">
        <v>23</v>
      </c>
      <c r="O793" s="9" t="s">
        <v>23</v>
      </c>
      <c r="P793" s="3" t="s">
        <v>71</v>
      </c>
      <c r="Q793" s="3"/>
      <c r="R793" s="3" t="str">
        <f>HYPERLINK("https://docs.wto.org/imrd/directdoc.asp?DDFDocuments/t/G/TBTN23/BDI425A1.docx", "https://docs.wto.org/imrd/directdoc.asp?DDFDocuments/t/G/TBTN23/BDI425A1.docx")</f>
        <v>https://docs.wto.org/imrd/directdoc.asp?DDFDocuments/t/G/TBTN23/BDI425A1.docx</v>
      </c>
      <c r="S793" s="3" t="str">
        <f>HYPERLINK("https://docs.wto.org/imrd/directdoc.asp?DDFDocuments/u/G/TBTN23/BDI425A1.docx", "https://docs.wto.org/imrd/directdoc.asp?DDFDocuments/u/G/TBTN23/BDI425A1.docx")</f>
        <v>https://docs.wto.org/imrd/directdoc.asp?DDFDocuments/u/G/TBTN23/BDI425A1.docx</v>
      </c>
      <c r="T793" s="3" t="str">
        <f>HYPERLINK("https://docs.wto.org/imrd/directdoc.asp?DDFDocuments/v/G/TBTN23/BDI425A1.docx", "https://docs.wto.org/imrd/directdoc.asp?DDFDocuments/v/G/TBTN23/BDI425A1.docx")</f>
        <v>https://docs.wto.org/imrd/directdoc.asp?DDFDocuments/v/G/TBTN23/BDI425A1.docx</v>
      </c>
      <c r="U793" s="3" t="s">
        <v>421</v>
      </c>
      <c r="V793" s="3" t="s">
        <v>422</v>
      </c>
      <c r="W793" s="3" t="s">
        <v>421</v>
      </c>
      <c r="X793" s="3" t="s">
        <v>422</v>
      </c>
      <c r="Y793" s="3" t="s">
        <v>422</v>
      </c>
      <c r="Z793" s="3" t="s">
        <v>422</v>
      </c>
      <c r="AA793" s="3" t="s">
        <v>422</v>
      </c>
      <c r="AB793" s="1" t="s">
        <v>23</v>
      </c>
    </row>
    <row r="794" spans="1:28" ht="150" x14ac:dyDescent="0.25">
      <c r="A794" s="3" t="s">
        <v>28</v>
      </c>
      <c r="B794" s="9">
        <v>46003</v>
      </c>
      <c r="C794" s="13" t="str">
        <f>HYPERLINK("https://eping.wto.org/en/Search?viewData= G/TBT/N/BDI/423/Add.1, G/TBT/N/KEN/1528/Add.2, G/TBT/N/RWA/958/Add.1, G/TBT/N/TZA/1058/Add.1, G/TBT/N/UGA/1873/Add.1"," G/TBT/N/BDI/423/Add.1, G/TBT/N/KEN/1528/Add.2, G/TBT/N/RWA/958/Add.1, G/TBT/N/TZA/1058/Add.1, G/TBT/N/UGA/1873/Add.1")</f>
        <v xml:space="preserve"> G/TBT/N/BDI/423/Add.1, G/TBT/N/KEN/1528/Add.2, G/TBT/N/RWA/958/Add.1, G/TBT/N/TZA/1058/Add.1, G/TBT/N/UGA/1873/Add.1</v>
      </c>
      <c r="D794" s="1" t="s">
        <v>1605</v>
      </c>
      <c r="E794" s="1" t="s">
        <v>1606</v>
      </c>
      <c r="F794" s="1" t="s">
        <v>1607</v>
      </c>
      <c r="G794" s="1" t="s">
        <v>1604</v>
      </c>
      <c r="H794" s="1" t="s">
        <v>115</v>
      </c>
      <c r="I794" s="1" t="s">
        <v>128</v>
      </c>
      <c r="J794" s="1" t="s">
        <v>23</v>
      </c>
      <c r="K794" s="1" t="s">
        <v>23</v>
      </c>
      <c r="L794" s="3"/>
      <c r="M794" s="9" t="s">
        <v>23</v>
      </c>
      <c r="N794" s="9" t="s">
        <v>23</v>
      </c>
      <c r="O794" s="9" t="s">
        <v>23</v>
      </c>
      <c r="P794" s="3" t="s">
        <v>71</v>
      </c>
      <c r="Q794" s="3"/>
      <c r="R794" s="3" t="str">
        <f>HYPERLINK("https://docs.wto.org/imrd/directdoc.asp?DDFDocuments/t/G/TBTN23/BDI423A1.docx", "https://docs.wto.org/imrd/directdoc.asp?DDFDocuments/t/G/TBTN23/BDI423A1.docx")</f>
        <v>https://docs.wto.org/imrd/directdoc.asp?DDFDocuments/t/G/TBTN23/BDI423A1.docx</v>
      </c>
      <c r="S794" s="3" t="str">
        <f>HYPERLINK("https://docs.wto.org/imrd/directdoc.asp?DDFDocuments/u/G/TBTN23/BDI423A1.docx", "https://docs.wto.org/imrd/directdoc.asp?DDFDocuments/u/G/TBTN23/BDI423A1.docx")</f>
        <v>https://docs.wto.org/imrd/directdoc.asp?DDFDocuments/u/G/TBTN23/BDI423A1.docx</v>
      </c>
      <c r="T794" s="3" t="str">
        <f>HYPERLINK("https://docs.wto.org/imrd/directdoc.asp?DDFDocuments/v/G/TBTN23/BDI423A1.docx", "https://docs.wto.org/imrd/directdoc.asp?DDFDocuments/v/G/TBTN23/BDI423A1.docx")</f>
        <v>https://docs.wto.org/imrd/directdoc.asp?DDFDocuments/v/G/TBTN23/BDI423A1.docx</v>
      </c>
      <c r="U794" s="3" t="s">
        <v>421</v>
      </c>
      <c r="V794" s="3" t="s">
        <v>422</v>
      </c>
      <c r="W794" s="3" t="s">
        <v>421</v>
      </c>
      <c r="X794" s="3" t="s">
        <v>422</v>
      </c>
      <c r="Y794" s="3" t="s">
        <v>422</v>
      </c>
      <c r="Z794" s="3" t="s">
        <v>422</v>
      </c>
      <c r="AA794" s="3" t="s">
        <v>422</v>
      </c>
      <c r="AB794" s="1" t="s">
        <v>23</v>
      </c>
    </row>
    <row r="795" spans="1:28" ht="300" x14ac:dyDescent="0.25">
      <c r="A795" s="3" t="s">
        <v>28</v>
      </c>
      <c r="B795" s="9">
        <v>46003</v>
      </c>
      <c r="C795" s="13" t="str">
        <f>HYPERLINK("https://eping.wto.org/en/Search?viewData= G/TBT/N/BDI/429/Add.1, G/TBT/N/KEN/1534/Add.2, G/TBT/N/RWA/964/Add.1, G/TBT/N/TZA/1064/Add.1, G/TBT/N/UGA/1879/Add.1"," G/TBT/N/BDI/429/Add.1, G/TBT/N/KEN/1534/Add.2, G/TBT/N/RWA/964/Add.1, G/TBT/N/TZA/1064/Add.1, G/TBT/N/UGA/1879/Add.1")</f>
        <v xml:space="preserve"> G/TBT/N/BDI/429/Add.1, G/TBT/N/KEN/1534/Add.2, G/TBT/N/RWA/964/Add.1, G/TBT/N/TZA/1064/Add.1, G/TBT/N/UGA/1879/Add.1</v>
      </c>
      <c r="D795" s="1" t="s">
        <v>1585</v>
      </c>
      <c r="E795" s="1" t="s">
        <v>1586</v>
      </c>
      <c r="F795" s="1" t="s">
        <v>1587</v>
      </c>
      <c r="G795" s="1" t="s">
        <v>1588</v>
      </c>
      <c r="H795" s="1" t="s">
        <v>115</v>
      </c>
      <c r="I795" s="1" t="s">
        <v>128</v>
      </c>
      <c r="J795" s="1" t="s">
        <v>23</v>
      </c>
      <c r="K795" s="1" t="s">
        <v>89</v>
      </c>
      <c r="L795" s="3"/>
      <c r="M795" s="9" t="s">
        <v>23</v>
      </c>
      <c r="N795" s="9" t="s">
        <v>23</v>
      </c>
      <c r="O795" s="9" t="s">
        <v>23</v>
      </c>
      <c r="P795" s="3" t="s">
        <v>71</v>
      </c>
      <c r="Q795" s="3"/>
      <c r="R795" s="3" t="str">
        <f>HYPERLINK("https://docs.wto.org/imrd/directdoc.asp?DDFDocuments/t/G/TBTN23/BDI429A1.docx", "https://docs.wto.org/imrd/directdoc.asp?DDFDocuments/t/G/TBTN23/BDI429A1.docx")</f>
        <v>https://docs.wto.org/imrd/directdoc.asp?DDFDocuments/t/G/TBTN23/BDI429A1.docx</v>
      </c>
      <c r="S795" s="3" t="str">
        <f>HYPERLINK("https://docs.wto.org/imrd/directdoc.asp?DDFDocuments/u/G/TBTN23/BDI429A1.docx", "https://docs.wto.org/imrd/directdoc.asp?DDFDocuments/u/G/TBTN23/BDI429A1.docx")</f>
        <v>https://docs.wto.org/imrd/directdoc.asp?DDFDocuments/u/G/TBTN23/BDI429A1.docx</v>
      </c>
      <c r="T795" s="3" t="str">
        <f>HYPERLINK("https://docs.wto.org/imrd/directdoc.asp?DDFDocuments/v/G/TBTN23/BDI429A1.docx", "https://docs.wto.org/imrd/directdoc.asp?DDFDocuments/v/G/TBTN23/BDI429A1.docx")</f>
        <v>https://docs.wto.org/imrd/directdoc.asp?DDFDocuments/v/G/TBTN23/BDI429A1.docx</v>
      </c>
      <c r="U795" s="3" t="s">
        <v>421</v>
      </c>
      <c r="V795" s="3" t="s">
        <v>422</v>
      </c>
      <c r="W795" s="3" t="s">
        <v>421</v>
      </c>
      <c r="X795" s="3" t="s">
        <v>422</v>
      </c>
      <c r="Y795" s="3" t="s">
        <v>422</v>
      </c>
      <c r="Z795" s="3" t="s">
        <v>422</v>
      </c>
      <c r="AA795" s="3" t="s">
        <v>422</v>
      </c>
      <c r="AB795" s="1" t="s">
        <v>23</v>
      </c>
    </row>
    <row r="796" spans="1:28" ht="165" x14ac:dyDescent="0.25">
      <c r="A796" s="3" t="s">
        <v>28</v>
      </c>
      <c r="B796" s="9">
        <v>46003</v>
      </c>
      <c r="C796" s="13" t="str">
        <f>HYPERLINK("https://eping.wto.org/en/Search?viewData= G/TBT/N/BDI/395/Add.1, G/TBT/N/KEN/1481/Add.2, G/TBT/N/RWA/919/Add.1, G/TBT/N/TZA/1015/Add.1, G/TBT/N/UGA/1828/Add.1"," G/TBT/N/BDI/395/Add.1, G/TBT/N/KEN/1481/Add.2, G/TBT/N/RWA/919/Add.1, G/TBT/N/TZA/1015/Add.1, G/TBT/N/UGA/1828/Add.1")</f>
        <v xml:space="preserve"> G/TBT/N/BDI/395/Add.1, G/TBT/N/KEN/1481/Add.2, G/TBT/N/RWA/919/Add.1, G/TBT/N/TZA/1015/Add.1, G/TBT/N/UGA/1828/Add.1</v>
      </c>
      <c r="D796" s="1" t="s">
        <v>1636</v>
      </c>
      <c r="E796" s="1" t="s">
        <v>1637</v>
      </c>
      <c r="F796" s="1" t="s">
        <v>1638</v>
      </c>
      <c r="G796" s="1" t="s">
        <v>1639</v>
      </c>
      <c r="H796" s="1" t="s">
        <v>115</v>
      </c>
      <c r="I796" s="1" t="s">
        <v>1656</v>
      </c>
      <c r="J796" s="1" t="s">
        <v>23</v>
      </c>
      <c r="K796" s="1" t="s">
        <v>23</v>
      </c>
      <c r="L796" s="3"/>
      <c r="M796" s="9" t="s">
        <v>23</v>
      </c>
      <c r="N796" s="9" t="s">
        <v>23</v>
      </c>
      <c r="O796" s="9" t="s">
        <v>23</v>
      </c>
      <c r="P796" s="3" t="s">
        <v>71</v>
      </c>
      <c r="Q796" s="3"/>
      <c r="R796" s="3" t="str">
        <f>HYPERLINK("https://docs.wto.org/imrd/directdoc.asp?DDFDocuments/t/G/TBTN23/BDI395A1.docx", "https://docs.wto.org/imrd/directdoc.asp?DDFDocuments/t/G/TBTN23/BDI395A1.docx")</f>
        <v>https://docs.wto.org/imrd/directdoc.asp?DDFDocuments/t/G/TBTN23/BDI395A1.docx</v>
      </c>
      <c r="S796" s="3" t="str">
        <f>HYPERLINK("https://docs.wto.org/imrd/directdoc.asp?DDFDocuments/u/G/TBTN23/BDI395A1.docx", "https://docs.wto.org/imrd/directdoc.asp?DDFDocuments/u/G/TBTN23/BDI395A1.docx")</f>
        <v>https://docs.wto.org/imrd/directdoc.asp?DDFDocuments/u/G/TBTN23/BDI395A1.docx</v>
      </c>
      <c r="T796" s="3" t="str">
        <f>HYPERLINK("https://docs.wto.org/imrd/directdoc.asp?DDFDocuments/v/G/TBTN23/BDI395A1.docx", "https://docs.wto.org/imrd/directdoc.asp?DDFDocuments/v/G/TBTN23/BDI395A1.docx")</f>
        <v>https://docs.wto.org/imrd/directdoc.asp?DDFDocuments/v/G/TBTN23/BDI395A1.docx</v>
      </c>
      <c r="U796" s="3" t="s">
        <v>422</v>
      </c>
      <c r="V796" s="3" t="s">
        <v>422</v>
      </c>
      <c r="W796" s="3" t="s">
        <v>421</v>
      </c>
      <c r="X796" s="3" t="s">
        <v>422</v>
      </c>
      <c r="Y796" s="3" t="s">
        <v>422</v>
      </c>
      <c r="Z796" s="3" t="s">
        <v>422</v>
      </c>
      <c r="AA796" s="3" t="s">
        <v>422</v>
      </c>
      <c r="AB796" s="1" t="s">
        <v>23</v>
      </c>
    </row>
    <row r="797" spans="1:28" ht="300" x14ac:dyDescent="0.25">
      <c r="A797" s="3" t="s">
        <v>126</v>
      </c>
      <c r="B797" s="9">
        <v>46003</v>
      </c>
      <c r="C797" s="13" t="str">
        <f>HYPERLINK("https://eping.wto.org/en/Search?viewData= G/TBT/N/BDI/426/Add.1, G/TBT/N/KEN/1531/Add.2, G/TBT/N/RWA/961/Add.1, G/TBT/N/TZA/1061/Add.1, G/TBT/N/UGA/1876/Add.1"," G/TBT/N/BDI/426/Add.1, G/TBT/N/KEN/1531/Add.2, G/TBT/N/RWA/961/Add.1, G/TBT/N/TZA/1061/Add.1, G/TBT/N/UGA/1876/Add.1")</f>
        <v xml:space="preserve"> G/TBT/N/BDI/426/Add.1, G/TBT/N/KEN/1531/Add.2, G/TBT/N/RWA/961/Add.1, G/TBT/N/TZA/1061/Add.1, G/TBT/N/UGA/1876/Add.1</v>
      </c>
      <c r="D797" s="1" t="s">
        <v>1614</v>
      </c>
      <c r="E797" s="1" t="s">
        <v>1615</v>
      </c>
      <c r="F797" s="1" t="s">
        <v>1616</v>
      </c>
      <c r="G797" s="1" t="s">
        <v>1617</v>
      </c>
      <c r="H797" s="1" t="s">
        <v>115</v>
      </c>
      <c r="I797" s="1" t="s">
        <v>649</v>
      </c>
      <c r="J797" s="1" t="s">
        <v>23</v>
      </c>
      <c r="K797" s="1" t="s">
        <v>89</v>
      </c>
      <c r="L797" s="3"/>
      <c r="M797" s="9" t="s">
        <v>23</v>
      </c>
      <c r="N797" s="9" t="s">
        <v>23</v>
      </c>
      <c r="O797" s="9" t="s">
        <v>23</v>
      </c>
      <c r="P797" s="3" t="s">
        <v>71</v>
      </c>
      <c r="Q797" s="3"/>
      <c r="R797" s="3" t="str">
        <f>HYPERLINK("https://docs.wto.org/imrd/directdoc.asp?DDFDocuments/t/G/TBTN23/BDI426A1.docx", "https://docs.wto.org/imrd/directdoc.asp?DDFDocuments/t/G/TBTN23/BDI426A1.docx")</f>
        <v>https://docs.wto.org/imrd/directdoc.asp?DDFDocuments/t/G/TBTN23/BDI426A1.docx</v>
      </c>
      <c r="S797" s="3" t="str">
        <f>HYPERLINK("https://docs.wto.org/imrd/directdoc.asp?DDFDocuments/u/G/TBTN23/BDI426A1.docx", "https://docs.wto.org/imrd/directdoc.asp?DDFDocuments/u/G/TBTN23/BDI426A1.docx")</f>
        <v>https://docs.wto.org/imrd/directdoc.asp?DDFDocuments/u/G/TBTN23/BDI426A1.docx</v>
      </c>
      <c r="T797" s="3" t="str">
        <f>HYPERLINK("https://docs.wto.org/imrd/directdoc.asp?DDFDocuments/v/G/TBTN23/BDI426A1.docx", "https://docs.wto.org/imrd/directdoc.asp?DDFDocuments/v/G/TBTN23/BDI426A1.docx")</f>
        <v>https://docs.wto.org/imrd/directdoc.asp?DDFDocuments/v/G/TBTN23/BDI426A1.docx</v>
      </c>
      <c r="U797" s="3" t="s">
        <v>421</v>
      </c>
      <c r="V797" s="3" t="s">
        <v>422</v>
      </c>
      <c r="W797" s="3" t="s">
        <v>421</v>
      </c>
      <c r="X797" s="3" t="s">
        <v>422</v>
      </c>
      <c r="Y797" s="3" t="s">
        <v>422</v>
      </c>
      <c r="Z797" s="3" t="s">
        <v>422</v>
      </c>
      <c r="AA797" s="3" t="s">
        <v>422</v>
      </c>
      <c r="AB797" s="1" t="s">
        <v>23</v>
      </c>
    </row>
    <row r="798" spans="1:28" ht="300" x14ac:dyDescent="0.25">
      <c r="A798" s="3" t="s">
        <v>47</v>
      </c>
      <c r="B798" s="9">
        <v>46003</v>
      </c>
      <c r="C798" s="13" t="str">
        <f>HYPERLINK("https://eping.wto.org/en/Search?viewData= G/TBT/N/BDI/426/Add.1, G/TBT/N/KEN/1531/Add.2, G/TBT/N/RWA/961/Add.1, G/TBT/N/TZA/1061/Add.1, G/TBT/N/UGA/1876/Add.1"," G/TBT/N/BDI/426/Add.1, G/TBT/N/KEN/1531/Add.2, G/TBT/N/RWA/961/Add.1, G/TBT/N/TZA/1061/Add.1, G/TBT/N/UGA/1876/Add.1")</f>
        <v xml:space="preserve"> G/TBT/N/BDI/426/Add.1, G/TBT/N/KEN/1531/Add.2, G/TBT/N/RWA/961/Add.1, G/TBT/N/TZA/1061/Add.1, G/TBT/N/UGA/1876/Add.1</v>
      </c>
      <c r="D798" s="1" t="s">
        <v>1614</v>
      </c>
      <c r="E798" s="1" t="s">
        <v>1615</v>
      </c>
      <c r="F798" s="1" t="s">
        <v>1616</v>
      </c>
      <c r="G798" s="1" t="s">
        <v>1617</v>
      </c>
      <c r="H798" s="1" t="s">
        <v>115</v>
      </c>
      <c r="I798" s="1" t="s">
        <v>649</v>
      </c>
      <c r="J798" s="1" t="s">
        <v>23</v>
      </c>
      <c r="K798" s="1" t="s">
        <v>89</v>
      </c>
      <c r="L798" s="3"/>
      <c r="M798" s="9" t="s">
        <v>23</v>
      </c>
      <c r="N798" s="9" t="s">
        <v>23</v>
      </c>
      <c r="O798" s="9" t="s">
        <v>23</v>
      </c>
      <c r="P798" s="3" t="s">
        <v>71</v>
      </c>
      <c r="Q798" s="3"/>
      <c r="R798" s="3" t="str">
        <f>HYPERLINK("https://docs.wto.org/imrd/directdoc.asp?DDFDocuments/t/G/TBTN23/BDI426A1.docx", "https://docs.wto.org/imrd/directdoc.asp?DDFDocuments/t/G/TBTN23/BDI426A1.docx")</f>
        <v>https://docs.wto.org/imrd/directdoc.asp?DDFDocuments/t/G/TBTN23/BDI426A1.docx</v>
      </c>
      <c r="S798" s="3" t="str">
        <f>HYPERLINK("https://docs.wto.org/imrd/directdoc.asp?DDFDocuments/u/G/TBTN23/BDI426A1.docx", "https://docs.wto.org/imrd/directdoc.asp?DDFDocuments/u/G/TBTN23/BDI426A1.docx")</f>
        <v>https://docs.wto.org/imrd/directdoc.asp?DDFDocuments/u/G/TBTN23/BDI426A1.docx</v>
      </c>
      <c r="T798" s="3" t="str">
        <f>HYPERLINK("https://docs.wto.org/imrd/directdoc.asp?DDFDocuments/v/G/TBTN23/BDI426A1.docx", "https://docs.wto.org/imrd/directdoc.asp?DDFDocuments/v/G/TBTN23/BDI426A1.docx")</f>
        <v>https://docs.wto.org/imrd/directdoc.asp?DDFDocuments/v/G/TBTN23/BDI426A1.docx</v>
      </c>
      <c r="U798" s="3" t="s">
        <v>421</v>
      </c>
      <c r="V798" s="3" t="s">
        <v>422</v>
      </c>
      <c r="W798" s="3" t="s">
        <v>421</v>
      </c>
      <c r="X798" s="3" t="s">
        <v>422</v>
      </c>
      <c r="Y798" s="3" t="s">
        <v>422</v>
      </c>
      <c r="Z798" s="3" t="s">
        <v>422</v>
      </c>
      <c r="AA798" s="3" t="s">
        <v>422</v>
      </c>
      <c r="AB798" s="1" t="s">
        <v>23</v>
      </c>
    </row>
    <row r="799" spans="1:28" ht="300" x14ac:dyDescent="0.25">
      <c r="A799" s="3" t="s">
        <v>43</v>
      </c>
      <c r="B799" s="9">
        <v>46003</v>
      </c>
      <c r="C799" s="13" t="str">
        <f>HYPERLINK("https://eping.wto.org/en/Search?viewData= G/TBT/N/BDI/428/Add.1, G/TBT/N/KEN/1533/Add.2, G/TBT/N/RWA/963/Add.1, G/TBT/N/TZA/1063/Add.1, G/TBT/N/UGA/1878/Add.1"," G/TBT/N/BDI/428/Add.1, G/TBT/N/KEN/1533/Add.2, G/TBT/N/RWA/963/Add.1, G/TBT/N/TZA/1063/Add.1, G/TBT/N/UGA/1878/Add.1")</f>
        <v xml:space="preserve"> G/TBT/N/BDI/428/Add.1, G/TBT/N/KEN/1533/Add.2, G/TBT/N/RWA/963/Add.1, G/TBT/N/TZA/1063/Add.1, G/TBT/N/UGA/1878/Add.1</v>
      </c>
      <c r="D799" s="1" t="s">
        <v>1566</v>
      </c>
      <c r="E799" s="1" t="s">
        <v>1567</v>
      </c>
      <c r="F799" s="1" t="s">
        <v>1568</v>
      </c>
      <c r="G799" s="1" t="s">
        <v>1569</v>
      </c>
      <c r="H799" s="1" t="s">
        <v>115</v>
      </c>
      <c r="I799" s="1" t="s">
        <v>649</v>
      </c>
      <c r="J799" s="1" t="s">
        <v>23</v>
      </c>
      <c r="K799" s="1" t="s">
        <v>89</v>
      </c>
      <c r="L799" s="3"/>
      <c r="M799" s="9" t="s">
        <v>23</v>
      </c>
      <c r="N799" s="9" t="s">
        <v>23</v>
      </c>
      <c r="O799" s="9" t="s">
        <v>23</v>
      </c>
      <c r="P799" s="3" t="s">
        <v>71</v>
      </c>
      <c r="Q799" s="3"/>
      <c r="R799" s="3" t="str">
        <f>HYPERLINK("https://docs.wto.org/imrd/directdoc.asp?DDFDocuments/t/G/TBTN23/BDI428A1.docx", "https://docs.wto.org/imrd/directdoc.asp?DDFDocuments/t/G/TBTN23/BDI428A1.docx")</f>
        <v>https://docs.wto.org/imrd/directdoc.asp?DDFDocuments/t/G/TBTN23/BDI428A1.docx</v>
      </c>
      <c r="S799" s="3" t="str">
        <f>HYPERLINK("https://docs.wto.org/imrd/directdoc.asp?DDFDocuments/u/G/TBTN23/BDI428A1.docx", "https://docs.wto.org/imrd/directdoc.asp?DDFDocuments/u/G/TBTN23/BDI428A1.docx")</f>
        <v>https://docs.wto.org/imrd/directdoc.asp?DDFDocuments/u/G/TBTN23/BDI428A1.docx</v>
      </c>
      <c r="T799" s="3" t="str">
        <f>HYPERLINK("https://docs.wto.org/imrd/directdoc.asp?DDFDocuments/v/G/TBTN23/BDI428A1.docx", "https://docs.wto.org/imrd/directdoc.asp?DDFDocuments/v/G/TBTN23/BDI428A1.docx")</f>
        <v>https://docs.wto.org/imrd/directdoc.asp?DDFDocuments/v/G/TBTN23/BDI428A1.docx</v>
      </c>
      <c r="U799" s="3" t="s">
        <v>421</v>
      </c>
      <c r="V799" s="3" t="s">
        <v>422</v>
      </c>
      <c r="W799" s="3" t="s">
        <v>421</v>
      </c>
      <c r="X799" s="3" t="s">
        <v>422</v>
      </c>
      <c r="Y799" s="3" t="s">
        <v>422</v>
      </c>
      <c r="Z799" s="3" t="s">
        <v>422</v>
      </c>
      <c r="AA799" s="3" t="s">
        <v>422</v>
      </c>
      <c r="AB799" s="1" t="s">
        <v>23</v>
      </c>
    </row>
    <row r="800" spans="1:28" ht="330" x14ac:dyDescent="0.25">
      <c r="A800" s="3" t="s">
        <v>22</v>
      </c>
      <c r="B800" s="9">
        <v>46003</v>
      </c>
      <c r="C800" s="13" t="str">
        <f>HYPERLINK("https://eping.wto.org/en/Search?viewData= G/TBT/N/BDI/395/Add.1, G/TBT/N/KEN/1481/Add.2, G/TBT/N/RWA/919/Add.1, G/TBT/N/TZA/1015/Add.1, G/TBT/N/UGA/1828/Add.1"," G/TBT/N/BDI/395/Add.1, G/TBT/N/KEN/1481/Add.2, G/TBT/N/RWA/919/Add.1, G/TBT/N/TZA/1015/Add.1, G/TBT/N/UGA/1828/Add.1")</f>
        <v xml:space="preserve"> G/TBT/N/BDI/395/Add.1, G/TBT/N/KEN/1481/Add.2, G/TBT/N/RWA/919/Add.1, G/TBT/N/TZA/1015/Add.1, G/TBT/N/UGA/1828/Add.1</v>
      </c>
      <c r="D800" s="1" t="s">
        <v>1636</v>
      </c>
      <c r="E800" s="1" t="s">
        <v>1637</v>
      </c>
      <c r="F800" s="1" t="s">
        <v>1638</v>
      </c>
      <c r="G800" s="1" t="s">
        <v>1639</v>
      </c>
      <c r="H800" s="1" t="s">
        <v>115</v>
      </c>
      <c r="I800" s="1" t="s">
        <v>1593</v>
      </c>
      <c r="J800" s="1" t="s">
        <v>23</v>
      </c>
      <c r="K800" s="1" t="s">
        <v>23</v>
      </c>
      <c r="L800" s="3"/>
      <c r="M800" s="9" t="s">
        <v>23</v>
      </c>
      <c r="N800" s="9" t="s">
        <v>23</v>
      </c>
      <c r="O800" s="9" t="s">
        <v>23</v>
      </c>
      <c r="P800" s="3" t="s">
        <v>71</v>
      </c>
      <c r="Q800" s="3"/>
      <c r="R800" s="3" t="str">
        <f>HYPERLINK("https://docs.wto.org/imrd/directdoc.asp?DDFDocuments/t/G/TBTN23/BDI395A1.docx", "https://docs.wto.org/imrd/directdoc.asp?DDFDocuments/t/G/TBTN23/BDI395A1.docx")</f>
        <v>https://docs.wto.org/imrd/directdoc.asp?DDFDocuments/t/G/TBTN23/BDI395A1.docx</v>
      </c>
      <c r="S800" s="3" t="str">
        <f>HYPERLINK("https://docs.wto.org/imrd/directdoc.asp?DDFDocuments/u/G/TBTN23/BDI395A1.docx", "https://docs.wto.org/imrd/directdoc.asp?DDFDocuments/u/G/TBTN23/BDI395A1.docx")</f>
        <v>https://docs.wto.org/imrd/directdoc.asp?DDFDocuments/u/G/TBTN23/BDI395A1.docx</v>
      </c>
      <c r="T800" s="3" t="str">
        <f>HYPERLINK("https://docs.wto.org/imrd/directdoc.asp?DDFDocuments/v/G/TBTN23/BDI395A1.docx", "https://docs.wto.org/imrd/directdoc.asp?DDFDocuments/v/G/TBTN23/BDI395A1.docx")</f>
        <v>https://docs.wto.org/imrd/directdoc.asp?DDFDocuments/v/G/TBTN23/BDI395A1.docx</v>
      </c>
      <c r="U800" s="3" t="s">
        <v>422</v>
      </c>
      <c r="V800" s="3" t="s">
        <v>422</v>
      </c>
      <c r="W800" s="3" t="s">
        <v>421</v>
      </c>
      <c r="X800" s="3" t="s">
        <v>422</v>
      </c>
      <c r="Y800" s="3" t="s">
        <v>422</v>
      </c>
      <c r="Z800" s="3" t="s">
        <v>422</v>
      </c>
      <c r="AA800" s="3" t="s">
        <v>422</v>
      </c>
      <c r="AB800" s="1" t="s">
        <v>23</v>
      </c>
    </row>
    <row r="801" spans="1:28" ht="300" x14ac:dyDescent="0.25">
      <c r="A801" s="3" t="s">
        <v>126</v>
      </c>
      <c r="B801" s="9">
        <v>46003</v>
      </c>
      <c r="C801" s="13" t="str">
        <f>HYPERLINK("https://eping.wto.org/en/Search?viewData= G/TBT/N/BDI/423/Add.1, G/TBT/N/KEN/1528/Add.2, G/TBT/N/RWA/958/Add.1, G/TBT/N/TZA/1058/Add.1, G/TBT/N/UGA/1873/Add.1"," G/TBT/N/BDI/423/Add.1, G/TBT/N/KEN/1528/Add.2, G/TBT/N/RWA/958/Add.1, G/TBT/N/TZA/1058/Add.1, G/TBT/N/UGA/1873/Add.1")</f>
        <v xml:space="preserve"> G/TBT/N/BDI/423/Add.1, G/TBT/N/KEN/1528/Add.2, G/TBT/N/RWA/958/Add.1, G/TBT/N/TZA/1058/Add.1, G/TBT/N/UGA/1873/Add.1</v>
      </c>
      <c r="D801" s="1" t="s">
        <v>1605</v>
      </c>
      <c r="E801" s="1" t="s">
        <v>1606</v>
      </c>
      <c r="F801" s="1" t="s">
        <v>1607</v>
      </c>
      <c r="G801" s="1" t="s">
        <v>1604</v>
      </c>
      <c r="H801" s="1" t="s">
        <v>115</v>
      </c>
      <c r="I801" s="1" t="s">
        <v>649</v>
      </c>
      <c r="J801" s="1" t="s">
        <v>23</v>
      </c>
      <c r="K801" s="1" t="s">
        <v>23</v>
      </c>
      <c r="L801" s="3"/>
      <c r="M801" s="9" t="s">
        <v>23</v>
      </c>
      <c r="N801" s="9" t="s">
        <v>23</v>
      </c>
      <c r="O801" s="9" t="s">
        <v>23</v>
      </c>
      <c r="P801" s="3" t="s">
        <v>71</v>
      </c>
      <c r="Q801" s="3"/>
      <c r="R801" s="3" t="str">
        <f>HYPERLINK("https://docs.wto.org/imrd/directdoc.asp?DDFDocuments/t/G/TBTN23/BDI423A1.docx", "https://docs.wto.org/imrd/directdoc.asp?DDFDocuments/t/G/TBTN23/BDI423A1.docx")</f>
        <v>https://docs.wto.org/imrd/directdoc.asp?DDFDocuments/t/G/TBTN23/BDI423A1.docx</v>
      </c>
      <c r="S801" s="3" t="str">
        <f>HYPERLINK("https://docs.wto.org/imrd/directdoc.asp?DDFDocuments/u/G/TBTN23/BDI423A1.docx", "https://docs.wto.org/imrd/directdoc.asp?DDFDocuments/u/G/TBTN23/BDI423A1.docx")</f>
        <v>https://docs.wto.org/imrd/directdoc.asp?DDFDocuments/u/G/TBTN23/BDI423A1.docx</v>
      </c>
      <c r="T801" s="3" t="str">
        <f>HYPERLINK("https://docs.wto.org/imrd/directdoc.asp?DDFDocuments/v/G/TBTN23/BDI423A1.docx", "https://docs.wto.org/imrd/directdoc.asp?DDFDocuments/v/G/TBTN23/BDI423A1.docx")</f>
        <v>https://docs.wto.org/imrd/directdoc.asp?DDFDocuments/v/G/TBTN23/BDI423A1.docx</v>
      </c>
      <c r="U801" s="3" t="s">
        <v>421</v>
      </c>
      <c r="V801" s="3" t="s">
        <v>422</v>
      </c>
      <c r="W801" s="3" t="s">
        <v>421</v>
      </c>
      <c r="X801" s="3" t="s">
        <v>422</v>
      </c>
      <c r="Y801" s="3" t="s">
        <v>422</v>
      </c>
      <c r="Z801" s="3" t="s">
        <v>422</v>
      </c>
      <c r="AA801" s="3" t="s">
        <v>422</v>
      </c>
      <c r="AB801" s="1" t="s">
        <v>23</v>
      </c>
    </row>
    <row r="802" spans="1:28" ht="300" x14ac:dyDescent="0.25">
      <c r="A802" s="3" t="s">
        <v>47</v>
      </c>
      <c r="B802" s="9">
        <v>46003</v>
      </c>
      <c r="C802" s="13" t="str">
        <f>HYPERLINK("https://eping.wto.org/en/Search?viewData= G/TBT/N/BDI/423/Add.1, G/TBT/N/KEN/1528/Add.2, G/TBT/N/RWA/958/Add.1, G/TBT/N/TZA/1058/Add.1, G/TBT/N/UGA/1873/Add.1"," G/TBT/N/BDI/423/Add.1, G/TBT/N/KEN/1528/Add.2, G/TBT/N/RWA/958/Add.1, G/TBT/N/TZA/1058/Add.1, G/TBT/N/UGA/1873/Add.1")</f>
        <v xml:space="preserve"> G/TBT/N/BDI/423/Add.1, G/TBT/N/KEN/1528/Add.2, G/TBT/N/RWA/958/Add.1, G/TBT/N/TZA/1058/Add.1, G/TBT/N/UGA/1873/Add.1</v>
      </c>
      <c r="D802" s="1" t="s">
        <v>1605</v>
      </c>
      <c r="E802" s="1" t="s">
        <v>1606</v>
      </c>
      <c r="F802" s="1" t="s">
        <v>1607</v>
      </c>
      <c r="G802" s="1" t="s">
        <v>1604</v>
      </c>
      <c r="H802" s="1" t="s">
        <v>115</v>
      </c>
      <c r="I802" s="1" t="s">
        <v>649</v>
      </c>
      <c r="J802" s="1" t="s">
        <v>23</v>
      </c>
      <c r="K802" s="1" t="s">
        <v>23</v>
      </c>
      <c r="L802" s="3"/>
      <c r="M802" s="9" t="s">
        <v>23</v>
      </c>
      <c r="N802" s="9" t="s">
        <v>23</v>
      </c>
      <c r="O802" s="9" t="s">
        <v>23</v>
      </c>
      <c r="P802" s="3" t="s">
        <v>71</v>
      </c>
      <c r="Q802" s="3"/>
      <c r="R802" s="3" t="str">
        <f>HYPERLINK("https://docs.wto.org/imrd/directdoc.asp?DDFDocuments/t/G/TBTN23/BDI423A1.docx", "https://docs.wto.org/imrd/directdoc.asp?DDFDocuments/t/G/TBTN23/BDI423A1.docx")</f>
        <v>https://docs.wto.org/imrd/directdoc.asp?DDFDocuments/t/G/TBTN23/BDI423A1.docx</v>
      </c>
      <c r="S802" s="3" t="str">
        <f>HYPERLINK("https://docs.wto.org/imrd/directdoc.asp?DDFDocuments/u/G/TBTN23/BDI423A1.docx", "https://docs.wto.org/imrd/directdoc.asp?DDFDocuments/u/G/TBTN23/BDI423A1.docx")</f>
        <v>https://docs.wto.org/imrd/directdoc.asp?DDFDocuments/u/G/TBTN23/BDI423A1.docx</v>
      </c>
      <c r="T802" s="3" t="str">
        <f>HYPERLINK("https://docs.wto.org/imrd/directdoc.asp?DDFDocuments/v/G/TBTN23/BDI423A1.docx", "https://docs.wto.org/imrd/directdoc.asp?DDFDocuments/v/G/TBTN23/BDI423A1.docx")</f>
        <v>https://docs.wto.org/imrd/directdoc.asp?DDFDocuments/v/G/TBTN23/BDI423A1.docx</v>
      </c>
      <c r="U802" s="3" t="s">
        <v>421</v>
      </c>
      <c r="V802" s="3" t="s">
        <v>422</v>
      </c>
      <c r="W802" s="3" t="s">
        <v>421</v>
      </c>
      <c r="X802" s="3" t="s">
        <v>422</v>
      </c>
      <c r="Y802" s="3" t="s">
        <v>422</v>
      </c>
      <c r="Z802" s="3" t="s">
        <v>422</v>
      </c>
      <c r="AA802" s="3" t="s">
        <v>422</v>
      </c>
      <c r="AB802" s="1" t="s">
        <v>23</v>
      </c>
    </row>
    <row r="803" spans="1:28" ht="300" x14ac:dyDescent="0.25">
      <c r="A803" s="3" t="s">
        <v>43</v>
      </c>
      <c r="B803" s="9">
        <v>46003</v>
      </c>
      <c r="C803" s="13" t="str">
        <f>HYPERLINK("https://eping.wto.org/en/Search?viewData= G/TBT/N/BDI/424/Add.1, G/TBT/N/KEN/1529/Add.2, G/TBT/N/RWA/959/Add.1, G/TBT/N/TZA/1059/Add.1, G/TBT/N/UGA/1874/Add.1"," G/TBT/N/BDI/424/Add.1, G/TBT/N/KEN/1529/Add.2, G/TBT/N/RWA/959/Add.1, G/TBT/N/TZA/1059/Add.1, G/TBT/N/UGA/1874/Add.1")</f>
        <v xml:space="preserve"> G/TBT/N/BDI/424/Add.1, G/TBT/N/KEN/1529/Add.2, G/TBT/N/RWA/959/Add.1, G/TBT/N/TZA/1059/Add.1, G/TBT/N/UGA/1874/Add.1</v>
      </c>
      <c r="D803" s="1" t="s">
        <v>1608</v>
      </c>
      <c r="E803" s="1" t="s">
        <v>1609</v>
      </c>
      <c r="F803" s="1" t="s">
        <v>1610</v>
      </c>
      <c r="G803" s="1" t="s">
        <v>1611</v>
      </c>
      <c r="H803" s="1" t="s">
        <v>115</v>
      </c>
      <c r="I803" s="1" t="s">
        <v>649</v>
      </c>
      <c r="J803" s="1" t="s">
        <v>23</v>
      </c>
      <c r="K803" s="1" t="s">
        <v>89</v>
      </c>
      <c r="L803" s="3"/>
      <c r="M803" s="9" t="s">
        <v>23</v>
      </c>
      <c r="N803" s="9" t="s">
        <v>23</v>
      </c>
      <c r="O803" s="9" t="s">
        <v>23</v>
      </c>
      <c r="P803" s="3" t="s">
        <v>71</v>
      </c>
      <c r="Q803" s="3"/>
      <c r="R803" s="3" t="str">
        <f>HYPERLINK("https://docs.wto.org/imrd/directdoc.asp?DDFDocuments/t/G/TBTN23/BDI424A1.docx", "https://docs.wto.org/imrd/directdoc.asp?DDFDocuments/t/G/TBTN23/BDI424A1.docx")</f>
        <v>https://docs.wto.org/imrd/directdoc.asp?DDFDocuments/t/G/TBTN23/BDI424A1.docx</v>
      </c>
      <c r="S803" s="3" t="str">
        <f>HYPERLINK("https://docs.wto.org/imrd/directdoc.asp?DDFDocuments/u/G/TBTN23/BDI424A1.docx", "https://docs.wto.org/imrd/directdoc.asp?DDFDocuments/u/G/TBTN23/BDI424A1.docx")</f>
        <v>https://docs.wto.org/imrd/directdoc.asp?DDFDocuments/u/G/TBTN23/BDI424A1.docx</v>
      </c>
      <c r="T803" s="3" t="str">
        <f>HYPERLINK("https://docs.wto.org/imrd/directdoc.asp?DDFDocuments/v/G/TBTN23/BDI424A1.docx", "https://docs.wto.org/imrd/directdoc.asp?DDFDocuments/v/G/TBTN23/BDI424A1.docx")</f>
        <v>https://docs.wto.org/imrd/directdoc.asp?DDFDocuments/v/G/TBTN23/BDI424A1.docx</v>
      </c>
      <c r="U803" s="3" t="s">
        <v>421</v>
      </c>
      <c r="V803" s="3" t="s">
        <v>422</v>
      </c>
      <c r="W803" s="3" t="s">
        <v>421</v>
      </c>
      <c r="X803" s="3" t="s">
        <v>422</v>
      </c>
      <c r="Y803" s="3" t="s">
        <v>422</v>
      </c>
      <c r="Z803" s="3" t="s">
        <v>422</v>
      </c>
      <c r="AA803" s="3" t="s">
        <v>422</v>
      </c>
      <c r="AB803" s="1" t="s">
        <v>23</v>
      </c>
    </row>
    <row r="804" spans="1:28" ht="300" x14ac:dyDescent="0.25">
      <c r="A804" s="3" t="s">
        <v>43</v>
      </c>
      <c r="B804" s="9">
        <v>46003</v>
      </c>
      <c r="C804" s="13" t="str">
        <f>HYPERLINK("https://eping.wto.org/en/Search?viewData= G/TBT/N/BDI/425/Add.1, G/TBT/N/KEN/1530/Add.2, G/TBT/N/RWA/960/Add.1, G/TBT/N/TZA/1060/Add.1, G/TBT/N/UGA/1875/Add.1"," G/TBT/N/BDI/425/Add.1, G/TBT/N/KEN/1530/Add.2, G/TBT/N/RWA/960/Add.1, G/TBT/N/TZA/1060/Add.1, G/TBT/N/UGA/1875/Add.1")</f>
        <v xml:space="preserve"> G/TBT/N/BDI/425/Add.1, G/TBT/N/KEN/1530/Add.2, G/TBT/N/RWA/960/Add.1, G/TBT/N/TZA/1060/Add.1, G/TBT/N/UGA/1875/Add.1</v>
      </c>
      <c r="D804" s="1" t="s">
        <v>1657</v>
      </c>
      <c r="E804" s="1" t="s">
        <v>1658</v>
      </c>
      <c r="F804" s="1" t="s">
        <v>1659</v>
      </c>
      <c r="G804" s="1" t="s">
        <v>1660</v>
      </c>
      <c r="H804" s="1" t="s">
        <v>115</v>
      </c>
      <c r="I804" s="1" t="s">
        <v>649</v>
      </c>
      <c r="J804" s="1" t="s">
        <v>23</v>
      </c>
      <c r="K804" s="1" t="s">
        <v>89</v>
      </c>
      <c r="L804" s="3"/>
      <c r="M804" s="9" t="s">
        <v>23</v>
      </c>
      <c r="N804" s="9" t="s">
        <v>23</v>
      </c>
      <c r="O804" s="9" t="s">
        <v>23</v>
      </c>
      <c r="P804" s="3" t="s">
        <v>71</v>
      </c>
      <c r="Q804" s="3"/>
      <c r="R804" s="3" t="str">
        <f>HYPERLINK("https://docs.wto.org/imrd/directdoc.asp?DDFDocuments/t/G/TBTN23/BDI425A1.docx", "https://docs.wto.org/imrd/directdoc.asp?DDFDocuments/t/G/TBTN23/BDI425A1.docx")</f>
        <v>https://docs.wto.org/imrd/directdoc.asp?DDFDocuments/t/G/TBTN23/BDI425A1.docx</v>
      </c>
      <c r="S804" s="3" t="str">
        <f>HYPERLINK("https://docs.wto.org/imrd/directdoc.asp?DDFDocuments/u/G/TBTN23/BDI425A1.docx", "https://docs.wto.org/imrd/directdoc.asp?DDFDocuments/u/G/TBTN23/BDI425A1.docx")</f>
        <v>https://docs.wto.org/imrd/directdoc.asp?DDFDocuments/u/G/TBTN23/BDI425A1.docx</v>
      </c>
      <c r="T804" s="3" t="str">
        <f>HYPERLINK("https://docs.wto.org/imrd/directdoc.asp?DDFDocuments/v/G/TBTN23/BDI425A1.docx", "https://docs.wto.org/imrd/directdoc.asp?DDFDocuments/v/G/TBTN23/BDI425A1.docx")</f>
        <v>https://docs.wto.org/imrd/directdoc.asp?DDFDocuments/v/G/TBTN23/BDI425A1.docx</v>
      </c>
      <c r="U804" s="3" t="s">
        <v>421</v>
      </c>
      <c r="V804" s="3" t="s">
        <v>422</v>
      </c>
      <c r="W804" s="3" t="s">
        <v>421</v>
      </c>
      <c r="X804" s="3" t="s">
        <v>422</v>
      </c>
      <c r="Y804" s="3" t="s">
        <v>422</v>
      </c>
      <c r="Z804" s="3" t="s">
        <v>422</v>
      </c>
      <c r="AA804" s="3" t="s">
        <v>422</v>
      </c>
      <c r="AB804" s="1" t="s">
        <v>23</v>
      </c>
    </row>
    <row r="805" spans="1:28" ht="409.5" x14ac:dyDescent="0.25">
      <c r="A805" s="3" t="s">
        <v>28</v>
      </c>
      <c r="B805" s="9">
        <v>46003</v>
      </c>
      <c r="C805" s="13" t="str">
        <f>HYPERLINK("https://eping.wto.org/en/Search?viewData= G/TBT/N/UGA/2292"," G/TBT/N/UGA/2292")</f>
        <v xml:space="preserve"> G/TBT/N/UGA/2292</v>
      </c>
      <c r="D805" s="1" t="s">
        <v>1667</v>
      </c>
      <c r="E805" s="1" t="s">
        <v>1668</v>
      </c>
      <c r="F805" s="1" t="s">
        <v>1669</v>
      </c>
      <c r="G805" s="1" t="s">
        <v>1670</v>
      </c>
      <c r="H805" s="1" t="s">
        <v>1648</v>
      </c>
      <c r="I805" s="1" t="s">
        <v>137</v>
      </c>
      <c r="J805" s="1" t="s">
        <v>23</v>
      </c>
      <c r="K805" s="1" t="s">
        <v>23</v>
      </c>
      <c r="L805" s="3"/>
      <c r="M805" s="9">
        <v>46063</v>
      </c>
      <c r="N805" s="9" t="s">
        <v>23</v>
      </c>
      <c r="O805" s="9" t="s">
        <v>23</v>
      </c>
      <c r="P805" s="3" t="s">
        <v>24</v>
      </c>
      <c r="Q805" s="1" t="s">
        <v>1671</v>
      </c>
      <c r="R805" s="3" t="str">
        <f>HYPERLINK("https://docs.wto.org/imrd/directdoc.asp?DDFDocuments/t/G/TBTN25/UGA2292.docx", "https://docs.wto.org/imrd/directdoc.asp?DDFDocuments/t/G/TBTN25/UGA2292.docx")</f>
        <v>https://docs.wto.org/imrd/directdoc.asp?DDFDocuments/t/G/TBTN25/UGA2292.docx</v>
      </c>
      <c r="S805" s="3" t="str">
        <f>HYPERLINK("https://docs.wto.org/imrd/directdoc.asp?DDFDocuments/u/G/TBTN25/UGA2292.docx", "https://docs.wto.org/imrd/directdoc.asp?DDFDocuments/u/G/TBTN25/UGA2292.docx")</f>
        <v>https://docs.wto.org/imrd/directdoc.asp?DDFDocuments/u/G/TBTN25/UGA2292.docx</v>
      </c>
      <c r="T805" s="3" t="str">
        <f>HYPERLINK("https://docs.wto.org/imrd/directdoc.asp?DDFDocuments/v/G/TBTN25/UGA2292.docx", "https://docs.wto.org/imrd/directdoc.asp?DDFDocuments/v/G/TBTN25/UGA2292.docx")</f>
        <v>https://docs.wto.org/imrd/directdoc.asp?DDFDocuments/v/G/TBTN25/UGA2292.docx</v>
      </c>
      <c r="U805" s="3" t="s">
        <v>421</v>
      </c>
      <c r="V805" s="3" t="s">
        <v>422</v>
      </c>
      <c r="W805" s="3" t="s">
        <v>421</v>
      </c>
      <c r="X805" s="3" t="s">
        <v>422</v>
      </c>
      <c r="Y805" s="3" t="s">
        <v>422</v>
      </c>
      <c r="Z805" s="3" t="s">
        <v>422</v>
      </c>
      <c r="AA805" s="3" t="s">
        <v>422</v>
      </c>
      <c r="AB805" s="1" t="s">
        <v>1672</v>
      </c>
    </row>
    <row r="806" spans="1:28" ht="300" x14ac:dyDescent="0.25">
      <c r="A806" s="3" t="s">
        <v>22</v>
      </c>
      <c r="B806" s="9">
        <v>46003</v>
      </c>
      <c r="C806" s="13" t="str">
        <f>HYPERLINK("https://eping.wto.org/en/Search?viewData= G/TBT/N/BDI/426/Add.1, G/TBT/N/KEN/1531/Add.2, G/TBT/N/RWA/961/Add.1, G/TBT/N/TZA/1061/Add.1, G/TBT/N/UGA/1876/Add.1"," G/TBT/N/BDI/426/Add.1, G/TBT/N/KEN/1531/Add.2, G/TBT/N/RWA/961/Add.1, G/TBT/N/TZA/1061/Add.1, G/TBT/N/UGA/1876/Add.1")</f>
        <v xml:space="preserve"> G/TBT/N/BDI/426/Add.1, G/TBT/N/KEN/1531/Add.2, G/TBT/N/RWA/961/Add.1, G/TBT/N/TZA/1061/Add.1, G/TBT/N/UGA/1876/Add.1</v>
      </c>
      <c r="D806" s="1" t="s">
        <v>1614</v>
      </c>
      <c r="E806" s="1" t="s">
        <v>1615</v>
      </c>
      <c r="F806" s="1" t="s">
        <v>1616</v>
      </c>
      <c r="G806" s="1" t="s">
        <v>1617</v>
      </c>
      <c r="H806" s="1" t="s">
        <v>115</v>
      </c>
      <c r="I806" s="1" t="s">
        <v>649</v>
      </c>
      <c r="J806" s="1" t="s">
        <v>23</v>
      </c>
      <c r="K806" s="1" t="s">
        <v>89</v>
      </c>
      <c r="L806" s="3"/>
      <c r="M806" s="9" t="s">
        <v>23</v>
      </c>
      <c r="N806" s="9" t="s">
        <v>23</v>
      </c>
      <c r="O806" s="9" t="s">
        <v>23</v>
      </c>
      <c r="P806" s="3" t="s">
        <v>71</v>
      </c>
      <c r="Q806" s="3"/>
      <c r="R806" s="3" t="str">
        <f>HYPERLINK("https://docs.wto.org/imrd/directdoc.asp?DDFDocuments/t/G/TBTN23/BDI426A1.docx", "https://docs.wto.org/imrd/directdoc.asp?DDFDocuments/t/G/TBTN23/BDI426A1.docx")</f>
        <v>https://docs.wto.org/imrd/directdoc.asp?DDFDocuments/t/G/TBTN23/BDI426A1.docx</v>
      </c>
      <c r="S806" s="3" t="str">
        <f>HYPERLINK("https://docs.wto.org/imrd/directdoc.asp?DDFDocuments/u/G/TBTN23/BDI426A1.docx", "https://docs.wto.org/imrd/directdoc.asp?DDFDocuments/u/G/TBTN23/BDI426A1.docx")</f>
        <v>https://docs.wto.org/imrd/directdoc.asp?DDFDocuments/u/G/TBTN23/BDI426A1.docx</v>
      </c>
      <c r="T806" s="3" t="str">
        <f>HYPERLINK("https://docs.wto.org/imrd/directdoc.asp?DDFDocuments/v/G/TBTN23/BDI426A1.docx", "https://docs.wto.org/imrd/directdoc.asp?DDFDocuments/v/G/TBTN23/BDI426A1.docx")</f>
        <v>https://docs.wto.org/imrd/directdoc.asp?DDFDocuments/v/G/TBTN23/BDI426A1.docx</v>
      </c>
      <c r="U806" s="3" t="s">
        <v>421</v>
      </c>
      <c r="V806" s="3" t="s">
        <v>422</v>
      </c>
      <c r="W806" s="3" t="s">
        <v>421</v>
      </c>
      <c r="X806" s="3" t="s">
        <v>422</v>
      </c>
      <c r="Y806" s="3" t="s">
        <v>422</v>
      </c>
      <c r="Z806" s="3" t="s">
        <v>422</v>
      </c>
      <c r="AA806" s="3" t="s">
        <v>422</v>
      </c>
      <c r="AB806" s="1" t="s">
        <v>23</v>
      </c>
    </row>
    <row r="807" spans="1:28" ht="300" x14ac:dyDescent="0.25">
      <c r="A807" s="3" t="s">
        <v>126</v>
      </c>
      <c r="B807" s="9">
        <v>46003</v>
      </c>
      <c r="C807" s="13" t="str">
        <f>HYPERLINK("https://eping.wto.org/en/Search?viewData= G/TBT/N/BDI/429/Add.1, G/TBT/N/KEN/1534/Add.2, G/TBT/N/RWA/964/Add.1, G/TBT/N/TZA/1064/Add.1, G/TBT/N/UGA/1879/Add.1"," G/TBT/N/BDI/429/Add.1, G/TBT/N/KEN/1534/Add.2, G/TBT/N/RWA/964/Add.1, G/TBT/N/TZA/1064/Add.1, G/TBT/N/UGA/1879/Add.1")</f>
        <v xml:space="preserve"> G/TBT/N/BDI/429/Add.1, G/TBT/N/KEN/1534/Add.2, G/TBT/N/RWA/964/Add.1, G/TBT/N/TZA/1064/Add.1, G/TBT/N/UGA/1879/Add.1</v>
      </c>
      <c r="D807" s="1" t="s">
        <v>1585</v>
      </c>
      <c r="E807" s="1" t="s">
        <v>1586</v>
      </c>
      <c r="F807" s="1" t="s">
        <v>1587</v>
      </c>
      <c r="G807" s="1" t="s">
        <v>1588</v>
      </c>
      <c r="H807" s="1" t="s">
        <v>115</v>
      </c>
      <c r="I807" s="1" t="s">
        <v>649</v>
      </c>
      <c r="J807" s="1" t="s">
        <v>23</v>
      </c>
      <c r="K807" s="1" t="s">
        <v>89</v>
      </c>
      <c r="L807" s="3"/>
      <c r="M807" s="9" t="s">
        <v>23</v>
      </c>
      <c r="N807" s="9" t="s">
        <v>23</v>
      </c>
      <c r="O807" s="9" t="s">
        <v>23</v>
      </c>
      <c r="P807" s="3" t="s">
        <v>71</v>
      </c>
      <c r="Q807" s="3"/>
      <c r="R807" s="3" t="str">
        <f>HYPERLINK("https://docs.wto.org/imrd/directdoc.asp?DDFDocuments/t/G/TBTN23/BDI429A1.docx", "https://docs.wto.org/imrd/directdoc.asp?DDFDocuments/t/G/TBTN23/BDI429A1.docx")</f>
        <v>https://docs.wto.org/imrd/directdoc.asp?DDFDocuments/t/G/TBTN23/BDI429A1.docx</v>
      </c>
      <c r="S807" s="3" t="str">
        <f>HYPERLINK("https://docs.wto.org/imrd/directdoc.asp?DDFDocuments/u/G/TBTN23/BDI429A1.docx", "https://docs.wto.org/imrd/directdoc.asp?DDFDocuments/u/G/TBTN23/BDI429A1.docx")</f>
        <v>https://docs.wto.org/imrd/directdoc.asp?DDFDocuments/u/G/TBTN23/BDI429A1.docx</v>
      </c>
      <c r="T807" s="3" t="str">
        <f>HYPERLINK("https://docs.wto.org/imrd/directdoc.asp?DDFDocuments/v/G/TBTN23/BDI429A1.docx", "https://docs.wto.org/imrd/directdoc.asp?DDFDocuments/v/G/TBTN23/BDI429A1.docx")</f>
        <v>https://docs.wto.org/imrd/directdoc.asp?DDFDocuments/v/G/TBTN23/BDI429A1.docx</v>
      </c>
      <c r="U807" s="3" t="s">
        <v>421</v>
      </c>
      <c r="V807" s="3" t="s">
        <v>422</v>
      </c>
      <c r="W807" s="3" t="s">
        <v>421</v>
      </c>
      <c r="X807" s="3" t="s">
        <v>422</v>
      </c>
      <c r="Y807" s="3" t="s">
        <v>422</v>
      </c>
      <c r="Z807" s="3" t="s">
        <v>422</v>
      </c>
      <c r="AA807" s="3" t="s">
        <v>422</v>
      </c>
      <c r="AB807" s="1" t="s">
        <v>23</v>
      </c>
    </row>
    <row r="808" spans="1:28" ht="300" x14ac:dyDescent="0.25">
      <c r="A808" s="3" t="s">
        <v>43</v>
      </c>
      <c r="B808" s="9">
        <v>46003</v>
      </c>
      <c r="C808" s="13" t="str">
        <f>HYPERLINK("https://eping.wto.org/en/Search?viewData= G/TBT/N/BDI/394/Add.1, G/TBT/N/KEN/1480/Add.2, G/TBT/N/RWA/918/Add.1, G/TBT/N/TZA/1014/Add.1, G/TBT/N/UGA/1827/Add.1"," G/TBT/N/BDI/394/Add.1, G/TBT/N/KEN/1480/Add.2, G/TBT/N/RWA/918/Add.1, G/TBT/N/TZA/1014/Add.1, G/TBT/N/UGA/1827/Add.1")</f>
        <v xml:space="preserve"> G/TBT/N/BDI/394/Add.1, G/TBT/N/KEN/1480/Add.2, G/TBT/N/RWA/918/Add.1, G/TBT/N/TZA/1014/Add.1, G/TBT/N/UGA/1827/Add.1</v>
      </c>
      <c r="D808" s="1" t="s">
        <v>1601</v>
      </c>
      <c r="E808" s="1" t="s">
        <v>1602</v>
      </c>
      <c r="F808" s="1" t="s">
        <v>1603</v>
      </c>
      <c r="G808" s="1" t="s">
        <v>1604</v>
      </c>
      <c r="H808" s="1" t="s">
        <v>115</v>
      </c>
      <c r="I808" s="1" t="s">
        <v>649</v>
      </c>
      <c r="J808" s="1" t="s">
        <v>23</v>
      </c>
      <c r="K808" s="1" t="s">
        <v>23</v>
      </c>
      <c r="L808" s="3"/>
      <c r="M808" s="9" t="s">
        <v>23</v>
      </c>
      <c r="N808" s="9" t="s">
        <v>23</v>
      </c>
      <c r="O808" s="9" t="s">
        <v>23</v>
      </c>
      <c r="P808" s="3" t="s">
        <v>71</v>
      </c>
      <c r="Q808" s="3"/>
      <c r="R808" s="3" t="str">
        <f>HYPERLINK("https://docs.wto.org/imrd/directdoc.asp?DDFDocuments/t/G/TBTN23/BDI394A1.docx", "https://docs.wto.org/imrd/directdoc.asp?DDFDocuments/t/G/TBTN23/BDI394A1.docx")</f>
        <v>https://docs.wto.org/imrd/directdoc.asp?DDFDocuments/t/G/TBTN23/BDI394A1.docx</v>
      </c>
      <c r="S808" s="3" t="str">
        <f>HYPERLINK("https://docs.wto.org/imrd/directdoc.asp?DDFDocuments/u/G/TBTN23/BDI394A1.docx", "https://docs.wto.org/imrd/directdoc.asp?DDFDocuments/u/G/TBTN23/BDI394A1.docx")</f>
        <v>https://docs.wto.org/imrd/directdoc.asp?DDFDocuments/u/G/TBTN23/BDI394A1.docx</v>
      </c>
      <c r="T808" s="3" t="str">
        <f>HYPERLINK("https://docs.wto.org/imrd/directdoc.asp?DDFDocuments/v/G/TBTN23/BDI394A1.docx", "https://docs.wto.org/imrd/directdoc.asp?DDFDocuments/v/G/TBTN23/BDI394A1.docx")</f>
        <v>https://docs.wto.org/imrd/directdoc.asp?DDFDocuments/v/G/TBTN23/BDI394A1.docx</v>
      </c>
      <c r="U808" s="3" t="s">
        <v>421</v>
      </c>
      <c r="V808" s="3" t="s">
        <v>422</v>
      </c>
      <c r="W808" s="3" t="s">
        <v>422</v>
      </c>
      <c r="X808" s="3" t="s">
        <v>422</v>
      </c>
      <c r="Y808" s="3" t="s">
        <v>422</v>
      </c>
      <c r="Z808" s="3" t="s">
        <v>422</v>
      </c>
      <c r="AA808" s="3" t="s">
        <v>422</v>
      </c>
      <c r="AB808" s="1" t="s">
        <v>23</v>
      </c>
    </row>
    <row r="809" spans="1:28" ht="300" x14ac:dyDescent="0.25">
      <c r="A809" s="3" t="s">
        <v>43</v>
      </c>
      <c r="B809" s="9">
        <v>46003</v>
      </c>
      <c r="C809" s="13" t="str">
        <f>HYPERLINK("https://eping.wto.org/en/Search?viewData= G/TBT/N/BDI/427/Add.1, G/TBT/N/KEN/1532/Add.2, G/TBT/N/RWA/962/Add.1, G/TBT/N/TZA/1062/Add.1, G/TBT/N/UGA/1877/Add.1"," G/TBT/N/BDI/427/Add.1, G/TBT/N/KEN/1532/Add.2, G/TBT/N/RWA/962/Add.1, G/TBT/N/TZA/1062/Add.1, G/TBT/N/UGA/1877/Add.1")</f>
        <v xml:space="preserve"> G/TBT/N/BDI/427/Add.1, G/TBT/N/KEN/1532/Add.2, G/TBT/N/RWA/962/Add.1, G/TBT/N/TZA/1062/Add.1, G/TBT/N/UGA/1877/Add.1</v>
      </c>
      <c r="D809" s="1" t="s">
        <v>1640</v>
      </c>
      <c r="E809" s="1" t="s">
        <v>1641</v>
      </c>
      <c r="F809" s="1" t="s">
        <v>1642</v>
      </c>
      <c r="G809" s="1" t="s">
        <v>1643</v>
      </c>
      <c r="H809" s="1" t="s">
        <v>115</v>
      </c>
      <c r="I809" s="1" t="s">
        <v>649</v>
      </c>
      <c r="J809" s="1" t="s">
        <v>23</v>
      </c>
      <c r="K809" s="1" t="s">
        <v>89</v>
      </c>
      <c r="L809" s="3"/>
      <c r="M809" s="9" t="s">
        <v>23</v>
      </c>
      <c r="N809" s="9" t="s">
        <v>23</v>
      </c>
      <c r="O809" s="9" t="s">
        <v>23</v>
      </c>
      <c r="P809" s="3" t="s">
        <v>71</v>
      </c>
      <c r="Q809" s="3"/>
      <c r="R809" s="3" t="str">
        <f>HYPERLINK("https://docs.wto.org/imrd/directdoc.asp?DDFDocuments/t/G/TBTN23/BDI427A1.docx", "https://docs.wto.org/imrd/directdoc.asp?DDFDocuments/t/G/TBTN23/BDI427A1.docx")</f>
        <v>https://docs.wto.org/imrd/directdoc.asp?DDFDocuments/t/G/TBTN23/BDI427A1.docx</v>
      </c>
      <c r="S809" s="3" t="str">
        <f>HYPERLINK("https://docs.wto.org/imrd/directdoc.asp?DDFDocuments/u/G/TBTN23/BDI427A1.docx", "https://docs.wto.org/imrd/directdoc.asp?DDFDocuments/u/G/TBTN23/BDI427A1.docx")</f>
        <v>https://docs.wto.org/imrd/directdoc.asp?DDFDocuments/u/G/TBTN23/BDI427A1.docx</v>
      </c>
      <c r="T809" s="3" t="str">
        <f>HYPERLINK("https://docs.wto.org/imrd/directdoc.asp?DDFDocuments/v/G/TBTN23/BDI427A1.docx", "https://docs.wto.org/imrd/directdoc.asp?DDFDocuments/v/G/TBTN23/BDI427A1.docx")</f>
        <v>https://docs.wto.org/imrd/directdoc.asp?DDFDocuments/v/G/TBTN23/BDI427A1.docx</v>
      </c>
      <c r="U809" s="3" t="s">
        <v>421</v>
      </c>
      <c r="V809" s="3" t="s">
        <v>422</v>
      </c>
      <c r="W809" s="3" t="s">
        <v>421</v>
      </c>
      <c r="X809" s="3" t="s">
        <v>422</v>
      </c>
      <c r="Y809" s="3" t="s">
        <v>422</v>
      </c>
      <c r="Z809" s="3" t="s">
        <v>422</v>
      </c>
      <c r="AA809" s="3" t="s">
        <v>422</v>
      </c>
      <c r="AB809" s="1" t="s">
        <v>23</v>
      </c>
    </row>
    <row r="810" spans="1:28" ht="300" x14ac:dyDescent="0.25">
      <c r="A810" s="3" t="s">
        <v>22</v>
      </c>
      <c r="B810" s="9">
        <v>46003</v>
      </c>
      <c r="C810" s="13" t="str">
        <f>HYPERLINK("https://eping.wto.org/en/Search?viewData= G/TBT/N/BDI/424/Add.1, G/TBT/N/KEN/1529/Add.2, G/TBT/N/RWA/959/Add.1, G/TBT/N/TZA/1059/Add.1, G/TBT/N/UGA/1874/Add.1"," G/TBT/N/BDI/424/Add.1, G/TBT/N/KEN/1529/Add.2, G/TBT/N/RWA/959/Add.1, G/TBT/N/TZA/1059/Add.1, G/TBT/N/UGA/1874/Add.1")</f>
        <v xml:space="preserve"> G/TBT/N/BDI/424/Add.1, G/TBT/N/KEN/1529/Add.2, G/TBT/N/RWA/959/Add.1, G/TBT/N/TZA/1059/Add.1, G/TBT/N/UGA/1874/Add.1</v>
      </c>
      <c r="D810" s="1" t="s">
        <v>1608</v>
      </c>
      <c r="E810" s="1" t="s">
        <v>1609</v>
      </c>
      <c r="F810" s="1" t="s">
        <v>1610</v>
      </c>
      <c r="G810" s="1" t="s">
        <v>1611</v>
      </c>
      <c r="H810" s="1" t="s">
        <v>115</v>
      </c>
      <c r="I810" s="1" t="s">
        <v>649</v>
      </c>
      <c r="J810" s="1" t="s">
        <v>23</v>
      </c>
      <c r="K810" s="1" t="s">
        <v>89</v>
      </c>
      <c r="L810" s="3"/>
      <c r="M810" s="9" t="s">
        <v>23</v>
      </c>
      <c r="N810" s="9" t="s">
        <v>23</v>
      </c>
      <c r="O810" s="9" t="s">
        <v>23</v>
      </c>
      <c r="P810" s="3" t="s">
        <v>71</v>
      </c>
      <c r="Q810" s="3"/>
      <c r="R810" s="3" t="str">
        <f>HYPERLINK("https://docs.wto.org/imrd/directdoc.asp?DDFDocuments/t/G/TBTN23/BDI424A1.docx", "https://docs.wto.org/imrd/directdoc.asp?DDFDocuments/t/G/TBTN23/BDI424A1.docx")</f>
        <v>https://docs.wto.org/imrd/directdoc.asp?DDFDocuments/t/G/TBTN23/BDI424A1.docx</v>
      </c>
      <c r="S810" s="3" t="str">
        <f>HYPERLINK("https://docs.wto.org/imrd/directdoc.asp?DDFDocuments/u/G/TBTN23/BDI424A1.docx", "https://docs.wto.org/imrd/directdoc.asp?DDFDocuments/u/G/TBTN23/BDI424A1.docx")</f>
        <v>https://docs.wto.org/imrd/directdoc.asp?DDFDocuments/u/G/TBTN23/BDI424A1.docx</v>
      </c>
      <c r="T810" s="3" t="str">
        <f>HYPERLINK("https://docs.wto.org/imrd/directdoc.asp?DDFDocuments/v/G/TBTN23/BDI424A1.docx", "https://docs.wto.org/imrd/directdoc.asp?DDFDocuments/v/G/TBTN23/BDI424A1.docx")</f>
        <v>https://docs.wto.org/imrd/directdoc.asp?DDFDocuments/v/G/TBTN23/BDI424A1.docx</v>
      </c>
      <c r="U810" s="3" t="s">
        <v>421</v>
      </c>
      <c r="V810" s="3" t="s">
        <v>422</v>
      </c>
      <c r="W810" s="3" t="s">
        <v>421</v>
      </c>
      <c r="X810" s="3" t="s">
        <v>422</v>
      </c>
      <c r="Y810" s="3" t="s">
        <v>422</v>
      </c>
      <c r="Z810" s="3" t="s">
        <v>422</v>
      </c>
      <c r="AA810" s="3" t="s">
        <v>422</v>
      </c>
      <c r="AB810" s="1" t="s">
        <v>23</v>
      </c>
    </row>
    <row r="811" spans="1:28" ht="409.5" x14ac:dyDescent="0.25">
      <c r="A811" s="3" t="s">
        <v>72</v>
      </c>
      <c r="B811" s="9">
        <v>46003</v>
      </c>
      <c r="C811" s="13" t="str">
        <f>HYPERLINK("https://eping.wto.org/en/Search?viewData= G/TBT/N/JPN/889"," G/TBT/N/JPN/889")</f>
        <v xml:space="preserve"> G/TBT/N/JPN/889</v>
      </c>
      <c r="D811" s="1" t="s">
        <v>1673</v>
      </c>
      <c r="E811" s="1" t="s">
        <v>1674</v>
      </c>
      <c r="F811" s="1" t="s">
        <v>1675</v>
      </c>
      <c r="G811" s="1" t="s">
        <v>73</v>
      </c>
      <c r="H811" s="1" t="s">
        <v>74</v>
      </c>
      <c r="I811" s="1" t="s">
        <v>75</v>
      </c>
      <c r="J811" s="1" t="s">
        <v>1676</v>
      </c>
      <c r="K811" s="1" t="s">
        <v>76</v>
      </c>
      <c r="L811" s="3"/>
      <c r="M811" s="9">
        <v>46063</v>
      </c>
      <c r="N811" s="9" t="s">
        <v>23</v>
      </c>
      <c r="O811" s="9" t="s">
        <v>23</v>
      </c>
      <c r="P811" s="3" t="s">
        <v>24</v>
      </c>
      <c r="Q811" s="1" t="s">
        <v>1677</v>
      </c>
      <c r="R811" s="3" t="str">
        <f>HYPERLINK("https://docs.wto.org/imrd/directdoc.asp?DDFDocuments/t/G/TBTN25/JPN889.docx", "https://docs.wto.org/imrd/directdoc.asp?DDFDocuments/t/G/TBTN25/JPN889.docx")</f>
        <v>https://docs.wto.org/imrd/directdoc.asp?DDFDocuments/t/G/TBTN25/JPN889.docx</v>
      </c>
      <c r="S811" s="3" t="str">
        <f>HYPERLINK("https://docs.wto.org/imrd/directdoc.asp?DDFDocuments/u/G/TBTN25/JPN889.docx", "https://docs.wto.org/imrd/directdoc.asp?DDFDocuments/u/G/TBTN25/JPN889.docx")</f>
        <v>https://docs.wto.org/imrd/directdoc.asp?DDFDocuments/u/G/TBTN25/JPN889.docx</v>
      </c>
      <c r="T811" s="3" t="str">
        <f>HYPERLINK("https://docs.wto.org/imrd/directdoc.asp?DDFDocuments/v/G/TBTN25/JPN889.docx", "https://docs.wto.org/imrd/directdoc.asp?DDFDocuments/v/G/TBTN25/JPN889.docx")</f>
        <v>https://docs.wto.org/imrd/directdoc.asp?DDFDocuments/v/G/TBTN25/JPN889.docx</v>
      </c>
      <c r="U811" s="3" t="s">
        <v>421</v>
      </c>
      <c r="V811" s="3" t="s">
        <v>422</v>
      </c>
      <c r="W811" s="3" t="s">
        <v>422</v>
      </c>
      <c r="X811" s="3" t="s">
        <v>422</v>
      </c>
      <c r="Y811" s="3" t="s">
        <v>422</v>
      </c>
      <c r="Z811" s="3" t="s">
        <v>422</v>
      </c>
      <c r="AA811" s="3" t="s">
        <v>422</v>
      </c>
      <c r="AB811" s="1" t="s">
        <v>1678</v>
      </c>
    </row>
    <row r="812" spans="1:28" ht="150" x14ac:dyDescent="0.25">
      <c r="A812" s="3" t="s">
        <v>28</v>
      </c>
      <c r="B812" s="9">
        <v>46003</v>
      </c>
      <c r="C812" s="13" t="str">
        <f>HYPERLINK("https://eping.wto.org/en/Search?viewData= G/TBT/N/BDI/422/Add.1, G/TBT/N/KEN/1527/Add.2, G/TBT/N/RWA/957/Add.1, G/TBT/N/TZA/1057/Add.1, G/TBT/N/UGA/1872/Add.1"," G/TBT/N/BDI/422/Add.1, G/TBT/N/KEN/1527/Add.2, G/TBT/N/RWA/957/Add.1, G/TBT/N/TZA/1057/Add.1, G/TBT/N/UGA/1872/Add.1")</f>
        <v xml:space="preserve"> G/TBT/N/BDI/422/Add.1, G/TBT/N/KEN/1527/Add.2, G/TBT/N/RWA/957/Add.1, G/TBT/N/TZA/1057/Add.1, G/TBT/N/UGA/1872/Add.1</v>
      </c>
      <c r="D812" s="1" t="s">
        <v>1612</v>
      </c>
      <c r="E812" s="1" t="s">
        <v>1613</v>
      </c>
      <c r="F812" s="1" t="s">
        <v>1301</v>
      </c>
      <c r="G812" s="1" t="s">
        <v>1302</v>
      </c>
      <c r="H812" s="1" t="s">
        <v>115</v>
      </c>
      <c r="I812" s="1" t="s">
        <v>128</v>
      </c>
      <c r="J812" s="1" t="s">
        <v>23</v>
      </c>
      <c r="K812" s="1" t="s">
        <v>23</v>
      </c>
      <c r="L812" s="3"/>
      <c r="M812" s="9" t="s">
        <v>23</v>
      </c>
      <c r="N812" s="9" t="s">
        <v>23</v>
      </c>
      <c r="O812" s="9" t="s">
        <v>23</v>
      </c>
      <c r="P812" s="3" t="s">
        <v>71</v>
      </c>
      <c r="Q812" s="3"/>
      <c r="R812" s="3" t="str">
        <f>HYPERLINK("https://docs.wto.org/imrd/directdoc.asp?DDFDocuments/t/G/TBTN23/BDI422A1.docx", "https://docs.wto.org/imrd/directdoc.asp?DDFDocuments/t/G/TBTN23/BDI422A1.docx")</f>
        <v>https://docs.wto.org/imrd/directdoc.asp?DDFDocuments/t/G/TBTN23/BDI422A1.docx</v>
      </c>
      <c r="S812" s="3" t="str">
        <f>HYPERLINK("https://docs.wto.org/imrd/directdoc.asp?DDFDocuments/u/G/TBTN23/BDI422A1.docx", "https://docs.wto.org/imrd/directdoc.asp?DDFDocuments/u/G/TBTN23/BDI422A1.docx")</f>
        <v>https://docs.wto.org/imrd/directdoc.asp?DDFDocuments/u/G/TBTN23/BDI422A1.docx</v>
      </c>
      <c r="T812" s="3" t="str">
        <f>HYPERLINK("https://docs.wto.org/imrd/directdoc.asp?DDFDocuments/v/G/TBTN23/BDI422A1.docx", "https://docs.wto.org/imrd/directdoc.asp?DDFDocuments/v/G/TBTN23/BDI422A1.docx")</f>
        <v>https://docs.wto.org/imrd/directdoc.asp?DDFDocuments/v/G/TBTN23/BDI422A1.docx</v>
      </c>
      <c r="U812" s="3" t="s">
        <v>421</v>
      </c>
      <c r="V812" s="3" t="s">
        <v>422</v>
      </c>
      <c r="W812" s="3" t="s">
        <v>421</v>
      </c>
      <c r="X812" s="3" t="s">
        <v>422</v>
      </c>
      <c r="Y812" s="3" t="s">
        <v>422</v>
      </c>
      <c r="Z812" s="3" t="s">
        <v>422</v>
      </c>
      <c r="AA812" s="3" t="s">
        <v>422</v>
      </c>
      <c r="AB812" s="1" t="s">
        <v>23</v>
      </c>
    </row>
    <row r="813" spans="1:28" ht="150" x14ac:dyDescent="0.25">
      <c r="A813" s="3" t="s">
        <v>28</v>
      </c>
      <c r="B813" s="9">
        <v>46003</v>
      </c>
      <c r="C813" s="13" t="str">
        <f>HYPERLINK("https://eping.wto.org/en/Search?viewData= G/TBT/N/BDI/428/Add.1, G/TBT/N/KEN/1533/Add.2, G/TBT/N/RWA/963/Add.1, G/TBT/N/TZA/1063/Add.1, G/TBT/N/UGA/1878/Add.1"," G/TBT/N/BDI/428/Add.1, G/TBT/N/KEN/1533/Add.2, G/TBT/N/RWA/963/Add.1, G/TBT/N/TZA/1063/Add.1, G/TBT/N/UGA/1878/Add.1")</f>
        <v xml:space="preserve"> G/TBT/N/BDI/428/Add.1, G/TBT/N/KEN/1533/Add.2, G/TBT/N/RWA/963/Add.1, G/TBT/N/TZA/1063/Add.1, G/TBT/N/UGA/1878/Add.1</v>
      </c>
      <c r="D813" s="1" t="s">
        <v>1566</v>
      </c>
      <c r="E813" s="1" t="s">
        <v>1567</v>
      </c>
      <c r="F813" s="1" t="s">
        <v>1568</v>
      </c>
      <c r="G813" s="1" t="s">
        <v>1569</v>
      </c>
      <c r="H813" s="1" t="s">
        <v>115</v>
      </c>
      <c r="I813" s="1" t="s">
        <v>128</v>
      </c>
      <c r="J813" s="1" t="s">
        <v>23</v>
      </c>
      <c r="K813" s="1" t="s">
        <v>89</v>
      </c>
      <c r="L813" s="3"/>
      <c r="M813" s="9" t="s">
        <v>23</v>
      </c>
      <c r="N813" s="9" t="s">
        <v>23</v>
      </c>
      <c r="O813" s="9" t="s">
        <v>23</v>
      </c>
      <c r="P813" s="3" t="s">
        <v>71</v>
      </c>
      <c r="Q813" s="3"/>
      <c r="R813" s="3" t="str">
        <f>HYPERLINK("https://docs.wto.org/imrd/directdoc.asp?DDFDocuments/t/G/TBTN23/BDI428A1.docx", "https://docs.wto.org/imrd/directdoc.asp?DDFDocuments/t/G/TBTN23/BDI428A1.docx")</f>
        <v>https://docs.wto.org/imrd/directdoc.asp?DDFDocuments/t/G/TBTN23/BDI428A1.docx</v>
      </c>
      <c r="S813" s="3" t="str">
        <f>HYPERLINK("https://docs.wto.org/imrd/directdoc.asp?DDFDocuments/u/G/TBTN23/BDI428A1.docx", "https://docs.wto.org/imrd/directdoc.asp?DDFDocuments/u/G/TBTN23/BDI428A1.docx")</f>
        <v>https://docs.wto.org/imrd/directdoc.asp?DDFDocuments/u/G/TBTN23/BDI428A1.docx</v>
      </c>
      <c r="T813" s="3" t="str">
        <f>HYPERLINK("https://docs.wto.org/imrd/directdoc.asp?DDFDocuments/v/G/TBTN23/BDI428A1.docx", "https://docs.wto.org/imrd/directdoc.asp?DDFDocuments/v/G/TBTN23/BDI428A1.docx")</f>
        <v>https://docs.wto.org/imrd/directdoc.asp?DDFDocuments/v/G/TBTN23/BDI428A1.docx</v>
      </c>
      <c r="U813" s="3" t="s">
        <v>421</v>
      </c>
      <c r="V813" s="3" t="s">
        <v>422</v>
      </c>
      <c r="W813" s="3" t="s">
        <v>421</v>
      </c>
      <c r="X813" s="3" t="s">
        <v>422</v>
      </c>
      <c r="Y813" s="3" t="s">
        <v>422</v>
      </c>
      <c r="Z813" s="3" t="s">
        <v>422</v>
      </c>
      <c r="AA813" s="3" t="s">
        <v>422</v>
      </c>
      <c r="AB813" s="1" t="s">
        <v>23</v>
      </c>
    </row>
    <row r="814" spans="1:28" ht="300" x14ac:dyDescent="0.25">
      <c r="A814" s="3" t="s">
        <v>43</v>
      </c>
      <c r="B814" s="9">
        <v>46003</v>
      </c>
      <c r="C814" s="13" t="str">
        <f>HYPERLINK("https://eping.wto.org/en/Search?viewData= G/TBT/N/BDI/422/Add.1, G/TBT/N/KEN/1527/Add.2, G/TBT/N/RWA/957/Add.1, G/TBT/N/TZA/1057/Add.1, G/TBT/N/UGA/1872/Add.1"," G/TBT/N/BDI/422/Add.1, G/TBT/N/KEN/1527/Add.2, G/TBT/N/RWA/957/Add.1, G/TBT/N/TZA/1057/Add.1, G/TBT/N/UGA/1872/Add.1")</f>
        <v xml:space="preserve"> G/TBT/N/BDI/422/Add.1, G/TBT/N/KEN/1527/Add.2, G/TBT/N/RWA/957/Add.1, G/TBT/N/TZA/1057/Add.1, G/TBT/N/UGA/1872/Add.1</v>
      </c>
      <c r="D814" s="1" t="s">
        <v>1612</v>
      </c>
      <c r="E814" s="1" t="s">
        <v>1613</v>
      </c>
      <c r="F814" s="1" t="s">
        <v>1301</v>
      </c>
      <c r="G814" s="1" t="s">
        <v>1302</v>
      </c>
      <c r="H814" s="1" t="s">
        <v>115</v>
      </c>
      <c r="I814" s="1" t="s">
        <v>649</v>
      </c>
      <c r="J814" s="1" t="s">
        <v>23</v>
      </c>
      <c r="K814" s="1" t="s">
        <v>23</v>
      </c>
      <c r="L814" s="3"/>
      <c r="M814" s="9" t="s">
        <v>23</v>
      </c>
      <c r="N814" s="9" t="s">
        <v>23</v>
      </c>
      <c r="O814" s="9" t="s">
        <v>23</v>
      </c>
      <c r="P814" s="3" t="s">
        <v>71</v>
      </c>
      <c r="Q814" s="3"/>
      <c r="R814" s="3" t="str">
        <f>HYPERLINK("https://docs.wto.org/imrd/directdoc.asp?DDFDocuments/t/G/TBTN23/BDI422A1.docx", "https://docs.wto.org/imrd/directdoc.asp?DDFDocuments/t/G/TBTN23/BDI422A1.docx")</f>
        <v>https://docs.wto.org/imrd/directdoc.asp?DDFDocuments/t/G/TBTN23/BDI422A1.docx</v>
      </c>
      <c r="S814" s="3" t="str">
        <f>HYPERLINK("https://docs.wto.org/imrd/directdoc.asp?DDFDocuments/u/G/TBTN23/BDI422A1.docx", "https://docs.wto.org/imrd/directdoc.asp?DDFDocuments/u/G/TBTN23/BDI422A1.docx")</f>
        <v>https://docs.wto.org/imrd/directdoc.asp?DDFDocuments/u/G/TBTN23/BDI422A1.docx</v>
      </c>
      <c r="T814" s="3" t="str">
        <f>HYPERLINK("https://docs.wto.org/imrd/directdoc.asp?DDFDocuments/v/G/TBTN23/BDI422A1.docx", "https://docs.wto.org/imrd/directdoc.asp?DDFDocuments/v/G/TBTN23/BDI422A1.docx")</f>
        <v>https://docs.wto.org/imrd/directdoc.asp?DDFDocuments/v/G/TBTN23/BDI422A1.docx</v>
      </c>
      <c r="U814" s="3" t="s">
        <v>421</v>
      </c>
      <c r="V814" s="3" t="s">
        <v>422</v>
      </c>
      <c r="W814" s="3" t="s">
        <v>421</v>
      </c>
      <c r="X814" s="3" t="s">
        <v>422</v>
      </c>
      <c r="Y814" s="3" t="s">
        <v>422</v>
      </c>
      <c r="Z814" s="3" t="s">
        <v>422</v>
      </c>
      <c r="AA814" s="3" t="s">
        <v>422</v>
      </c>
      <c r="AB814" s="1" t="s">
        <v>23</v>
      </c>
    </row>
    <row r="815" spans="1:28" ht="90" x14ac:dyDescent="0.25">
      <c r="A815" s="3" t="s">
        <v>28</v>
      </c>
      <c r="B815" s="9">
        <v>46006</v>
      </c>
      <c r="C815" s="13" t="str">
        <f>HYPERLINK("https://eping.wto.org/en/Search?viewData= G/TBT/N/UGA/1950/Add.1"," G/TBT/N/UGA/1950/Add.1")</f>
        <v xml:space="preserve"> G/TBT/N/UGA/1950/Add.1</v>
      </c>
      <c r="D815" s="1" t="s">
        <v>1679</v>
      </c>
      <c r="E815" s="1" t="s">
        <v>1680</v>
      </c>
      <c r="F815" s="1" t="s">
        <v>1681</v>
      </c>
      <c r="G815" s="1" t="s">
        <v>1682</v>
      </c>
      <c r="H815" s="1" t="s">
        <v>1683</v>
      </c>
      <c r="I815" s="1" t="s">
        <v>715</v>
      </c>
      <c r="J815" s="1" t="s">
        <v>23</v>
      </c>
      <c r="K815" s="1" t="s">
        <v>23</v>
      </c>
      <c r="L815" s="3"/>
      <c r="M815" s="9" t="s">
        <v>23</v>
      </c>
      <c r="N815" s="9" t="s">
        <v>23</v>
      </c>
      <c r="O815" s="9" t="s">
        <v>23</v>
      </c>
      <c r="P815" s="3" t="s">
        <v>71</v>
      </c>
      <c r="Q815" s="3"/>
      <c r="R815" s="3" t="str">
        <f>HYPERLINK("https://docs.wto.org/imrd/directdoc.asp?DDFDocuments/t/G/TBTN24/UGA1950A1.docx", "https://docs.wto.org/imrd/directdoc.asp?DDFDocuments/t/G/TBTN24/UGA1950A1.docx")</f>
        <v>https://docs.wto.org/imrd/directdoc.asp?DDFDocuments/t/G/TBTN24/UGA1950A1.docx</v>
      </c>
      <c r="S815" s="3" t="str">
        <f>HYPERLINK("https://docs.wto.org/imrd/directdoc.asp?DDFDocuments/u/G/TBTN24/UGA1950A1.docx", "https://docs.wto.org/imrd/directdoc.asp?DDFDocuments/u/G/TBTN24/UGA1950A1.docx")</f>
        <v>https://docs.wto.org/imrd/directdoc.asp?DDFDocuments/u/G/TBTN24/UGA1950A1.docx</v>
      </c>
      <c r="T815" s="3" t="str">
        <f>HYPERLINK("https://docs.wto.org/imrd/directdoc.asp?DDFDocuments/v/G/TBTN24/UGA1950A1.docx", "https://docs.wto.org/imrd/directdoc.asp?DDFDocuments/v/G/TBTN24/UGA1950A1.docx")</f>
        <v>https://docs.wto.org/imrd/directdoc.asp?DDFDocuments/v/G/TBTN24/UGA1950A1.docx</v>
      </c>
      <c r="U815" s="3" t="s">
        <v>422</v>
      </c>
      <c r="V815" s="3" t="s">
        <v>422</v>
      </c>
      <c r="W815" s="3" t="s">
        <v>421</v>
      </c>
      <c r="X815" s="3" t="s">
        <v>422</v>
      </c>
      <c r="Y815" s="3" t="s">
        <v>422</v>
      </c>
      <c r="Z815" s="3" t="s">
        <v>422</v>
      </c>
      <c r="AA815" s="3" t="s">
        <v>422</v>
      </c>
      <c r="AB815" s="1" t="s">
        <v>23</v>
      </c>
    </row>
    <row r="816" spans="1:28" ht="255" x14ac:dyDescent="0.25">
      <c r="A816" s="3" t="s">
        <v>28</v>
      </c>
      <c r="B816" s="9">
        <v>46006</v>
      </c>
      <c r="C816" s="13" t="str">
        <f>HYPERLINK("https://eping.wto.org/en/Search?viewData= G/TBT/N/UGA/1823/Add.1"," G/TBT/N/UGA/1823/Add.1")</f>
        <v xml:space="preserve"> G/TBT/N/UGA/1823/Add.1</v>
      </c>
      <c r="D816" s="1" t="s">
        <v>1684</v>
      </c>
      <c r="E816" s="1" t="s">
        <v>1685</v>
      </c>
      <c r="F816" s="1" t="s">
        <v>1686</v>
      </c>
      <c r="G816" s="1" t="s">
        <v>1687</v>
      </c>
      <c r="H816" s="1" t="s">
        <v>140</v>
      </c>
      <c r="I816" s="1" t="s">
        <v>607</v>
      </c>
      <c r="J816" s="1" t="s">
        <v>23</v>
      </c>
      <c r="K816" s="1" t="s">
        <v>29</v>
      </c>
      <c r="L816" s="3"/>
      <c r="M816" s="9" t="s">
        <v>23</v>
      </c>
      <c r="N816" s="9" t="s">
        <v>23</v>
      </c>
      <c r="O816" s="9" t="s">
        <v>23</v>
      </c>
      <c r="P816" s="3" t="s">
        <v>71</v>
      </c>
      <c r="Q816" s="3"/>
      <c r="R816" s="3" t="str">
        <f>HYPERLINK("https://docs.wto.org/imrd/directdoc.asp?DDFDocuments/t/G/TBTN23/UGA1823A1.docx", "https://docs.wto.org/imrd/directdoc.asp?DDFDocuments/t/G/TBTN23/UGA1823A1.docx")</f>
        <v>https://docs.wto.org/imrd/directdoc.asp?DDFDocuments/t/G/TBTN23/UGA1823A1.docx</v>
      </c>
      <c r="S816" s="3" t="str">
        <f>HYPERLINK("https://docs.wto.org/imrd/directdoc.asp?DDFDocuments/u/G/TBTN23/UGA1823A1.docx", "https://docs.wto.org/imrd/directdoc.asp?DDFDocuments/u/G/TBTN23/UGA1823A1.docx")</f>
        <v>https://docs.wto.org/imrd/directdoc.asp?DDFDocuments/u/G/TBTN23/UGA1823A1.docx</v>
      </c>
      <c r="T816" s="3" t="str">
        <f>HYPERLINK("https://docs.wto.org/imrd/directdoc.asp?DDFDocuments/v/G/TBTN23/UGA1823A1.docx", "https://docs.wto.org/imrd/directdoc.asp?DDFDocuments/v/G/TBTN23/UGA1823A1.docx")</f>
        <v>https://docs.wto.org/imrd/directdoc.asp?DDFDocuments/v/G/TBTN23/UGA1823A1.docx</v>
      </c>
      <c r="U816" s="3" t="s">
        <v>421</v>
      </c>
      <c r="V816" s="3" t="s">
        <v>422</v>
      </c>
      <c r="W816" s="3" t="s">
        <v>422</v>
      </c>
      <c r="X816" s="3" t="s">
        <v>422</v>
      </c>
      <c r="Y816" s="3" t="s">
        <v>422</v>
      </c>
      <c r="Z816" s="3" t="s">
        <v>422</v>
      </c>
      <c r="AA816" s="3" t="s">
        <v>422</v>
      </c>
      <c r="AB816" s="1" t="s">
        <v>23</v>
      </c>
    </row>
    <row r="817" spans="1:28" ht="90" x14ac:dyDescent="0.25">
      <c r="A817" s="3" t="s">
        <v>28</v>
      </c>
      <c r="B817" s="9">
        <v>46006</v>
      </c>
      <c r="C817" s="13" t="str">
        <f>HYPERLINK("https://eping.wto.org/en/Search?viewData= G/TBT/N/UGA/1916/Add.1"," G/TBT/N/UGA/1916/Add.1")</f>
        <v xml:space="preserve"> G/TBT/N/UGA/1916/Add.1</v>
      </c>
      <c r="D817" s="1" t="s">
        <v>1688</v>
      </c>
      <c r="E817" s="1" t="s">
        <v>1689</v>
      </c>
      <c r="F817" s="1" t="s">
        <v>1690</v>
      </c>
      <c r="G817" s="1" t="s">
        <v>1691</v>
      </c>
      <c r="H817" s="1" t="s">
        <v>1123</v>
      </c>
      <c r="I817" s="1" t="s">
        <v>960</v>
      </c>
      <c r="J817" s="1" t="s">
        <v>23</v>
      </c>
      <c r="K817" s="1" t="s">
        <v>29</v>
      </c>
      <c r="L817" s="3"/>
      <c r="M817" s="9" t="s">
        <v>23</v>
      </c>
      <c r="N817" s="9" t="s">
        <v>23</v>
      </c>
      <c r="O817" s="9" t="s">
        <v>23</v>
      </c>
      <c r="P817" s="3" t="s">
        <v>71</v>
      </c>
      <c r="Q817" s="3"/>
      <c r="R817" s="3" t="str">
        <f>HYPERLINK("https://docs.wto.org/imrd/directdoc.asp?DDFDocuments/t/G/TBTN24/UGA1916A1.docx", "https://docs.wto.org/imrd/directdoc.asp?DDFDocuments/t/G/TBTN24/UGA1916A1.docx")</f>
        <v>https://docs.wto.org/imrd/directdoc.asp?DDFDocuments/t/G/TBTN24/UGA1916A1.docx</v>
      </c>
      <c r="S817" s="3" t="str">
        <f>HYPERLINK("https://docs.wto.org/imrd/directdoc.asp?DDFDocuments/u/G/TBTN24/UGA1916A1.docx", "https://docs.wto.org/imrd/directdoc.asp?DDFDocuments/u/G/TBTN24/UGA1916A1.docx")</f>
        <v>https://docs.wto.org/imrd/directdoc.asp?DDFDocuments/u/G/TBTN24/UGA1916A1.docx</v>
      </c>
      <c r="T817" s="3" t="str">
        <f>HYPERLINK("https://docs.wto.org/imrd/directdoc.asp?DDFDocuments/v/G/TBTN24/UGA1916A1.docx", "https://docs.wto.org/imrd/directdoc.asp?DDFDocuments/v/G/TBTN24/UGA1916A1.docx")</f>
        <v>https://docs.wto.org/imrd/directdoc.asp?DDFDocuments/v/G/TBTN24/UGA1916A1.docx</v>
      </c>
      <c r="U817" s="3" t="s">
        <v>421</v>
      </c>
      <c r="V817" s="3" t="s">
        <v>422</v>
      </c>
      <c r="W817" s="3" t="s">
        <v>421</v>
      </c>
      <c r="X817" s="3" t="s">
        <v>422</v>
      </c>
      <c r="Y817" s="3" t="s">
        <v>422</v>
      </c>
      <c r="Z817" s="3" t="s">
        <v>422</v>
      </c>
      <c r="AA817" s="3" t="s">
        <v>422</v>
      </c>
      <c r="AB817" s="1" t="s">
        <v>23</v>
      </c>
    </row>
    <row r="818" spans="1:28" ht="105" x14ac:dyDescent="0.25">
      <c r="A818" s="3" t="s">
        <v>148</v>
      </c>
      <c r="B818" s="9">
        <v>46006</v>
      </c>
      <c r="C818" s="13" t="str">
        <f>HYPERLINK("https://eping.wto.org/en/Search?viewData= G/TBT/N/MYS/130"," G/TBT/N/MYS/130")</f>
        <v xml:space="preserve"> G/TBT/N/MYS/130</v>
      </c>
      <c r="D818" s="1" t="s">
        <v>1692</v>
      </c>
      <c r="E818" s="1" t="s">
        <v>1693</v>
      </c>
      <c r="F818" s="1" t="s">
        <v>1694</v>
      </c>
      <c r="G818" s="1" t="s">
        <v>23</v>
      </c>
      <c r="H818" s="1" t="s">
        <v>174</v>
      </c>
      <c r="I818" s="1" t="s">
        <v>149</v>
      </c>
      <c r="J818" s="1" t="s">
        <v>23</v>
      </c>
      <c r="K818" s="1" t="s">
        <v>30</v>
      </c>
      <c r="L818" s="3"/>
      <c r="M818" s="9">
        <v>46066</v>
      </c>
      <c r="N818" s="9" t="s">
        <v>23</v>
      </c>
      <c r="O818" s="9" t="s">
        <v>23</v>
      </c>
      <c r="P818" s="3" t="s">
        <v>24</v>
      </c>
      <c r="Q818" s="3"/>
      <c r="R818" s="3" t="str">
        <f>HYPERLINK("https://docs.wto.org/imrd/directdoc.asp?DDFDocuments/t/G/TBTN25/MYS130.docx", "https://docs.wto.org/imrd/directdoc.asp?DDFDocuments/t/G/TBTN25/MYS130.docx")</f>
        <v>https://docs.wto.org/imrd/directdoc.asp?DDFDocuments/t/G/TBTN25/MYS130.docx</v>
      </c>
      <c r="S818" s="3" t="str">
        <f>HYPERLINK("https://docs.wto.org/imrd/directdoc.asp?DDFDocuments/u/G/TBTN25/MYS130.docx", "https://docs.wto.org/imrd/directdoc.asp?DDFDocuments/u/G/TBTN25/MYS130.docx")</f>
        <v>https://docs.wto.org/imrd/directdoc.asp?DDFDocuments/u/G/TBTN25/MYS130.docx</v>
      </c>
      <c r="T818" s="3" t="str">
        <f>HYPERLINK("https://docs.wto.org/imrd/directdoc.asp?DDFDocuments/v/G/TBTN25/MYS130.docx", "https://docs.wto.org/imrd/directdoc.asp?DDFDocuments/v/G/TBTN25/MYS130.docx")</f>
        <v>https://docs.wto.org/imrd/directdoc.asp?DDFDocuments/v/G/TBTN25/MYS130.docx</v>
      </c>
      <c r="U818" s="3" t="s">
        <v>421</v>
      </c>
      <c r="V818" s="3" t="s">
        <v>422</v>
      </c>
      <c r="W818" s="3" t="s">
        <v>422</v>
      </c>
      <c r="X818" s="3" t="s">
        <v>422</v>
      </c>
      <c r="Y818" s="3" t="s">
        <v>422</v>
      </c>
      <c r="Z818" s="3" t="s">
        <v>422</v>
      </c>
      <c r="AA818" s="3" t="s">
        <v>422</v>
      </c>
      <c r="AB818" s="1" t="s">
        <v>1695</v>
      </c>
    </row>
    <row r="819" spans="1:28" ht="90" x14ac:dyDescent="0.25">
      <c r="A819" s="3" t="s">
        <v>28</v>
      </c>
      <c r="B819" s="9">
        <v>46006</v>
      </c>
      <c r="C819" s="13" t="str">
        <f>HYPERLINK("https://eping.wto.org/en/Search?viewData= G/TBT/N/UGA/1947/Add.1"," G/TBT/N/UGA/1947/Add.1")</f>
        <v xml:space="preserve"> G/TBT/N/UGA/1947/Add.1</v>
      </c>
      <c r="D819" s="1" t="s">
        <v>1696</v>
      </c>
      <c r="E819" s="1" t="s">
        <v>1697</v>
      </c>
      <c r="F819" s="1" t="s">
        <v>1681</v>
      </c>
      <c r="G819" s="1" t="s">
        <v>1682</v>
      </c>
      <c r="H819" s="1" t="s">
        <v>1683</v>
      </c>
      <c r="I819" s="1" t="s">
        <v>715</v>
      </c>
      <c r="J819" s="1" t="s">
        <v>23</v>
      </c>
      <c r="K819" s="1" t="s">
        <v>23</v>
      </c>
      <c r="L819" s="3"/>
      <c r="M819" s="9" t="s">
        <v>23</v>
      </c>
      <c r="N819" s="9" t="s">
        <v>23</v>
      </c>
      <c r="O819" s="9" t="s">
        <v>23</v>
      </c>
      <c r="P819" s="3" t="s">
        <v>71</v>
      </c>
      <c r="Q819" s="3"/>
      <c r="R819" s="3" t="str">
        <f>HYPERLINK("https://docs.wto.org/imrd/directdoc.asp?DDFDocuments/t/G/TBTN24/UGA1947A1.docx", "https://docs.wto.org/imrd/directdoc.asp?DDFDocuments/t/G/TBTN24/UGA1947A1.docx")</f>
        <v>https://docs.wto.org/imrd/directdoc.asp?DDFDocuments/t/G/TBTN24/UGA1947A1.docx</v>
      </c>
      <c r="S819" s="3" t="str">
        <f>HYPERLINK("https://docs.wto.org/imrd/directdoc.asp?DDFDocuments/u/G/TBTN24/UGA1947A1.docx", "https://docs.wto.org/imrd/directdoc.asp?DDFDocuments/u/G/TBTN24/UGA1947A1.docx")</f>
        <v>https://docs.wto.org/imrd/directdoc.asp?DDFDocuments/u/G/TBTN24/UGA1947A1.docx</v>
      </c>
      <c r="T819" s="3" t="str">
        <f>HYPERLINK("https://docs.wto.org/imrd/directdoc.asp?DDFDocuments/v/G/TBTN24/UGA1947A1.docx", "https://docs.wto.org/imrd/directdoc.asp?DDFDocuments/v/G/TBTN24/UGA1947A1.docx")</f>
        <v>https://docs.wto.org/imrd/directdoc.asp?DDFDocuments/v/G/TBTN24/UGA1947A1.docx</v>
      </c>
      <c r="U819" s="3" t="s">
        <v>422</v>
      </c>
      <c r="V819" s="3" t="s">
        <v>422</v>
      </c>
      <c r="W819" s="3" t="s">
        <v>421</v>
      </c>
      <c r="X819" s="3" t="s">
        <v>422</v>
      </c>
      <c r="Y819" s="3" t="s">
        <v>422</v>
      </c>
      <c r="Z819" s="3" t="s">
        <v>422</v>
      </c>
      <c r="AA819" s="3" t="s">
        <v>422</v>
      </c>
      <c r="AB819" s="1" t="s">
        <v>23</v>
      </c>
    </row>
    <row r="820" spans="1:28" ht="90" x14ac:dyDescent="0.25">
      <c r="A820" s="3" t="s">
        <v>28</v>
      </c>
      <c r="B820" s="9">
        <v>46006</v>
      </c>
      <c r="C820" s="13" t="str">
        <f>HYPERLINK("https://eping.wto.org/en/Search?viewData= G/TBT/N/UGA/1945/Add.1"," G/TBT/N/UGA/1945/Add.1")</f>
        <v xml:space="preserve"> G/TBT/N/UGA/1945/Add.1</v>
      </c>
      <c r="D820" s="1" t="s">
        <v>1698</v>
      </c>
      <c r="E820" s="1" t="s">
        <v>1699</v>
      </c>
      <c r="F820" s="1" t="s">
        <v>1681</v>
      </c>
      <c r="G820" s="1" t="s">
        <v>1682</v>
      </c>
      <c r="H820" s="1" t="s">
        <v>1683</v>
      </c>
      <c r="I820" s="1" t="s">
        <v>715</v>
      </c>
      <c r="J820" s="1" t="s">
        <v>23</v>
      </c>
      <c r="K820" s="1" t="s">
        <v>23</v>
      </c>
      <c r="L820" s="3"/>
      <c r="M820" s="9" t="s">
        <v>23</v>
      </c>
      <c r="N820" s="9" t="s">
        <v>23</v>
      </c>
      <c r="O820" s="9" t="s">
        <v>23</v>
      </c>
      <c r="P820" s="3" t="s">
        <v>71</v>
      </c>
      <c r="Q820" s="3"/>
      <c r="R820" s="3" t="str">
        <f>HYPERLINK("https://docs.wto.org/imrd/directdoc.asp?DDFDocuments/t/G/TBTN24/UGA1945A1.docx", "https://docs.wto.org/imrd/directdoc.asp?DDFDocuments/t/G/TBTN24/UGA1945A1.docx")</f>
        <v>https://docs.wto.org/imrd/directdoc.asp?DDFDocuments/t/G/TBTN24/UGA1945A1.docx</v>
      </c>
      <c r="S820" s="3" t="str">
        <f>HYPERLINK("https://docs.wto.org/imrd/directdoc.asp?DDFDocuments/u/G/TBTN24/UGA1945A1.docx", "https://docs.wto.org/imrd/directdoc.asp?DDFDocuments/u/G/TBTN24/UGA1945A1.docx")</f>
        <v>https://docs.wto.org/imrd/directdoc.asp?DDFDocuments/u/G/TBTN24/UGA1945A1.docx</v>
      </c>
      <c r="T820" s="3" t="str">
        <f>HYPERLINK("https://docs.wto.org/imrd/directdoc.asp?DDFDocuments/v/G/TBTN24/UGA1945A1.docx", "https://docs.wto.org/imrd/directdoc.asp?DDFDocuments/v/G/TBTN24/UGA1945A1.docx")</f>
        <v>https://docs.wto.org/imrd/directdoc.asp?DDFDocuments/v/G/TBTN24/UGA1945A1.docx</v>
      </c>
      <c r="U820" s="3" t="s">
        <v>422</v>
      </c>
      <c r="V820" s="3" t="s">
        <v>422</v>
      </c>
      <c r="W820" s="3" t="s">
        <v>421</v>
      </c>
      <c r="X820" s="3" t="s">
        <v>422</v>
      </c>
      <c r="Y820" s="3" t="s">
        <v>422</v>
      </c>
      <c r="Z820" s="3" t="s">
        <v>422</v>
      </c>
      <c r="AA820" s="3" t="s">
        <v>422</v>
      </c>
      <c r="AB820" s="1" t="s">
        <v>23</v>
      </c>
    </row>
    <row r="821" spans="1:28" ht="375" x14ac:dyDescent="0.25">
      <c r="A821" s="3" t="s">
        <v>70</v>
      </c>
      <c r="B821" s="9">
        <v>46006</v>
      </c>
      <c r="C821" s="13" t="str">
        <f>HYPERLINK("https://eping.wto.org/en/Search?viewData= G/TBT/N/USA/538/Rev.1/Add.3"," G/TBT/N/USA/538/Rev.1/Add.3")</f>
        <v xml:space="preserve"> G/TBT/N/USA/538/Rev.1/Add.3</v>
      </c>
      <c r="D821" s="1" t="s">
        <v>1700</v>
      </c>
      <c r="E821" s="1" t="s">
        <v>1701</v>
      </c>
      <c r="F821" s="1" t="s">
        <v>1702</v>
      </c>
      <c r="G821" s="1" t="s">
        <v>1703</v>
      </c>
      <c r="H821" s="1" t="s">
        <v>1704</v>
      </c>
      <c r="I821" s="1" t="s">
        <v>1705</v>
      </c>
      <c r="J821" s="1" t="s">
        <v>23</v>
      </c>
      <c r="K821" s="1" t="s">
        <v>23</v>
      </c>
      <c r="L821" s="3"/>
      <c r="M821" s="9" t="s">
        <v>23</v>
      </c>
      <c r="N821" s="9" t="s">
        <v>23</v>
      </c>
      <c r="O821" s="9" t="s">
        <v>23</v>
      </c>
      <c r="P821" s="3" t="s">
        <v>71</v>
      </c>
      <c r="Q821" s="1" t="s">
        <v>1706</v>
      </c>
      <c r="R821" s="3" t="str">
        <f>HYPERLINK("https://docs.wto.org/imrd/directdoc.asp?DDFDocuments/t/G/TBTN10/USA538R1A3.docx", "https://docs.wto.org/imrd/directdoc.asp?DDFDocuments/t/G/TBTN10/USA538R1A3.docx")</f>
        <v>https://docs.wto.org/imrd/directdoc.asp?DDFDocuments/t/G/TBTN10/USA538R1A3.docx</v>
      </c>
      <c r="S821" s="3" t="str">
        <f>HYPERLINK("https://docs.wto.org/imrd/directdoc.asp?DDFDocuments/u/G/TBTN10/USA538R1A3.docx", "https://docs.wto.org/imrd/directdoc.asp?DDFDocuments/u/G/TBTN10/USA538R1A3.docx")</f>
        <v>https://docs.wto.org/imrd/directdoc.asp?DDFDocuments/u/G/TBTN10/USA538R1A3.docx</v>
      </c>
      <c r="T821" s="3" t="str">
        <f>HYPERLINK("https://docs.wto.org/imrd/directdoc.asp?DDFDocuments/v/G/TBTN10/USA538R1A3.docx", "https://docs.wto.org/imrd/directdoc.asp?DDFDocuments/v/G/TBTN10/USA538R1A3.docx")</f>
        <v>https://docs.wto.org/imrd/directdoc.asp?DDFDocuments/v/G/TBTN10/USA538R1A3.docx</v>
      </c>
      <c r="U821" s="3" t="s">
        <v>421</v>
      </c>
      <c r="V821" s="3" t="s">
        <v>422</v>
      </c>
      <c r="W821" s="3" t="s">
        <v>421</v>
      </c>
      <c r="X821" s="3" t="s">
        <v>422</v>
      </c>
      <c r="Y821" s="3" t="s">
        <v>422</v>
      </c>
      <c r="Z821" s="3" t="s">
        <v>422</v>
      </c>
      <c r="AA821" s="3" t="s">
        <v>422</v>
      </c>
      <c r="AB821" s="1" t="s">
        <v>23</v>
      </c>
    </row>
    <row r="822" spans="1:28" ht="270" x14ac:dyDescent="0.25">
      <c r="A822" s="3" t="s">
        <v>1707</v>
      </c>
      <c r="B822" s="9">
        <v>46006</v>
      </c>
      <c r="C822" s="13" t="str">
        <f>HYPERLINK("https://eping.wto.org/en/Search?viewData= G/TBT/N/EGY/2/Add.37"," G/TBT/N/EGY/2/Add.37")</f>
        <v xml:space="preserve"> G/TBT/N/EGY/2/Add.37</v>
      </c>
      <c r="D822" s="1" t="s">
        <v>1708</v>
      </c>
      <c r="E822" s="1" t="s">
        <v>1709</v>
      </c>
      <c r="F822" s="1" t="s">
        <v>1710</v>
      </c>
      <c r="G822" s="1" t="s">
        <v>23</v>
      </c>
      <c r="H822" s="1" t="s">
        <v>1711</v>
      </c>
      <c r="I822" s="1" t="s">
        <v>23</v>
      </c>
      <c r="K822" s="1" t="s">
        <v>1622</v>
      </c>
      <c r="L822" s="3"/>
      <c r="M822" s="9" t="s">
        <v>23</v>
      </c>
      <c r="N822" s="9" t="s">
        <v>23</v>
      </c>
      <c r="O822" s="9" t="s">
        <v>23</v>
      </c>
      <c r="P822" s="3" t="s">
        <v>71</v>
      </c>
      <c r="Q822" s="3"/>
      <c r="R822" s="3" t="str">
        <f>HYPERLINK("https://docs.wto.org/imrd/directdoc.asp?DDFDocuments/t/G/TBTN05/EGY2A37.docx", "https://docs.wto.org/imrd/directdoc.asp?DDFDocuments/t/G/TBTN05/EGY2A37.docx")</f>
        <v>https://docs.wto.org/imrd/directdoc.asp?DDFDocuments/t/G/TBTN05/EGY2A37.docx</v>
      </c>
      <c r="S822" s="3" t="str">
        <f>HYPERLINK("https://docs.wto.org/imrd/directdoc.asp?DDFDocuments/u/G/TBTN05/EGY2A37.docx", "https://docs.wto.org/imrd/directdoc.asp?DDFDocuments/u/G/TBTN05/EGY2A37.docx")</f>
        <v>https://docs.wto.org/imrd/directdoc.asp?DDFDocuments/u/G/TBTN05/EGY2A37.docx</v>
      </c>
      <c r="T822" s="3" t="str">
        <f>HYPERLINK("https://docs.wto.org/imrd/directdoc.asp?DDFDocuments/v/G/TBTN05/EGY2A37.docx", "https://docs.wto.org/imrd/directdoc.asp?DDFDocuments/v/G/TBTN05/EGY2A37.docx")</f>
        <v>https://docs.wto.org/imrd/directdoc.asp?DDFDocuments/v/G/TBTN05/EGY2A37.docx</v>
      </c>
      <c r="U822" s="3" t="s">
        <v>421</v>
      </c>
      <c r="V822" s="3" t="s">
        <v>422</v>
      </c>
      <c r="W822" s="3" t="s">
        <v>422</v>
      </c>
      <c r="X822" s="3" t="s">
        <v>422</v>
      </c>
      <c r="Y822" s="3" t="s">
        <v>422</v>
      </c>
      <c r="Z822" s="3" t="s">
        <v>422</v>
      </c>
      <c r="AA822" s="3" t="s">
        <v>422</v>
      </c>
      <c r="AB822" s="1" t="s">
        <v>23</v>
      </c>
    </row>
    <row r="823" spans="1:28" ht="105" x14ac:dyDescent="0.25">
      <c r="A823" s="3" t="s">
        <v>28</v>
      </c>
      <c r="B823" s="9">
        <v>46006</v>
      </c>
      <c r="C823" s="13" t="str">
        <f>HYPERLINK("https://eping.wto.org/en/Search?viewData= G/TBT/N/UGA/1739/Add.1"," G/TBT/N/UGA/1739/Add.1")</f>
        <v xml:space="preserve"> G/TBT/N/UGA/1739/Add.1</v>
      </c>
      <c r="D823" s="1" t="s">
        <v>1712</v>
      </c>
      <c r="E823" s="1" t="s">
        <v>1713</v>
      </c>
      <c r="F823" s="1" t="s">
        <v>1714</v>
      </c>
      <c r="G823" s="1" t="s">
        <v>1715</v>
      </c>
      <c r="H823" s="1" t="s">
        <v>1716</v>
      </c>
      <c r="I823" s="1" t="s">
        <v>1717</v>
      </c>
      <c r="J823" s="1" t="s">
        <v>23</v>
      </c>
      <c r="K823" s="1" t="s">
        <v>23</v>
      </c>
      <c r="L823" s="3"/>
      <c r="M823" s="9" t="s">
        <v>23</v>
      </c>
      <c r="N823" s="9" t="s">
        <v>23</v>
      </c>
      <c r="O823" s="9" t="s">
        <v>23</v>
      </c>
      <c r="P823" s="3" t="s">
        <v>71</v>
      </c>
      <c r="Q823" s="3"/>
      <c r="R823" s="3" t="str">
        <f>HYPERLINK("https://docs.wto.org/imrd/directdoc.asp?DDFDocuments/t/G/TBTN23/UGA1739A1.docx", "https://docs.wto.org/imrd/directdoc.asp?DDFDocuments/t/G/TBTN23/UGA1739A1.docx")</f>
        <v>https://docs.wto.org/imrd/directdoc.asp?DDFDocuments/t/G/TBTN23/UGA1739A1.docx</v>
      </c>
      <c r="S823" s="3" t="str">
        <f>HYPERLINK("https://docs.wto.org/imrd/directdoc.asp?DDFDocuments/u/G/TBTN23/UGA1739A1.docx", "https://docs.wto.org/imrd/directdoc.asp?DDFDocuments/u/G/TBTN23/UGA1739A1.docx")</f>
        <v>https://docs.wto.org/imrd/directdoc.asp?DDFDocuments/u/G/TBTN23/UGA1739A1.docx</v>
      </c>
      <c r="T823" s="3" t="str">
        <f>HYPERLINK("https://docs.wto.org/imrd/directdoc.asp?DDFDocuments/v/G/TBTN23/UGA1739A1.docx", "https://docs.wto.org/imrd/directdoc.asp?DDFDocuments/v/G/TBTN23/UGA1739A1.docx")</f>
        <v>https://docs.wto.org/imrd/directdoc.asp?DDFDocuments/v/G/TBTN23/UGA1739A1.docx</v>
      </c>
      <c r="U823" s="3" t="s">
        <v>421</v>
      </c>
      <c r="V823" s="3" t="s">
        <v>422</v>
      </c>
      <c r="W823" s="3" t="s">
        <v>421</v>
      </c>
      <c r="X823" s="3" t="s">
        <v>422</v>
      </c>
      <c r="Y823" s="3" t="s">
        <v>422</v>
      </c>
      <c r="Z823" s="3" t="s">
        <v>422</v>
      </c>
      <c r="AA823" s="3" t="s">
        <v>422</v>
      </c>
      <c r="AB823" s="1" t="s">
        <v>23</v>
      </c>
    </row>
    <row r="824" spans="1:28" ht="75" x14ac:dyDescent="0.25">
      <c r="A824" s="3" t="s">
        <v>28</v>
      </c>
      <c r="B824" s="9">
        <v>46006</v>
      </c>
      <c r="C824" s="13" t="str">
        <f>HYPERLINK("https://eping.wto.org/en/Search?viewData= G/TBT/N/UGA/1963/Add.1"," G/TBT/N/UGA/1963/Add.1")</f>
        <v xml:space="preserve"> G/TBT/N/UGA/1963/Add.1</v>
      </c>
      <c r="D824" s="1" t="s">
        <v>1718</v>
      </c>
      <c r="E824" s="1" t="s">
        <v>1719</v>
      </c>
      <c r="F824" s="1" t="s">
        <v>1720</v>
      </c>
      <c r="G824" s="1" t="s">
        <v>1721</v>
      </c>
      <c r="H824" s="1" t="s">
        <v>1722</v>
      </c>
      <c r="I824" s="1" t="s">
        <v>715</v>
      </c>
      <c r="J824" s="1" t="s">
        <v>23</v>
      </c>
      <c r="K824" s="1" t="s">
        <v>23</v>
      </c>
      <c r="L824" s="3"/>
      <c r="M824" s="9" t="s">
        <v>23</v>
      </c>
      <c r="N824" s="9" t="s">
        <v>23</v>
      </c>
      <c r="O824" s="9" t="s">
        <v>23</v>
      </c>
      <c r="P824" s="3" t="s">
        <v>71</v>
      </c>
      <c r="Q824" s="3"/>
      <c r="R824" s="3" t="str">
        <f>HYPERLINK("https://docs.wto.org/imrd/directdoc.asp?DDFDocuments/t/G/TBTN24/UGA1963A1.docx", "https://docs.wto.org/imrd/directdoc.asp?DDFDocuments/t/G/TBTN24/UGA1963A1.docx")</f>
        <v>https://docs.wto.org/imrd/directdoc.asp?DDFDocuments/t/G/TBTN24/UGA1963A1.docx</v>
      </c>
      <c r="S824" s="3" t="str">
        <f>HYPERLINK("https://docs.wto.org/imrd/directdoc.asp?DDFDocuments/u/G/TBTN24/UGA1963A1.docx", "https://docs.wto.org/imrd/directdoc.asp?DDFDocuments/u/G/TBTN24/UGA1963A1.docx")</f>
        <v>https://docs.wto.org/imrd/directdoc.asp?DDFDocuments/u/G/TBTN24/UGA1963A1.docx</v>
      </c>
      <c r="T824" s="3" t="str">
        <f>HYPERLINK("https://docs.wto.org/imrd/directdoc.asp?DDFDocuments/v/G/TBTN24/UGA1963A1.docx", "https://docs.wto.org/imrd/directdoc.asp?DDFDocuments/v/G/TBTN24/UGA1963A1.docx")</f>
        <v>https://docs.wto.org/imrd/directdoc.asp?DDFDocuments/v/G/TBTN24/UGA1963A1.docx</v>
      </c>
      <c r="U824" s="3" t="s">
        <v>422</v>
      </c>
      <c r="V824" s="3" t="s">
        <v>422</v>
      </c>
      <c r="W824" s="3" t="s">
        <v>421</v>
      </c>
      <c r="X824" s="3" t="s">
        <v>422</v>
      </c>
      <c r="Y824" s="3" t="s">
        <v>422</v>
      </c>
      <c r="Z824" s="3" t="s">
        <v>422</v>
      </c>
      <c r="AA824" s="3" t="s">
        <v>422</v>
      </c>
      <c r="AB824" s="1" t="s">
        <v>23</v>
      </c>
    </row>
    <row r="825" spans="1:28" ht="90" x14ac:dyDescent="0.25">
      <c r="A825" s="3" t="s">
        <v>28</v>
      </c>
      <c r="B825" s="9">
        <v>46006</v>
      </c>
      <c r="C825" s="13" t="str">
        <f>HYPERLINK("https://eping.wto.org/en/Search?viewData= G/TBT/N/UGA/1965/Add.1"," G/TBT/N/UGA/1965/Add.1")</f>
        <v xml:space="preserve"> G/TBT/N/UGA/1965/Add.1</v>
      </c>
      <c r="D825" s="1" t="s">
        <v>1723</v>
      </c>
      <c r="E825" s="1" t="s">
        <v>1724</v>
      </c>
      <c r="F825" s="1" t="s">
        <v>1720</v>
      </c>
      <c r="G825" s="1" t="s">
        <v>1721</v>
      </c>
      <c r="H825" s="1" t="s">
        <v>1722</v>
      </c>
      <c r="I825" s="1" t="s">
        <v>715</v>
      </c>
      <c r="J825" s="1" t="s">
        <v>23</v>
      </c>
      <c r="K825" s="1" t="s">
        <v>23</v>
      </c>
      <c r="L825" s="3"/>
      <c r="M825" s="9" t="s">
        <v>23</v>
      </c>
      <c r="N825" s="9" t="s">
        <v>23</v>
      </c>
      <c r="O825" s="9" t="s">
        <v>23</v>
      </c>
      <c r="P825" s="3" t="s">
        <v>71</v>
      </c>
      <c r="Q825" s="3"/>
      <c r="R825" s="3" t="str">
        <f>HYPERLINK("https://docs.wto.org/imrd/directdoc.asp?DDFDocuments/t/G/TBTN24/UGA1965A1.docx", "https://docs.wto.org/imrd/directdoc.asp?DDFDocuments/t/G/TBTN24/UGA1965A1.docx")</f>
        <v>https://docs.wto.org/imrd/directdoc.asp?DDFDocuments/t/G/TBTN24/UGA1965A1.docx</v>
      </c>
      <c r="S825" s="3" t="str">
        <f>HYPERLINK("https://docs.wto.org/imrd/directdoc.asp?DDFDocuments/u/G/TBTN24/UGA1965A1.docx", "https://docs.wto.org/imrd/directdoc.asp?DDFDocuments/u/G/TBTN24/UGA1965A1.docx")</f>
        <v>https://docs.wto.org/imrd/directdoc.asp?DDFDocuments/u/G/TBTN24/UGA1965A1.docx</v>
      </c>
      <c r="T825" s="3" t="str">
        <f>HYPERLINK("https://docs.wto.org/imrd/directdoc.asp?DDFDocuments/v/G/TBTN24/UGA1965A1.docx", "https://docs.wto.org/imrd/directdoc.asp?DDFDocuments/v/G/TBTN24/UGA1965A1.docx")</f>
        <v>https://docs.wto.org/imrd/directdoc.asp?DDFDocuments/v/G/TBTN24/UGA1965A1.docx</v>
      </c>
      <c r="U825" s="3" t="s">
        <v>422</v>
      </c>
      <c r="V825" s="3" t="s">
        <v>422</v>
      </c>
      <c r="W825" s="3" t="s">
        <v>421</v>
      </c>
      <c r="X825" s="3" t="s">
        <v>422</v>
      </c>
      <c r="Y825" s="3" t="s">
        <v>422</v>
      </c>
      <c r="Z825" s="3" t="s">
        <v>422</v>
      </c>
      <c r="AA825" s="3" t="s">
        <v>422</v>
      </c>
      <c r="AB825" s="1" t="s">
        <v>23</v>
      </c>
    </row>
    <row r="826" spans="1:28" ht="90" x14ac:dyDescent="0.25">
      <c r="A826" s="3" t="s">
        <v>28</v>
      </c>
      <c r="B826" s="9">
        <v>46006</v>
      </c>
      <c r="C826" s="13" t="str">
        <f>HYPERLINK("https://eping.wto.org/en/Search?viewData= G/TBT/N/UGA/1966/Add.1"," G/TBT/N/UGA/1966/Add.1")</f>
        <v xml:space="preserve"> G/TBT/N/UGA/1966/Add.1</v>
      </c>
      <c r="D826" s="1" t="s">
        <v>1725</v>
      </c>
      <c r="E826" s="1" t="s">
        <v>1726</v>
      </c>
      <c r="F826" s="1" t="s">
        <v>1720</v>
      </c>
      <c r="G826" s="1" t="s">
        <v>1721</v>
      </c>
      <c r="H826" s="1" t="s">
        <v>1727</v>
      </c>
      <c r="I826" s="1" t="s">
        <v>715</v>
      </c>
      <c r="J826" s="1" t="s">
        <v>23</v>
      </c>
      <c r="K826" s="1" t="s">
        <v>23</v>
      </c>
      <c r="L826" s="3"/>
      <c r="M826" s="9" t="s">
        <v>23</v>
      </c>
      <c r="N826" s="9" t="s">
        <v>23</v>
      </c>
      <c r="O826" s="9" t="s">
        <v>23</v>
      </c>
      <c r="P826" s="3" t="s">
        <v>71</v>
      </c>
      <c r="Q826" s="3"/>
      <c r="R826" s="3" t="str">
        <f>HYPERLINK("https://docs.wto.org/imrd/directdoc.asp?DDFDocuments/t/G/TBTN24/UGA1966A1.docx", "https://docs.wto.org/imrd/directdoc.asp?DDFDocuments/t/G/TBTN24/UGA1966A1.docx")</f>
        <v>https://docs.wto.org/imrd/directdoc.asp?DDFDocuments/t/G/TBTN24/UGA1966A1.docx</v>
      </c>
      <c r="S826" s="3" t="str">
        <f>HYPERLINK("https://docs.wto.org/imrd/directdoc.asp?DDFDocuments/u/G/TBTN24/UGA1966A1.docx", "https://docs.wto.org/imrd/directdoc.asp?DDFDocuments/u/G/TBTN24/UGA1966A1.docx")</f>
        <v>https://docs.wto.org/imrd/directdoc.asp?DDFDocuments/u/G/TBTN24/UGA1966A1.docx</v>
      </c>
      <c r="T826" s="3" t="str">
        <f>HYPERLINK("https://docs.wto.org/imrd/directdoc.asp?DDFDocuments/v/G/TBTN24/UGA1966A1.docx", "https://docs.wto.org/imrd/directdoc.asp?DDFDocuments/v/G/TBTN24/UGA1966A1.docx")</f>
        <v>https://docs.wto.org/imrd/directdoc.asp?DDFDocuments/v/G/TBTN24/UGA1966A1.docx</v>
      </c>
      <c r="U826" s="3" t="s">
        <v>422</v>
      </c>
      <c r="V826" s="3" t="s">
        <v>422</v>
      </c>
      <c r="W826" s="3" t="s">
        <v>421</v>
      </c>
      <c r="X826" s="3" t="s">
        <v>422</v>
      </c>
      <c r="Y826" s="3" t="s">
        <v>422</v>
      </c>
      <c r="Z826" s="3" t="s">
        <v>422</v>
      </c>
      <c r="AA826" s="3" t="s">
        <v>422</v>
      </c>
      <c r="AB826" s="1" t="s">
        <v>23</v>
      </c>
    </row>
    <row r="827" spans="1:28" ht="300" x14ac:dyDescent="0.25">
      <c r="A827" s="3" t="s">
        <v>43</v>
      </c>
      <c r="B827" s="9">
        <v>46006</v>
      </c>
      <c r="C827" s="13" t="str">
        <f>HYPERLINK("https://eping.wto.org/en/Search?viewData= G/TBT/N/BDI/420/Add.1, G/TBT/N/KEN/1525/Add.2, G/TBT/N/RWA/955/Add.1, G/TBT/N/TZA/1055/Add.1, G/TBT/N/UGA/1870/Add.1"," G/TBT/N/BDI/420/Add.1, G/TBT/N/KEN/1525/Add.2, G/TBT/N/RWA/955/Add.1, G/TBT/N/TZA/1055/Add.1, G/TBT/N/UGA/1870/Add.1")</f>
        <v xml:space="preserve"> G/TBT/N/BDI/420/Add.1, G/TBT/N/KEN/1525/Add.2, G/TBT/N/RWA/955/Add.1, G/TBT/N/TZA/1055/Add.1, G/TBT/N/UGA/1870/Add.1</v>
      </c>
      <c r="D827" s="1" t="s">
        <v>1728</v>
      </c>
      <c r="E827" s="1" t="s">
        <v>1729</v>
      </c>
      <c r="F827" s="1" t="s">
        <v>1730</v>
      </c>
      <c r="G827" s="1" t="s">
        <v>1573</v>
      </c>
      <c r="H827" s="1" t="s">
        <v>115</v>
      </c>
      <c r="I827" s="1" t="s">
        <v>649</v>
      </c>
      <c r="J827" s="1" t="s">
        <v>23</v>
      </c>
      <c r="K827" s="1" t="s">
        <v>23</v>
      </c>
      <c r="L827" s="3"/>
      <c r="M827" s="9" t="s">
        <v>23</v>
      </c>
      <c r="N827" s="9" t="s">
        <v>23</v>
      </c>
      <c r="O827" s="9" t="s">
        <v>23</v>
      </c>
      <c r="P827" s="3" t="s">
        <v>71</v>
      </c>
      <c r="Q827" s="3"/>
      <c r="R827" s="3" t="str">
        <f>HYPERLINK("https://docs.wto.org/imrd/directdoc.asp?DDFDocuments/t/G/TBTN23/BDI420A1.docx", "https://docs.wto.org/imrd/directdoc.asp?DDFDocuments/t/G/TBTN23/BDI420A1.docx")</f>
        <v>https://docs.wto.org/imrd/directdoc.asp?DDFDocuments/t/G/TBTN23/BDI420A1.docx</v>
      </c>
      <c r="S827" s="3" t="str">
        <f>HYPERLINK("https://docs.wto.org/imrd/directdoc.asp?DDFDocuments/u/G/TBTN23/BDI420A1.docx", "https://docs.wto.org/imrd/directdoc.asp?DDFDocuments/u/G/TBTN23/BDI420A1.docx")</f>
        <v>https://docs.wto.org/imrd/directdoc.asp?DDFDocuments/u/G/TBTN23/BDI420A1.docx</v>
      </c>
      <c r="T827" s="3" t="str">
        <f>HYPERLINK("https://docs.wto.org/imrd/directdoc.asp?DDFDocuments/v/G/TBTN23/BDI420A1.docx", "https://docs.wto.org/imrd/directdoc.asp?DDFDocuments/v/G/TBTN23/BDI420A1.docx")</f>
        <v>https://docs.wto.org/imrd/directdoc.asp?DDFDocuments/v/G/TBTN23/BDI420A1.docx</v>
      </c>
      <c r="U827" s="3" t="s">
        <v>421</v>
      </c>
      <c r="V827" s="3" t="s">
        <v>422</v>
      </c>
      <c r="W827" s="3" t="s">
        <v>421</v>
      </c>
      <c r="X827" s="3" t="s">
        <v>422</v>
      </c>
      <c r="Y827" s="3" t="s">
        <v>422</v>
      </c>
      <c r="Z827" s="3" t="s">
        <v>422</v>
      </c>
      <c r="AA827" s="3" t="s">
        <v>422</v>
      </c>
      <c r="AB827" s="1" t="s">
        <v>23</v>
      </c>
    </row>
    <row r="828" spans="1:28" ht="300" x14ac:dyDescent="0.25">
      <c r="A828" s="3" t="s">
        <v>47</v>
      </c>
      <c r="B828" s="9">
        <v>46006</v>
      </c>
      <c r="C828" s="13" t="str">
        <f>HYPERLINK("https://eping.wto.org/en/Search?viewData= G/TBT/N/BDI/420/Add.1, G/TBT/N/KEN/1525/Add.2, G/TBT/N/RWA/955/Add.1, G/TBT/N/TZA/1055/Add.1, G/TBT/N/UGA/1870/Add.1"," G/TBT/N/BDI/420/Add.1, G/TBT/N/KEN/1525/Add.2, G/TBT/N/RWA/955/Add.1, G/TBT/N/TZA/1055/Add.1, G/TBT/N/UGA/1870/Add.1")</f>
        <v xml:space="preserve"> G/TBT/N/BDI/420/Add.1, G/TBT/N/KEN/1525/Add.2, G/TBT/N/RWA/955/Add.1, G/TBT/N/TZA/1055/Add.1, G/TBT/N/UGA/1870/Add.1</v>
      </c>
      <c r="D828" s="1" t="s">
        <v>1728</v>
      </c>
      <c r="E828" s="1" t="s">
        <v>1729</v>
      </c>
      <c r="F828" s="1" t="s">
        <v>1730</v>
      </c>
      <c r="G828" s="1" t="s">
        <v>1573</v>
      </c>
      <c r="H828" s="1" t="s">
        <v>115</v>
      </c>
      <c r="I828" s="1" t="s">
        <v>649</v>
      </c>
      <c r="J828" s="1" t="s">
        <v>23</v>
      </c>
      <c r="K828" s="1" t="s">
        <v>23</v>
      </c>
      <c r="L828" s="3"/>
      <c r="M828" s="9" t="s">
        <v>23</v>
      </c>
      <c r="N828" s="9" t="s">
        <v>23</v>
      </c>
      <c r="O828" s="9" t="s">
        <v>23</v>
      </c>
      <c r="P828" s="3" t="s">
        <v>71</v>
      </c>
      <c r="Q828" s="3"/>
      <c r="R828" s="3" t="str">
        <f>HYPERLINK("https://docs.wto.org/imrd/directdoc.asp?DDFDocuments/t/G/TBTN23/BDI420A1.docx", "https://docs.wto.org/imrd/directdoc.asp?DDFDocuments/t/G/TBTN23/BDI420A1.docx")</f>
        <v>https://docs.wto.org/imrd/directdoc.asp?DDFDocuments/t/G/TBTN23/BDI420A1.docx</v>
      </c>
      <c r="S828" s="3" t="str">
        <f>HYPERLINK("https://docs.wto.org/imrd/directdoc.asp?DDFDocuments/u/G/TBTN23/BDI420A1.docx", "https://docs.wto.org/imrd/directdoc.asp?DDFDocuments/u/G/TBTN23/BDI420A1.docx")</f>
        <v>https://docs.wto.org/imrd/directdoc.asp?DDFDocuments/u/G/TBTN23/BDI420A1.docx</v>
      </c>
      <c r="T828" s="3" t="str">
        <f>HYPERLINK("https://docs.wto.org/imrd/directdoc.asp?DDFDocuments/v/G/TBTN23/BDI420A1.docx", "https://docs.wto.org/imrd/directdoc.asp?DDFDocuments/v/G/TBTN23/BDI420A1.docx")</f>
        <v>https://docs.wto.org/imrd/directdoc.asp?DDFDocuments/v/G/TBTN23/BDI420A1.docx</v>
      </c>
      <c r="U828" s="3" t="s">
        <v>421</v>
      </c>
      <c r="V828" s="3" t="s">
        <v>422</v>
      </c>
      <c r="W828" s="3" t="s">
        <v>421</v>
      </c>
      <c r="X828" s="3" t="s">
        <v>422</v>
      </c>
      <c r="Y828" s="3" t="s">
        <v>422</v>
      </c>
      <c r="Z828" s="3" t="s">
        <v>422</v>
      </c>
      <c r="AA828" s="3" t="s">
        <v>422</v>
      </c>
      <c r="AB828" s="1" t="s">
        <v>23</v>
      </c>
    </row>
    <row r="829" spans="1:28" ht="345" x14ac:dyDescent="0.25">
      <c r="A829" s="3" t="s">
        <v>70</v>
      </c>
      <c r="B829" s="9">
        <v>46006</v>
      </c>
      <c r="C829" s="13" t="str">
        <f>HYPERLINK("https://eping.wto.org/en/Search?viewData= G/TBT/N/USA/1443/Add.4"," G/TBT/N/USA/1443/Add.4")</f>
        <v xml:space="preserve"> G/TBT/N/USA/1443/Add.4</v>
      </c>
      <c r="D829" s="1" t="s">
        <v>1731</v>
      </c>
      <c r="E829" s="1" t="s">
        <v>1732</v>
      </c>
      <c r="F829" s="1" t="s">
        <v>1733</v>
      </c>
      <c r="G829" s="1" t="s">
        <v>23</v>
      </c>
      <c r="H829" s="1" t="s">
        <v>1734</v>
      </c>
      <c r="I829" s="1" t="s">
        <v>1705</v>
      </c>
      <c r="J829" s="1" t="s">
        <v>23</v>
      </c>
      <c r="K829" s="1" t="s">
        <v>76</v>
      </c>
      <c r="L829" s="3"/>
      <c r="M829" s="9">
        <v>46048</v>
      </c>
      <c r="N829" s="9" t="s">
        <v>23</v>
      </c>
      <c r="O829" s="9" t="s">
        <v>23</v>
      </c>
      <c r="P829" s="3" t="s">
        <v>71</v>
      </c>
      <c r="Q829" s="1" t="s">
        <v>1735</v>
      </c>
      <c r="R829" s="3" t="str">
        <f>HYPERLINK("https://docs.wto.org/imrd/directdoc.asp?DDFDocuments/t/G/TBTN19/USA1443A4.docx", "https://docs.wto.org/imrd/directdoc.asp?DDFDocuments/t/G/TBTN19/USA1443A4.docx")</f>
        <v>https://docs.wto.org/imrd/directdoc.asp?DDFDocuments/t/G/TBTN19/USA1443A4.docx</v>
      </c>
      <c r="S829" s="3" t="str">
        <f>HYPERLINK("https://docs.wto.org/imrd/directdoc.asp?DDFDocuments/u/G/TBTN19/USA1443A4.docx", "https://docs.wto.org/imrd/directdoc.asp?DDFDocuments/u/G/TBTN19/USA1443A4.docx")</f>
        <v>https://docs.wto.org/imrd/directdoc.asp?DDFDocuments/u/G/TBTN19/USA1443A4.docx</v>
      </c>
      <c r="T829" s="3" t="str">
        <f>HYPERLINK("https://docs.wto.org/imrd/directdoc.asp?DDFDocuments/v/G/TBTN19/USA1443A4.docx", "https://docs.wto.org/imrd/directdoc.asp?DDFDocuments/v/G/TBTN19/USA1443A4.docx")</f>
        <v>https://docs.wto.org/imrd/directdoc.asp?DDFDocuments/v/G/TBTN19/USA1443A4.docx</v>
      </c>
      <c r="U829" s="3" t="s">
        <v>421</v>
      </c>
      <c r="V829" s="3" t="s">
        <v>422</v>
      </c>
      <c r="W829" s="3" t="s">
        <v>421</v>
      </c>
      <c r="X829" s="3" t="s">
        <v>422</v>
      </c>
      <c r="Y829" s="3" t="s">
        <v>422</v>
      </c>
      <c r="Z829" s="3" t="s">
        <v>422</v>
      </c>
      <c r="AA829" s="3" t="s">
        <v>422</v>
      </c>
      <c r="AB829" s="1" t="s">
        <v>23</v>
      </c>
    </row>
    <row r="830" spans="1:28" ht="90" x14ac:dyDescent="0.25">
      <c r="A830" s="3" t="s">
        <v>124</v>
      </c>
      <c r="B830" s="9">
        <v>46006</v>
      </c>
      <c r="C830" s="13" t="str">
        <f>HYPERLINK("https://eping.wto.org/en/Search?viewData= G/TBT/N/THA/706/Add.1"," G/TBT/N/THA/706/Add.1")</f>
        <v xml:space="preserve"> G/TBT/N/THA/706/Add.1</v>
      </c>
      <c r="D830" s="1" t="s">
        <v>1736</v>
      </c>
      <c r="E830" s="1" t="s">
        <v>1737</v>
      </c>
      <c r="F830" s="1" t="s">
        <v>1553</v>
      </c>
      <c r="G830" s="1" t="s">
        <v>23</v>
      </c>
      <c r="H830" s="1" t="s">
        <v>1738</v>
      </c>
      <c r="I830" s="1" t="s">
        <v>90</v>
      </c>
      <c r="J830" s="1" t="s">
        <v>1739</v>
      </c>
      <c r="K830" s="1" t="s">
        <v>1622</v>
      </c>
      <c r="L830" s="3"/>
      <c r="M830" s="9" t="s">
        <v>23</v>
      </c>
      <c r="N830" s="9" t="s">
        <v>23</v>
      </c>
      <c r="O830" s="9" t="s">
        <v>23</v>
      </c>
      <c r="P830" s="3" t="s">
        <v>71</v>
      </c>
      <c r="Q830" s="1" t="s">
        <v>1740</v>
      </c>
      <c r="R830" s="3" t="str">
        <f>HYPERLINK("https://docs.wto.org/imrd/directdoc.asp?DDFDocuments/t/G/TBTN23/THA706A1.docx", "https://docs.wto.org/imrd/directdoc.asp?DDFDocuments/t/G/TBTN23/THA706A1.docx")</f>
        <v>https://docs.wto.org/imrd/directdoc.asp?DDFDocuments/t/G/TBTN23/THA706A1.docx</v>
      </c>
      <c r="S830" s="3" t="str">
        <f>HYPERLINK("https://docs.wto.org/imrd/directdoc.asp?DDFDocuments/u/G/TBTN23/THA706A1.docx", "https://docs.wto.org/imrd/directdoc.asp?DDFDocuments/u/G/TBTN23/THA706A1.docx")</f>
        <v>https://docs.wto.org/imrd/directdoc.asp?DDFDocuments/u/G/TBTN23/THA706A1.docx</v>
      </c>
      <c r="T830" s="3" t="str">
        <f>HYPERLINK("https://docs.wto.org/imrd/directdoc.asp?DDFDocuments/v/G/TBTN23/THA706A1.docx", "https://docs.wto.org/imrd/directdoc.asp?DDFDocuments/v/G/TBTN23/THA706A1.docx")</f>
        <v>https://docs.wto.org/imrd/directdoc.asp?DDFDocuments/v/G/TBTN23/THA706A1.docx</v>
      </c>
      <c r="U830" s="3" t="s">
        <v>421</v>
      </c>
      <c r="V830" s="3" t="s">
        <v>422</v>
      </c>
      <c r="W830" s="3" t="s">
        <v>422</v>
      </c>
      <c r="X830" s="3" t="s">
        <v>422</v>
      </c>
      <c r="Y830" s="3" t="s">
        <v>422</v>
      </c>
      <c r="Z830" s="3" t="s">
        <v>422</v>
      </c>
      <c r="AA830" s="3" t="s">
        <v>422</v>
      </c>
      <c r="AB830" s="1" t="s">
        <v>23</v>
      </c>
    </row>
    <row r="831" spans="1:28" ht="90" x14ac:dyDescent="0.25">
      <c r="A831" s="3" t="s">
        <v>28</v>
      </c>
      <c r="B831" s="9">
        <v>46006</v>
      </c>
      <c r="C831" s="13" t="str">
        <f>HYPERLINK("https://eping.wto.org/en/Search?viewData= G/TBT/N/UGA/1962/Add.1"," G/TBT/N/UGA/1962/Add.1")</f>
        <v xml:space="preserve"> G/TBT/N/UGA/1962/Add.1</v>
      </c>
      <c r="D831" s="1" t="s">
        <v>1741</v>
      </c>
      <c r="E831" s="1" t="s">
        <v>1742</v>
      </c>
      <c r="F831" s="1" t="s">
        <v>1743</v>
      </c>
      <c r="G831" s="1" t="s">
        <v>1682</v>
      </c>
      <c r="H831" s="1" t="s">
        <v>1744</v>
      </c>
      <c r="I831" s="1" t="s">
        <v>715</v>
      </c>
      <c r="J831" s="1" t="s">
        <v>23</v>
      </c>
      <c r="K831" s="1" t="s">
        <v>23</v>
      </c>
      <c r="L831" s="3"/>
      <c r="M831" s="9" t="s">
        <v>23</v>
      </c>
      <c r="N831" s="9" t="s">
        <v>23</v>
      </c>
      <c r="O831" s="9" t="s">
        <v>23</v>
      </c>
      <c r="P831" s="3" t="s">
        <v>71</v>
      </c>
      <c r="Q831" s="3"/>
      <c r="R831" s="3" t="str">
        <f>HYPERLINK("https://docs.wto.org/imrd/directdoc.asp?DDFDocuments/t/G/TBTN24/UGA1962A1.docx", "https://docs.wto.org/imrd/directdoc.asp?DDFDocuments/t/G/TBTN24/UGA1962A1.docx")</f>
        <v>https://docs.wto.org/imrd/directdoc.asp?DDFDocuments/t/G/TBTN24/UGA1962A1.docx</v>
      </c>
      <c r="S831" s="3" t="str">
        <f>HYPERLINK("https://docs.wto.org/imrd/directdoc.asp?DDFDocuments/u/G/TBTN24/UGA1962A1.docx", "https://docs.wto.org/imrd/directdoc.asp?DDFDocuments/u/G/TBTN24/UGA1962A1.docx")</f>
        <v>https://docs.wto.org/imrd/directdoc.asp?DDFDocuments/u/G/TBTN24/UGA1962A1.docx</v>
      </c>
      <c r="T831" s="3" t="str">
        <f>HYPERLINK("https://docs.wto.org/imrd/directdoc.asp?DDFDocuments/v/G/TBTN24/UGA1962A1.docx", "https://docs.wto.org/imrd/directdoc.asp?DDFDocuments/v/G/TBTN24/UGA1962A1.docx")</f>
        <v>https://docs.wto.org/imrd/directdoc.asp?DDFDocuments/v/G/TBTN24/UGA1962A1.docx</v>
      </c>
      <c r="U831" s="3" t="s">
        <v>422</v>
      </c>
      <c r="V831" s="3" t="s">
        <v>422</v>
      </c>
      <c r="W831" s="3" t="s">
        <v>421</v>
      </c>
      <c r="X831" s="3" t="s">
        <v>422</v>
      </c>
      <c r="Y831" s="3" t="s">
        <v>422</v>
      </c>
      <c r="Z831" s="3" t="s">
        <v>422</v>
      </c>
      <c r="AA831" s="3" t="s">
        <v>422</v>
      </c>
      <c r="AB831" s="1" t="s">
        <v>23</v>
      </c>
    </row>
    <row r="832" spans="1:28" ht="75" x14ac:dyDescent="0.25">
      <c r="A832" s="3" t="s">
        <v>28</v>
      </c>
      <c r="B832" s="9">
        <v>46006</v>
      </c>
      <c r="C832" s="13" t="str">
        <f>HYPERLINK("https://eping.wto.org/en/Search?viewData= G/TBT/N/UGA/2038/Add.1"," G/TBT/N/UGA/2038/Add.1")</f>
        <v xml:space="preserve"> G/TBT/N/UGA/2038/Add.1</v>
      </c>
      <c r="D832" s="1" t="s">
        <v>1745</v>
      </c>
      <c r="E832" s="1" t="s">
        <v>1746</v>
      </c>
      <c r="F832" s="1" t="s">
        <v>1747</v>
      </c>
      <c r="G832" s="1" t="s">
        <v>1748</v>
      </c>
      <c r="H832" s="1" t="s">
        <v>1749</v>
      </c>
      <c r="I832" s="1" t="s">
        <v>1750</v>
      </c>
      <c r="J832" s="1" t="s">
        <v>23</v>
      </c>
      <c r="K832" s="1" t="s">
        <v>23</v>
      </c>
      <c r="L832" s="3"/>
      <c r="M832" s="9" t="s">
        <v>23</v>
      </c>
      <c r="N832" s="9" t="s">
        <v>23</v>
      </c>
      <c r="O832" s="9" t="s">
        <v>23</v>
      </c>
      <c r="P832" s="3" t="s">
        <v>71</v>
      </c>
      <c r="Q832" s="3"/>
      <c r="R832" s="3" t="str">
        <f>HYPERLINK("https://docs.wto.org/imrd/directdoc.asp?DDFDocuments/t/G/TBTN24/UGA2038A1.docx", "https://docs.wto.org/imrd/directdoc.asp?DDFDocuments/t/G/TBTN24/UGA2038A1.docx")</f>
        <v>https://docs.wto.org/imrd/directdoc.asp?DDFDocuments/t/G/TBTN24/UGA2038A1.docx</v>
      </c>
      <c r="S832" s="3" t="str">
        <f>HYPERLINK("https://docs.wto.org/imrd/directdoc.asp?DDFDocuments/u/G/TBTN24/UGA2038A1.docx", "https://docs.wto.org/imrd/directdoc.asp?DDFDocuments/u/G/TBTN24/UGA2038A1.docx")</f>
        <v>https://docs.wto.org/imrd/directdoc.asp?DDFDocuments/u/G/TBTN24/UGA2038A1.docx</v>
      </c>
      <c r="T832" s="3" t="str">
        <f>HYPERLINK("https://docs.wto.org/imrd/directdoc.asp?DDFDocuments/v/G/TBTN24/UGA2038A1.docx", "https://docs.wto.org/imrd/directdoc.asp?DDFDocuments/v/G/TBTN24/UGA2038A1.docx")</f>
        <v>https://docs.wto.org/imrd/directdoc.asp?DDFDocuments/v/G/TBTN24/UGA2038A1.docx</v>
      </c>
      <c r="U832" s="3" t="s">
        <v>421</v>
      </c>
      <c r="V832" s="3" t="s">
        <v>422</v>
      </c>
      <c r="W832" s="3" t="s">
        <v>422</v>
      </c>
      <c r="X832" s="3" t="s">
        <v>422</v>
      </c>
      <c r="Y832" s="3" t="s">
        <v>422</v>
      </c>
      <c r="Z832" s="3" t="s">
        <v>422</v>
      </c>
      <c r="AA832" s="3" t="s">
        <v>422</v>
      </c>
      <c r="AB832" s="1" t="s">
        <v>23</v>
      </c>
    </row>
    <row r="833" spans="1:28" ht="90" x14ac:dyDescent="0.25">
      <c r="A833" s="3" t="s">
        <v>28</v>
      </c>
      <c r="B833" s="9">
        <v>46006</v>
      </c>
      <c r="C833" s="13" t="str">
        <f>HYPERLINK("https://eping.wto.org/en/Search?viewData= G/TBT/N/UGA/1944/Add.1"," G/TBT/N/UGA/1944/Add.1")</f>
        <v xml:space="preserve"> G/TBT/N/UGA/1944/Add.1</v>
      </c>
      <c r="D833" s="1" t="s">
        <v>1751</v>
      </c>
      <c r="E833" s="1" t="s">
        <v>1752</v>
      </c>
      <c r="F833" s="1" t="s">
        <v>1681</v>
      </c>
      <c r="G833" s="1" t="s">
        <v>1682</v>
      </c>
      <c r="H833" s="1" t="s">
        <v>1683</v>
      </c>
      <c r="I833" s="1" t="s">
        <v>715</v>
      </c>
      <c r="J833" s="1" t="s">
        <v>23</v>
      </c>
      <c r="K833" s="1" t="s">
        <v>23</v>
      </c>
      <c r="L833" s="3"/>
      <c r="M833" s="9" t="s">
        <v>23</v>
      </c>
      <c r="N833" s="9" t="s">
        <v>23</v>
      </c>
      <c r="O833" s="9" t="s">
        <v>23</v>
      </c>
      <c r="P833" s="3" t="s">
        <v>71</v>
      </c>
      <c r="Q833" s="3"/>
      <c r="R833" s="3" t="str">
        <f>HYPERLINK("https://docs.wto.org/imrd/directdoc.asp?DDFDocuments/t/G/TBTN24/UGA1944A1.docx", "https://docs.wto.org/imrd/directdoc.asp?DDFDocuments/t/G/TBTN24/UGA1944A1.docx")</f>
        <v>https://docs.wto.org/imrd/directdoc.asp?DDFDocuments/t/G/TBTN24/UGA1944A1.docx</v>
      </c>
      <c r="S833" s="3" t="str">
        <f>HYPERLINK("https://docs.wto.org/imrd/directdoc.asp?DDFDocuments/u/G/TBTN24/UGA1944A1.docx", "https://docs.wto.org/imrd/directdoc.asp?DDFDocuments/u/G/TBTN24/UGA1944A1.docx")</f>
        <v>https://docs.wto.org/imrd/directdoc.asp?DDFDocuments/u/G/TBTN24/UGA1944A1.docx</v>
      </c>
      <c r="T833" s="3" t="str">
        <f>HYPERLINK("https://docs.wto.org/imrd/directdoc.asp?DDFDocuments/v/G/TBTN24/UGA1944A1.docx", "https://docs.wto.org/imrd/directdoc.asp?DDFDocuments/v/G/TBTN24/UGA1944A1.docx")</f>
        <v>https://docs.wto.org/imrd/directdoc.asp?DDFDocuments/v/G/TBTN24/UGA1944A1.docx</v>
      </c>
      <c r="U833" s="3" t="s">
        <v>422</v>
      </c>
      <c r="V833" s="3" t="s">
        <v>422</v>
      </c>
      <c r="W833" s="3" t="s">
        <v>421</v>
      </c>
      <c r="X833" s="3" t="s">
        <v>422</v>
      </c>
      <c r="Y833" s="3" t="s">
        <v>422</v>
      </c>
      <c r="Z833" s="3" t="s">
        <v>422</v>
      </c>
      <c r="AA833" s="3" t="s">
        <v>422</v>
      </c>
      <c r="AB833" s="1" t="s">
        <v>23</v>
      </c>
    </row>
    <row r="834" spans="1:28" ht="225" x14ac:dyDescent="0.25">
      <c r="A834" s="3" t="s">
        <v>70</v>
      </c>
      <c r="B834" s="9">
        <v>46006</v>
      </c>
      <c r="C834" s="13" t="str">
        <f>HYPERLINK("https://eping.wto.org/en/Search?viewData= G/TBT/N/USA/2146/Add.2"," G/TBT/N/USA/2146/Add.2")</f>
        <v xml:space="preserve"> G/TBT/N/USA/2146/Add.2</v>
      </c>
      <c r="D834" s="1" t="s">
        <v>1753</v>
      </c>
      <c r="E834" s="1" t="s">
        <v>1754</v>
      </c>
      <c r="F834" s="1" t="s">
        <v>1755</v>
      </c>
      <c r="G834" s="1" t="s">
        <v>23</v>
      </c>
      <c r="H834" s="1" t="s">
        <v>1756</v>
      </c>
      <c r="I834" s="1" t="s">
        <v>150</v>
      </c>
      <c r="J834" s="1" t="s">
        <v>23</v>
      </c>
      <c r="K834" s="1" t="s">
        <v>23</v>
      </c>
      <c r="L834" s="3"/>
      <c r="M834" s="9" t="s">
        <v>23</v>
      </c>
      <c r="N834" s="9" t="s">
        <v>23</v>
      </c>
      <c r="O834" s="9" t="s">
        <v>23</v>
      </c>
      <c r="P834" s="3" t="s">
        <v>71</v>
      </c>
      <c r="Q834" s="1" t="s">
        <v>1757</v>
      </c>
      <c r="R834" s="3" t="str">
        <f>HYPERLINK("https://docs.wto.org/imrd/directdoc.asp?DDFDocuments/t/G/TBTN24/USA2146A2.docx", "https://docs.wto.org/imrd/directdoc.asp?DDFDocuments/t/G/TBTN24/USA2146A2.docx")</f>
        <v>https://docs.wto.org/imrd/directdoc.asp?DDFDocuments/t/G/TBTN24/USA2146A2.docx</v>
      </c>
      <c r="S834" s="3" t="str">
        <f>HYPERLINK("https://docs.wto.org/imrd/directdoc.asp?DDFDocuments/u/G/TBTN24/USA2146A2.docx", "https://docs.wto.org/imrd/directdoc.asp?DDFDocuments/u/G/TBTN24/USA2146A2.docx")</f>
        <v>https://docs.wto.org/imrd/directdoc.asp?DDFDocuments/u/G/TBTN24/USA2146A2.docx</v>
      </c>
      <c r="T834" s="3" t="str">
        <f>HYPERLINK("https://docs.wto.org/imrd/directdoc.asp?DDFDocuments/v/G/TBTN24/USA2146A2.docx", "https://docs.wto.org/imrd/directdoc.asp?DDFDocuments/v/G/TBTN24/USA2146A2.docx")</f>
        <v>https://docs.wto.org/imrd/directdoc.asp?DDFDocuments/v/G/TBTN24/USA2146A2.docx</v>
      </c>
      <c r="U834" s="3" t="s">
        <v>421</v>
      </c>
      <c r="V834" s="3" t="s">
        <v>422</v>
      </c>
      <c r="W834" s="3" t="s">
        <v>421</v>
      </c>
      <c r="X834" s="3" t="s">
        <v>422</v>
      </c>
      <c r="Y834" s="3" t="s">
        <v>422</v>
      </c>
      <c r="Z834" s="3" t="s">
        <v>422</v>
      </c>
      <c r="AA834" s="3" t="s">
        <v>422</v>
      </c>
      <c r="AB834" s="1" t="s">
        <v>23</v>
      </c>
    </row>
    <row r="835" spans="1:28" ht="300" x14ac:dyDescent="0.25">
      <c r="A835" s="3" t="s">
        <v>47</v>
      </c>
      <c r="B835" s="9">
        <v>46006</v>
      </c>
      <c r="C835" s="13" t="str">
        <f>HYPERLINK("https://eping.wto.org/en/Search?viewData= G/TBT/N/BDI/393/Add.1, G/TBT/N/KEN/1479/Add.2, G/TBT/N/RWA/917/Add.1, G/TBT/N/TZA/1013/Add.1, G/TBT/N/UGA/1826/Add.1"," G/TBT/N/BDI/393/Add.1, G/TBT/N/KEN/1479/Add.2, G/TBT/N/RWA/917/Add.1, G/TBT/N/TZA/1013/Add.1, G/TBT/N/UGA/1826/Add.1")</f>
        <v xml:space="preserve"> G/TBT/N/BDI/393/Add.1, G/TBT/N/KEN/1479/Add.2, G/TBT/N/RWA/917/Add.1, G/TBT/N/TZA/1013/Add.1, G/TBT/N/UGA/1826/Add.1</v>
      </c>
      <c r="D835" s="1" t="s">
        <v>1758</v>
      </c>
      <c r="E835" s="1" t="s">
        <v>1759</v>
      </c>
      <c r="F835" s="1" t="s">
        <v>1760</v>
      </c>
      <c r="G835" s="1" t="s">
        <v>1573</v>
      </c>
      <c r="H835" s="1" t="s">
        <v>115</v>
      </c>
      <c r="I835" s="1" t="s">
        <v>649</v>
      </c>
      <c r="J835" s="1" t="s">
        <v>23</v>
      </c>
      <c r="K835" s="1" t="s">
        <v>23</v>
      </c>
      <c r="L835" s="3"/>
      <c r="M835" s="9" t="s">
        <v>23</v>
      </c>
      <c r="N835" s="9" t="s">
        <v>23</v>
      </c>
      <c r="O835" s="9" t="s">
        <v>23</v>
      </c>
      <c r="P835" s="3" t="s">
        <v>71</v>
      </c>
      <c r="Q835" s="3"/>
      <c r="R835" s="3" t="str">
        <f>HYPERLINK("https://docs.wto.org/imrd/directdoc.asp?DDFDocuments/t/G/TBTN23/BDI393A1.docx", "https://docs.wto.org/imrd/directdoc.asp?DDFDocuments/t/G/TBTN23/BDI393A1.docx")</f>
        <v>https://docs.wto.org/imrd/directdoc.asp?DDFDocuments/t/G/TBTN23/BDI393A1.docx</v>
      </c>
      <c r="S835" s="3" t="str">
        <f>HYPERLINK("https://docs.wto.org/imrd/directdoc.asp?DDFDocuments/u/G/TBTN23/BDI393A1.docx", "https://docs.wto.org/imrd/directdoc.asp?DDFDocuments/u/G/TBTN23/BDI393A1.docx")</f>
        <v>https://docs.wto.org/imrd/directdoc.asp?DDFDocuments/u/G/TBTN23/BDI393A1.docx</v>
      </c>
      <c r="T835" s="3" t="str">
        <f>HYPERLINK("https://docs.wto.org/imrd/directdoc.asp?DDFDocuments/v/G/TBTN23/BDI393A1.docx", "https://docs.wto.org/imrd/directdoc.asp?DDFDocuments/v/G/TBTN23/BDI393A1.docx")</f>
        <v>https://docs.wto.org/imrd/directdoc.asp?DDFDocuments/v/G/TBTN23/BDI393A1.docx</v>
      </c>
      <c r="U835" s="3" t="s">
        <v>421</v>
      </c>
      <c r="V835" s="3" t="s">
        <v>422</v>
      </c>
      <c r="W835" s="3" t="s">
        <v>421</v>
      </c>
      <c r="X835" s="3" t="s">
        <v>422</v>
      </c>
      <c r="Y835" s="3" t="s">
        <v>422</v>
      </c>
      <c r="Z835" s="3" t="s">
        <v>422</v>
      </c>
      <c r="AA835" s="3" t="s">
        <v>422</v>
      </c>
      <c r="AB835" s="1" t="s">
        <v>23</v>
      </c>
    </row>
    <row r="836" spans="1:28" ht="409.5" x14ac:dyDescent="0.25">
      <c r="A836" s="3" t="s">
        <v>70</v>
      </c>
      <c r="B836" s="9">
        <v>46006</v>
      </c>
      <c r="C836" s="13" t="str">
        <f>HYPERLINK("https://eping.wto.org/en/Search?viewData= G/TBT/N/USA/2253/Add.1"," G/TBT/N/USA/2253/Add.1")</f>
        <v xml:space="preserve"> G/TBT/N/USA/2253/Add.1</v>
      </c>
      <c r="D836" s="1" t="s">
        <v>1761</v>
      </c>
      <c r="E836" s="1" t="s">
        <v>1762</v>
      </c>
      <c r="F836" s="1" t="s">
        <v>1111</v>
      </c>
      <c r="G836" s="1" t="s">
        <v>23</v>
      </c>
      <c r="H836" s="1" t="s">
        <v>1763</v>
      </c>
      <c r="I836" s="1" t="s">
        <v>167</v>
      </c>
      <c r="J836" s="1" t="s">
        <v>23</v>
      </c>
      <c r="K836" s="1" t="s">
        <v>23</v>
      </c>
      <c r="L836" s="3"/>
      <c r="M836" s="9" t="s">
        <v>23</v>
      </c>
      <c r="N836" s="9" t="s">
        <v>23</v>
      </c>
      <c r="O836" s="9" t="s">
        <v>23</v>
      </c>
      <c r="P836" s="3" t="s">
        <v>71</v>
      </c>
      <c r="Q836" s="1" t="s">
        <v>1764</v>
      </c>
      <c r="R836" s="3" t="str">
        <f>HYPERLINK("https://docs.wto.org/imrd/directdoc.asp?DDFDocuments/t/G/TBTN25/USA2253A1.docx", "https://docs.wto.org/imrd/directdoc.asp?DDFDocuments/t/G/TBTN25/USA2253A1.docx")</f>
        <v>https://docs.wto.org/imrd/directdoc.asp?DDFDocuments/t/G/TBTN25/USA2253A1.docx</v>
      </c>
      <c r="S836" s="3" t="str">
        <f>HYPERLINK("https://docs.wto.org/imrd/directdoc.asp?DDFDocuments/u/G/TBTN25/USA2253A1.docx", "https://docs.wto.org/imrd/directdoc.asp?DDFDocuments/u/G/TBTN25/USA2253A1.docx")</f>
        <v>https://docs.wto.org/imrd/directdoc.asp?DDFDocuments/u/G/TBTN25/USA2253A1.docx</v>
      </c>
      <c r="T836" s="3" t="str">
        <f>HYPERLINK("https://docs.wto.org/imrd/directdoc.asp?DDFDocuments/v/G/TBTN25/USA2253A1.docx", "https://docs.wto.org/imrd/directdoc.asp?DDFDocuments/v/G/TBTN25/USA2253A1.docx")</f>
        <v>https://docs.wto.org/imrd/directdoc.asp?DDFDocuments/v/G/TBTN25/USA2253A1.docx</v>
      </c>
      <c r="U836" s="3" t="s">
        <v>422</v>
      </c>
      <c r="V836" s="3" t="s">
        <v>422</v>
      </c>
      <c r="W836" s="3" t="s">
        <v>422</v>
      </c>
      <c r="X836" s="3" t="s">
        <v>422</v>
      </c>
      <c r="Y836" s="3" t="s">
        <v>422</v>
      </c>
      <c r="Z836" s="3" t="s">
        <v>422</v>
      </c>
      <c r="AA836" s="3" t="s">
        <v>422</v>
      </c>
      <c r="AB836" s="1" t="s">
        <v>23</v>
      </c>
    </row>
    <row r="837" spans="1:28" ht="225" x14ac:dyDescent="0.25">
      <c r="A837" s="3" t="s">
        <v>28</v>
      </c>
      <c r="B837" s="9">
        <v>46006</v>
      </c>
      <c r="C837" s="13" t="str">
        <f>HYPERLINK("https://eping.wto.org/en/Search?viewData= G/TBT/N/UGA/2118/Add.1"," G/TBT/N/UGA/2118/Add.1")</f>
        <v xml:space="preserve"> G/TBT/N/UGA/2118/Add.1</v>
      </c>
      <c r="D837" s="1" t="s">
        <v>1765</v>
      </c>
      <c r="E837" s="1" t="s">
        <v>1766</v>
      </c>
      <c r="F837" s="1" t="s">
        <v>1767</v>
      </c>
      <c r="G837" s="1" t="s">
        <v>1768</v>
      </c>
      <c r="H837" s="1" t="s">
        <v>1683</v>
      </c>
      <c r="I837" s="1" t="s">
        <v>137</v>
      </c>
      <c r="J837" s="1" t="s">
        <v>23</v>
      </c>
      <c r="K837" s="1" t="s">
        <v>23</v>
      </c>
      <c r="L837" s="3"/>
      <c r="M837" s="9" t="s">
        <v>23</v>
      </c>
      <c r="N837" s="9" t="s">
        <v>23</v>
      </c>
      <c r="O837" s="9" t="s">
        <v>23</v>
      </c>
      <c r="P837" s="3" t="s">
        <v>71</v>
      </c>
      <c r="Q837" s="3"/>
      <c r="R837" s="3" t="str">
        <f>HYPERLINK("https://docs.wto.org/imrd/directdoc.asp?DDFDocuments/t/G/TBTN25/UGA2118A1.docx", "https://docs.wto.org/imrd/directdoc.asp?DDFDocuments/t/G/TBTN25/UGA2118A1.docx")</f>
        <v>https://docs.wto.org/imrd/directdoc.asp?DDFDocuments/t/G/TBTN25/UGA2118A1.docx</v>
      </c>
      <c r="S837" s="3" t="str">
        <f>HYPERLINK("https://docs.wto.org/imrd/directdoc.asp?DDFDocuments/u/G/TBTN25/UGA2118A1.docx", "https://docs.wto.org/imrd/directdoc.asp?DDFDocuments/u/G/TBTN25/UGA2118A1.docx")</f>
        <v>https://docs.wto.org/imrd/directdoc.asp?DDFDocuments/u/G/TBTN25/UGA2118A1.docx</v>
      </c>
      <c r="T837" s="3" t="str">
        <f>HYPERLINK("https://docs.wto.org/imrd/directdoc.asp?DDFDocuments/v/G/TBTN25/UGA2118A1.docx", "https://docs.wto.org/imrd/directdoc.asp?DDFDocuments/v/G/TBTN25/UGA2118A1.docx")</f>
        <v>https://docs.wto.org/imrd/directdoc.asp?DDFDocuments/v/G/TBTN25/UGA2118A1.docx</v>
      </c>
      <c r="U837" s="3" t="s">
        <v>421</v>
      </c>
      <c r="V837" s="3" t="s">
        <v>422</v>
      </c>
      <c r="W837" s="3" t="s">
        <v>422</v>
      </c>
      <c r="X837" s="3" t="s">
        <v>422</v>
      </c>
      <c r="Y837" s="3" t="s">
        <v>422</v>
      </c>
      <c r="Z837" s="3" t="s">
        <v>422</v>
      </c>
      <c r="AA837" s="3" t="s">
        <v>422</v>
      </c>
      <c r="AB837" s="1" t="s">
        <v>23</v>
      </c>
    </row>
    <row r="838" spans="1:28" ht="90" x14ac:dyDescent="0.25">
      <c r="A838" s="3" t="s">
        <v>28</v>
      </c>
      <c r="B838" s="9">
        <v>46006</v>
      </c>
      <c r="C838" s="13" t="str">
        <f>HYPERLINK("https://eping.wto.org/en/Search?viewData= G/TBT/N/UGA/2039/Add.1"," G/TBT/N/UGA/2039/Add.1")</f>
        <v xml:space="preserve"> G/TBT/N/UGA/2039/Add.1</v>
      </c>
      <c r="D838" s="1" t="s">
        <v>1769</v>
      </c>
      <c r="E838" s="1" t="s">
        <v>1770</v>
      </c>
      <c r="F838" s="1" t="s">
        <v>1747</v>
      </c>
      <c r="G838" s="1" t="s">
        <v>1748</v>
      </c>
      <c r="H838" s="1" t="s">
        <v>1749</v>
      </c>
      <c r="I838" s="1" t="s">
        <v>137</v>
      </c>
      <c r="J838" s="1" t="s">
        <v>23</v>
      </c>
      <c r="K838" s="1" t="s">
        <v>23</v>
      </c>
      <c r="L838" s="3"/>
      <c r="M838" s="9" t="s">
        <v>23</v>
      </c>
      <c r="N838" s="9" t="s">
        <v>23</v>
      </c>
      <c r="O838" s="9" t="s">
        <v>23</v>
      </c>
      <c r="P838" s="3" t="s">
        <v>71</v>
      </c>
      <c r="Q838" s="3"/>
      <c r="R838" s="3" t="str">
        <f>HYPERLINK("https://docs.wto.org/imrd/directdoc.asp?DDFDocuments/t/G/TBTN24/UGA2039A1.docx", "https://docs.wto.org/imrd/directdoc.asp?DDFDocuments/t/G/TBTN24/UGA2039A1.docx")</f>
        <v>https://docs.wto.org/imrd/directdoc.asp?DDFDocuments/t/G/TBTN24/UGA2039A1.docx</v>
      </c>
      <c r="S838" s="3" t="str">
        <f>HYPERLINK("https://docs.wto.org/imrd/directdoc.asp?DDFDocuments/u/G/TBTN24/UGA2039A1.docx", "https://docs.wto.org/imrd/directdoc.asp?DDFDocuments/u/G/TBTN24/UGA2039A1.docx")</f>
        <v>https://docs.wto.org/imrd/directdoc.asp?DDFDocuments/u/G/TBTN24/UGA2039A1.docx</v>
      </c>
      <c r="T838" s="3" t="str">
        <f>HYPERLINK("https://docs.wto.org/imrd/directdoc.asp?DDFDocuments/v/G/TBTN24/UGA2039A1.docx", "https://docs.wto.org/imrd/directdoc.asp?DDFDocuments/v/G/TBTN24/UGA2039A1.docx")</f>
        <v>https://docs.wto.org/imrd/directdoc.asp?DDFDocuments/v/G/TBTN24/UGA2039A1.docx</v>
      </c>
      <c r="U838" s="3" t="s">
        <v>421</v>
      </c>
      <c r="V838" s="3" t="s">
        <v>422</v>
      </c>
      <c r="W838" s="3" t="s">
        <v>422</v>
      </c>
      <c r="X838" s="3" t="s">
        <v>422</v>
      </c>
      <c r="Y838" s="3" t="s">
        <v>422</v>
      </c>
      <c r="Z838" s="3" t="s">
        <v>422</v>
      </c>
      <c r="AA838" s="3" t="s">
        <v>422</v>
      </c>
      <c r="AB838" s="1" t="s">
        <v>23</v>
      </c>
    </row>
    <row r="839" spans="1:28" ht="90" x14ac:dyDescent="0.25">
      <c r="A839" s="3" t="s">
        <v>28</v>
      </c>
      <c r="B839" s="9">
        <v>46006</v>
      </c>
      <c r="C839" s="13" t="str">
        <f>HYPERLINK("https://eping.wto.org/en/Search?viewData= G/TBT/N/UGA/1960/Add.1"," G/TBT/N/UGA/1960/Add.1")</f>
        <v xml:space="preserve"> G/TBT/N/UGA/1960/Add.1</v>
      </c>
      <c r="D839" s="1" t="s">
        <v>1771</v>
      </c>
      <c r="E839" s="1" t="s">
        <v>1772</v>
      </c>
      <c r="F839" s="1" t="s">
        <v>1743</v>
      </c>
      <c r="G839" s="1" t="s">
        <v>1682</v>
      </c>
      <c r="H839" s="1" t="s">
        <v>1744</v>
      </c>
      <c r="I839" s="1" t="s">
        <v>715</v>
      </c>
      <c r="J839" s="1" t="s">
        <v>23</v>
      </c>
      <c r="K839" s="1" t="s">
        <v>23</v>
      </c>
      <c r="L839" s="3"/>
      <c r="M839" s="9" t="s">
        <v>23</v>
      </c>
      <c r="N839" s="9" t="s">
        <v>23</v>
      </c>
      <c r="O839" s="9" t="s">
        <v>23</v>
      </c>
      <c r="P839" s="3" t="s">
        <v>71</v>
      </c>
      <c r="Q839" s="3"/>
      <c r="R839" s="3" t="str">
        <f>HYPERLINK("https://docs.wto.org/imrd/directdoc.asp?DDFDocuments/t/G/TBTN24/UGA1960A1.docx", "https://docs.wto.org/imrd/directdoc.asp?DDFDocuments/t/G/TBTN24/UGA1960A1.docx")</f>
        <v>https://docs.wto.org/imrd/directdoc.asp?DDFDocuments/t/G/TBTN24/UGA1960A1.docx</v>
      </c>
      <c r="S839" s="3" t="str">
        <f>HYPERLINK("https://docs.wto.org/imrd/directdoc.asp?DDFDocuments/u/G/TBTN24/UGA1960A1.docx", "https://docs.wto.org/imrd/directdoc.asp?DDFDocuments/u/G/TBTN24/UGA1960A1.docx")</f>
        <v>https://docs.wto.org/imrd/directdoc.asp?DDFDocuments/u/G/TBTN24/UGA1960A1.docx</v>
      </c>
      <c r="T839" s="3" t="str">
        <f>HYPERLINK("https://docs.wto.org/imrd/directdoc.asp?DDFDocuments/v/G/TBTN24/UGA1960A1.docx", "https://docs.wto.org/imrd/directdoc.asp?DDFDocuments/v/G/TBTN24/UGA1960A1.docx")</f>
        <v>https://docs.wto.org/imrd/directdoc.asp?DDFDocuments/v/G/TBTN24/UGA1960A1.docx</v>
      </c>
      <c r="U839" s="3" t="s">
        <v>422</v>
      </c>
      <c r="V839" s="3" t="s">
        <v>422</v>
      </c>
      <c r="W839" s="3" t="s">
        <v>421</v>
      </c>
      <c r="X839" s="3" t="s">
        <v>422</v>
      </c>
      <c r="Y839" s="3" t="s">
        <v>422</v>
      </c>
      <c r="Z839" s="3" t="s">
        <v>422</v>
      </c>
      <c r="AA839" s="3" t="s">
        <v>422</v>
      </c>
      <c r="AB839" s="1" t="s">
        <v>23</v>
      </c>
    </row>
    <row r="840" spans="1:28" ht="300" x14ac:dyDescent="0.25">
      <c r="A840" s="3" t="s">
        <v>126</v>
      </c>
      <c r="B840" s="9">
        <v>46006</v>
      </c>
      <c r="C840" s="13" t="str">
        <f>HYPERLINK("https://eping.wto.org/en/Search?viewData= G/TBT/N/BDI/393/Add.1, G/TBT/N/KEN/1479/Add.2, G/TBT/N/RWA/917/Add.1, G/TBT/N/TZA/1013/Add.1, G/TBT/N/UGA/1826/Add.1"," G/TBT/N/BDI/393/Add.1, G/TBT/N/KEN/1479/Add.2, G/TBT/N/RWA/917/Add.1, G/TBT/N/TZA/1013/Add.1, G/TBT/N/UGA/1826/Add.1")</f>
        <v xml:space="preserve"> G/TBT/N/BDI/393/Add.1, G/TBT/N/KEN/1479/Add.2, G/TBT/N/RWA/917/Add.1, G/TBT/N/TZA/1013/Add.1, G/TBT/N/UGA/1826/Add.1</v>
      </c>
      <c r="D840" s="1" t="s">
        <v>1758</v>
      </c>
      <c r="E840" s="1" t="s">
        <v>1759</v>
      </c>
      <c r="F840" s="1" t="s">
        <v>1760</v>
      </c>
      <c r="G840" s="1" t="s">
        <v>1573</v>
      </c>
      <c r="H840" s="1" t="s">
        <v>115</v>
      </c>
      <c r="I840" s="1" t="s">
        <v>649</v>
      </c>
      <c r="J840" s="1" t="s">
        <v>23</v>
      </c>
      <c r="K840" s="1" t="s">
        <v>23</v>
      </c>
      <c r="L840" s="3"/>
      <c r="M840" s="9" t="s">
        <v>23</v>
      </c>
      <c r="N840" s="9" t="s">
        <v>23</v>
      </c>
      <c r="O840" s="9" t="s">
        <v>23</v>
      </c>
      <c r="P840" s="3" t="s">
        <v>71</v>
      </c>
      <c r="Q840" s="3"/>
      <c r="R840" s="3" t="str">
        <f>HYPERLINK("https://docs.wto.org/imrd/directdoc.asp?DDFDocuments/t/G/TBTN23/BDI393A1.docx", "https://docs.wto.org/imrd/directdoc.asp?DDFDocuments/t/G/TBTN23/BDI393A1.docx")</f>
        <v>https://docs.wto.org/imrd/directdoc.asp?DDFDocuments/t/G/TBTN23/BDI393A1.docx</v>
      </c>
      <c r="S840" s="3" t="str">
        <f>HYPERLINK("https://docs.wto.org/imrd/directdoc.asp?DDFDocuments/u/G/TBTN23/BDI393A1.docx", "https://docs.wto.org/imrd/directdoc.asp?DDFDocuments/u/G/TBTN23/BDI393A1.docx")</f>
        <v>https://docs.wto.org/imrd/directdoc.asp?DDFDocuments/u/G/TBTN23/BDI393A1.docx</v>
      </c>
      <c r="T840" s="3" t="str">
        <f>HYPERLINK("https://docs.wto.org/imrd/directdoc.asp?DDFDocuments/v/G/TBTN23/BDI393A1.docx", "https://docs.wto.org/imrd/directdoc.asp?DDFDocuments/v/G/TBTN23/BDI393A1.docx")</f>
        <v>https://docs.wto.org/imrd/directdoc.asp?DDFDocuments/v/G/TBTN23/BDI393A1.docx</v>
      </c>
      <c r="U840" s="3" t="s">
        <v>421</v>
      </c>
      <c r="V840" s="3" t="s">
        <v>422</v>
      </c>
      <c r="W840" s="3" t="s">
        <v>421</v>
      </c>
      <c r="X840" s="3" t="s">
        <v>422</v>
      </c>
      <c r="Y840" s="3" t="s">
        <v>422</v>
      </c>
      <c r="Z840" s="3" t="s">
        <v>422</v>
      </c>
      <c r="AA840" s="3" t="s">
        <v>422</v>
      </c>
      <c r="AB840" s="1" t="s">
        <v>23</v>
      </c>
    </row>
    <row r="841" spans="1:28" ht="300" x14ac:dyDescent="0.25">
      <c r="A841" s="3" t="s">
        <v>43</v>
      </c>
      <c r="B841" s="9">
        <v>46006</v>
      </c>
      <c r="C841" s="13" t="str">
        <f>HYPERLINK("https://eping.wto.org/en/Search?viewData= G/TBT/N/BDI/393/Add.1, G/TBT/N/KEN/1479/Add.2, G/TBT/N/RWA/917/Add.1, G/TBT/N/TZA/1013/Add.1, G/TBT/N/UGA/1826/Add.1"," G/TBT/N/BDI/393/Add.1, G/TBT/N/KEN/1479/Add.2, G/TBT/N/RWA/917/Add.1, G/TBT/N/TZA/1013/Add.1, G/TBT/N/UGA/1826/Add.1")</f>
        <v xml:space="preserve"> G/TBT/N/BDI/393/Add.1, G/TBT/N/KEN/1479/Add.2, G/TBT/N/RWA/917/Add.1, G/TBT/N/TZA/1013/Add.1, G/TBT/N/UGA/1826/Add.1</v>
      </c>
      <c r="D841" s="1" t="s">
        <v>1758</v>
      </c>
      <c r="E841" s="1" t="s">
        <v>1759</v>
      </c>
      <c r="F841" s="1" t="s">
        <v>1760</v>
      </c>
      <c r="G841" s="1" t="s">
        <v>1573</v>
      </c>
      <c r="H841" s="1" t="s">
        <v>115</v>
      </c>
      <c r="I841" s="1" t="s">
        <v>649</v>
      </c>
      <c r="J841" s="1" t="s">
        <v>23</v>
      </c>
      <c r="K841" s="1" t="s">
        <v>23</v>
      </c>
      <c r="L841" s="3"/>
      <c r="M841" s="9" t="s">
        <v>23</v>
      </c>
      <c r="N841" s="9" t="s">
        <v>23</v>
      </c>
      <c r="O841" s="9" t="s">
        <v>23</v>
      </c>
      <c r="P841" s="3" t="s">
        <v>71</v>
      </c>
      <c r="Q841" s="3"/>
      <c r="R841" s="3" t="str">
        <f>HYPERLINK("https://docs.wto.org/imrd/directdoc.asp?DDFDocuments/t/G/TBTN23/BDI393A1.docx", "https://docs.wto.org/imrd/directdoc.asp?DDFDocuments/t/G/TBTN23/BDI393A1.docx")</f>
        <v>https://docs.wto.org/imrd/directdoc.asp?DDFDocuments/t/G/TBTN23/BDI393A1.docx</v>
      </c>
      <c r="S841" s="3" t="str">
        <f>HYPERLINK("https://docs.wto.org/imrd/directdoc.asp?DDFDocuments/u/G/TBTN23/BDI393A1.docx", "https://docs.wto.org/imrd/directdoc.asp?DDFDocuments/u/G/TBTN23/BDI393A1.docx")</f>
        <v>https://docs.wto.org/imrd/directdoc.asp?DDFDocuments/u/G/TBTN23/BDI393A1.docx</v>
      </c>
      <c r="T841" s="3" t="str">
        <f>HYPERLINK("https://docs.wto.org/imrd/directdoc.asp?DDFDocuments/v/G/TBTN23/BDI393A1.docx", "https://docs.wto.org/imrd/directdoc.asp?DDFDocuments/v/G/TBTN23/BDI393A1.docx")</f>
        <v>https://docs.wto.org/imrd/directdoc.asp?DDFDocuments/v/G/TBTN23/BDI393A1.docx</v>
      </c>
      <c r="U841" s="3" t="s">
        <v>421</v>
      </c>
      <c r="V841" s="3" t="s">
        <v>422</v>
      </c>
      <c r="W841" s="3" t="s">
        <v>421</v>
      </c>
      <c r="X841" s="3" t="s">
        <v>422</v>
      </c>
      <c r="Y841" s="3" t="s">
        <v>422</v>
      </c>
      <c r="Z841" s="3" t="s">
        <v>422</v>
      </c>
      <c r="AA841" s="3" t="s">
        <v>422</v>
      </c>
      <c r="AB841" s="1" t="s">
        <v>23</v>
      </c>
    </row>
    <row r="842" spans="1:28" ht="300" x14ac:dyDescent="0.25">
      <c r="A842" s="3" t="s">
        <v>22</v>
      </c>
      <c r="B842" s="9">
        <v>46006</v>
      </c>
      <c r="C842" s="13" t="str">
        <f>HYPERLINK("https://eping.wto.org/en/Search?viewData= G/TBT/N/BDI/393/Add.1, G/TBT/N/KEN/1479/Add.2, G/TBT/N/RWA/917/Add.1, G/TBT/N/TZA/1013/Add.1, G/TBT/N/UGA/1826/Add.1"," G/TBT/N/BDI/393/Add.1, G/TBT/N/KEN/1479/Add.2, G/TBT/N/RWA/917/Add.1, G/TBT/N/TZA/1013/Add.1, G/TBT/N/UGA/1826/Add.1")</f>
        <v xml:space="preserve"> G/TBT/N/BDI/393/Add.1, G/TBT/N/KEN/1479/Add.2, G/TBT/N/RWA/917/Add.1, G/TBT/N/TZA/1013/Add.1, G/TBT/N/UGA/1826/Add.1</v>
      </c>
      <c r="D842" s="1" t="s">
        <v>1758</v>
      </c>
      <c r="E842" s="1" t="s">
        <v>1759</v>
      </c>
      <c r="F842" s="1" t="s">
        <v>1760</v>
      </c>
      <c r="G842" s="1" t="s">
        <v>1573</v>
      </c>
      <c r="H842" s="1" t="s">
        <v>115</v>
      </c>
      <c r="I842" s="1" t="s">
        <v>649</v>
      </c>
      <c r="J842" s="1" t="s">
        <v>23</v>
      </c>
      <c r="K842" s="1" t="s">
        <v>23</v>
      </c>
      <c r="L842" s="3"/>
      <c r="M842" s="9" t="s">
        <v>23</v>
      </c>
      <c r="N842" s="9" t="s">
        <v>23</v>
      </c>
      <c r="O842" s="9" t="s">
        <v>23</v>
      </c>
      <c r="P842" s="3" t="s">
        <v>71</v>
      </c>
      <c r="Q842" s="3"/>
      <c r="R842" s="3" t="str">
        <f>HYPERLINK("https://docs.wto.org/imrd/directdoc.asp?DDFDocuments/t/G/TBTN23/BDI393A1.docx", "https://docs.wto.org/imrd/directdoc.asp?DDFDocuments/t/G/TBTN23/BDI393A1.docx")</f>
        <v>https://docs.wto.org/imrd/directdoc.asp?DDFDocuments/t/G/TBTN23/BDI393A1.docx</v>
      </c>
      <c r="S842" s="3" t="str">
        <f>HYPERLINK("https://docs.wto.org/imrd/directdoc.asp?DDFDocuments/u/G/TBTN23/BDI393A1.docx", "https://docs.wto.org/imrd/directdoc.asp?DDFDocuments/u/G/TBTN23/BDI393A1.docx")</f>
        <v>https://docs.wto.org/imrd/directdoc.asp?DDFDocuments/u/G/TBTN23/BDI393A1.docx</v>
      </c>
      <c r="T842" s="3" t="str">
        <f>HYPERLINK("https://docs.wto.org/imrd/directdoc.asp?DDFDocuments/v/G/TBTN23/BDI393A1.docx", "https://docs.wto.org/imrd/directdoc.asp?DDFDocuments/v/G/TBTN23/BDI393A1.docx")</f>
        <v>https://docs.wto.org/imrd/directdoc.asp?DDFDocuments/v/G/TBTN23/BDI393A1.docx</v>
      </c>
      <c r="U842" s="3" t="s">
        <v>421</v>
      </c>
      <c r="V842" s="3" t="s">
        <v>422</v>
      </c>
      <c r="W842" s="3" t="s">
        <v>421</v>
      </c>
      <c r="X842" s="3" t="s">
        <v>422</v>
      </c>
      <c r="Y842" s="3" t="s">
        <v>422</v>
      </c>
      <c r="Z842" s="3" t="s">
        <v>422</v>
      </c>
      <c r="AA842" s="3" t="s">
        <v>422</v>
      </c>
      <c r="AB842" s="1" t="s">
        <v>23</v>
      </c>
    </row>
    <row r="843" spans="1:28" ht="300" x14ac:dyDescent="0.25">
      <c r="A843" s="3" t="s">
        <v>126</v>
      </c>
      <c r="B843" s="9">
        <v>46006</v>
      </c>
      <c r="C843" s="13" t="str">
        <f>HYPERLINK("https://eping.wto.org/en/Search?viewData= G/TBT/N/BDI/420/Add.1, G/TBT/N/KEN/1525/Add.2, G/TBT/N/RWA/955/Add.1, G/TBT/N/TZA/1055/Add.1, G/TBT/N/UGA/1870/Add.1"," G/TBT/N/BDI/420/Add.1, G/TBT/N/KEN/1525/Add.2, G/TBT/N/RWA/955/Add.1, G/TBT/N/TZA/1055/Add.1, G/TBT/N/UGA/1870/Add.1")</f>
        <v xml:space="preserve"> G/TBT/N/BDI/420/Add.1, G/TBT/N/KEN/1525/Add.2, G/TBT/N/RWA/955/Add.1, G/TBT/N/TZA/1055/Add.1, G/TBT/N/UGA/1870/Add.1</v>
      </c>
      <c r="D843" s="1" t="s">
        <v>1728</v>
      </c>
      <c r="E843" s="1" t="s">
        <v>1729</v>
      </c>
      <c r="F843" s="1" t="s">
        <v>1730</v>
      </c>
      <c r="G843" s="1" t="s">
        <v>1573</v>
      </c>
      <c r="H843" s="1" t="s">
        <v>115</v>
      </c>
      <c r="I843" s="1" t="s">
        <v>649</v>
      </c>
      <c r="J843" s="1" t="s">
        <v>23</v>
      </c>
      <c r="K843" s="1" t="s">
        <v>23</v>
      </c>
      <c r="L843" s="3"/>
      <c r="M843" s="9" t="s">
        <v>23</v>
      </c>
      <c r="N843" s="9" t="s">
        <v>23</v>
      </c>
      <c r="O843" s="9" t="s">
        <v>23</v>
      </c>
      <c r="P843" s="3" t="s">
        <v>71</v>
      </c>
      <c r="Q843" s="3"/>
      <c r="R843" s="3" t="str">
        <f>HYPERLINK("https://docs.wto.org/imrd/directdoc.asp?DDFDocuments/t/G/TBTN23/BDI420A1.docx", "https://docs.wto.org/imrd/directdoc.asp?DDFDocuments/t/G/TBTN23/BDI420A1.docx")</f>
        <v>https://docs.wto.org/imrd/directdoc.asp?DDFDocuments/t/G/TBTN23/BDI420A1.docx</v>
      </c>
      <c r="S843" s="3" t="str">
        <f>HYPERLINK("https://docs.wto.org/imrd/directdoc.asp?DDFDocuments/u/G/TBTN23/BDI420A1.docx", "https://docs.wto.org/imrd/directdoc.asp?DDFDocuments/u/G/TBTN23/BDI420A1.docx")</f>
        <v>https://docs.wto.org/imrd/directdoc.asp?DDFDocuments/u/G/TBTN23/BDI420A1.docx</v>
      </c>
      <c r="T843" s="3" t="str">
        <f>HYPERLINK("https://docs.wto.org/imrd/directdoc.asp?DDFDocuments/v/G/TBTN23/BDI420A1.docx", "https://docs.wto.org/imrd/directdoc.asp?DDFDocuments/v/G/TBTN23/BDI420A1.docx")</f>
        <v>https://docs.wto.org/imrd/directdoc.asp?DDFDocuments/v/G/TBTN23/BDI420A1.docx</v>
      </c>
      <c r="U843" s="3" t="s">
        <v>421</v>
      </c>
      <c r="V843" s="3" t="s">
        <v>422</v>
      </c>
      <c r="W843" s="3" t="s">
        <v>421</v>
      </c>
      <c r="X843" s="3" t="s">
        <v>422</v>
      </c>
      <c r="Y843" s="3" t="s">
        <v>422</v>
      </c>
      <c r="Z843" s="3" t="s">
        <v>422</v>
      </c>
      <c r="AA843" s="3" t="s">
        <v>422</v>
      </c>
      <c r="AB843" s="1" t="s">
        <v>23</v>
      </c>
    </row>
    <row r="844" spans="1:28" ht="300" x14ac:dyDescent="0.25">
      <c r="A844" s="3" t="s">
        <v>22</v>
      </c>
      <c r="B844" s="9">
        <v>46006</v>
      </c>
      <c r="C844" s="13" t="str">
        <f>HYPERLINK("https://eping.wto.org/en/Search?viewData= G/TBT/N/BDI/420/Add.1, G/TBT/N/KEN/1525/Add.2, G/TBT/N/RWA/955/Add.1, G/TBT/N/TZA/1055/Add.1, G/TBT/N/UGA/1870/Add.1"," G/TBT/N/BDI/420/Add.1, G/TBT/N/KEN/1525/Add.2, G/TBT/N/RWA/955/Add.1, G/TBT/N/TZA/1055/Add.1, G/TBT/N/UGA/1870/Add.1")</f>
        <v xml:space="preserve"> G/TBT/N/BDI/420/Add.1, G/TBT/N/KEN/1525/Add.2, G/TBT/N/RWA/955/Add.1, G/TBT/N/TZA/1055/Add.1, G/TBT/N/UGA/1870/Add.1</v>
      </c>
      <c r="D844" s="1" t="s">
        <v>1728</v>
      </c>
      <c r="E844" s="1" t="s">
        <v>1729</v>
      </c>
      <c r="F844" s="1" t="s">
        <v>1730</v>
      </c>
      <c r="G844" s="1" t="s">
        <v>1573</v>
      </c>
      <c r="H844" s="1" t="s">
        <v>115</v>
      </c>
      <c r="I844" s="1" t="s">
        <v>649</v>
      </c>
      <c r="J844" s="1" t="s">
        <v>23</v>
      </c>
      <c r="K844" s="1" t="s">
        <v>23</v>
      </c>
      <c r="L844" s="3"/>
      <c r="M844" s="9" t="s">
        <v>23</v>
      </c>
      <c r="N844" s="9" t="s">
        <v>23</v>
      </c>
      <c r="O844" s="9" t="s">
        <v>23</v>
      </c>
      <c r="P844" s="3" t="s">
        <v>71</v>
      </c>
      <c r="Q844" s="3"/>
      <c r="R844" s="3" t="str">
        <f>HYPERLINK("https://docs.wto.org/imrd/directdoc.asp?DDFDocuments/t/G/TBTN23/BDI420A1.docx", "https://docs.wto.org/imrd/directdoc.asp?DDFDocuments/t/G/TBTN23/BDI420A1.docx")</f>
        <v>https://docs.wto.org/imrd/directdoc.asp?DDFDocuments/t/G/TBTN23/BDI420A1.docx</v>
      </c>
      <c r="S844" s="3" t="str">
        <f>HYPERLINK("https://docs.wto.org/imrd/directdoc.asp?DDFDocuments/u/G/TBTN23/BDI420A1.docx", "https://docs.wto.org/imrd/directdoc.asp?DDFDocuments/u/G/TBTN23/BDI420A1.docx")</f>
        <v>https://docs.wto.org/imrd/directdoc.asp?DDFDocuments/u/G/TBTN23/BDI420A1.docx</v>
      </c>
      <c r="T844" s="3" t="str">
        <f>HYPERLINK("https://docs.wto.org/imrd/directdoc.asp?DDFDocuments/v/G/TBTN23/BDI420A1.docx", "https://docs.wto.org/imrd/directdoc.asp?DDFDocuments/v/G/TBTN23/BDI420A1.docx")</f>
        <v>https://docs.wto.org/imrd/directdoc.asp?DDFDocuments/v/G/TBTN23/BDI420A1.docx</v>
      </c>
      <c r="U844" s="3" t="s">
        <v>421</v>
      </c>
      <c r="V844" s="3" t="s">
        <v>422</v>
      </c>
      <c r="W844" s="3" t="s">
        <v>421</v>
      </c>
      <c r="X844" s="3" t="s">
        <v>422</v>
      </c>
      <c r="Y844" s="3" t="s">
        <v>422</v>
      </c>
      <c r="Z844" s="3" t="s">
        <v>422</v>
      </c>
      <c r="AA844" s="3" t="s">
        <v>422</v>
      </c>
      <c r="AB844" s="1" t="s">
        <v>23</v>
      </c>
    </row>
    <row r="845" spans="1:28" ht="90" x14ac:dyDescent="0.25">
      <c r="A845" s="3" t="s">
        <v>28</v>
      </c>
      <c r="B845" s="9">
        <v>46006</v>
      </c>
      <c r="C845" s="13" t="str">
        <f>HYPERLINK("https://eping.wto.org/en/Search?viewData= G/TBT/N/UGA/1948/Add.1"," G/TBT/N/UGA/1948/Add.1")</f>
        <v xml:space="preserve"> G/TBT/N/UGA/1948/Add.1</v>
      </c>
      <c r="D845" s="1" t="s">
        <v>1773</v>
      </c>
      <c r="E845" s="1" t="s">
        <v>1774</v>
      </c>
      <c r="F845" s="1" t="s">
        <v>1775</v>
      </c>
      <c r="G845" s="1" t="s">
        <v>1776</v>
      </c>
      <c r="H845" s="1" t="s">
        <v>1683</v>
      </c>
      <c r="I845" s="1" t="s">
        <v>715</v>
      </c>
      <c r="J845" s="1" t="s">
        <v>23</v>
      </c>
      <c r="K845" s="1" t="s">
        <v>23</v>
      </c>
      <c r="L845" s="3"/>
      <c r="M845" s="9" t="s">
        <v>23</v>
      </c>
      <c r="N845" s="9" t="s">
        <v>23</v>
      </c>
      <c r="O845" s="9" t="s">
        <v>23</v>
      </c>
      <c r="P845" s="3" t="s">
        <v>71</v>
      </c>
      <c r="Q845" s="3"/>
      <c r="R845" s="3" t="str">
        <f>HYPERLINK("https://docs.wto.org/imrd/directdoc.asp?DDFDocuments/t/G/TBTN24/UGA1948A1.docx", "https://docs.wto.org/imrd/directdoc.asp?DDFDocuments/t/G/TBTN24/UGA1948A1.docx")</f>
        <v>https://docs.wto.org/imrd/directdoc.asp?DDFDocuments/t/G/TBTN24/UGA1948A1.docx</v>
      </c>
      <c r="S845" s="3" t="str">
        <f>HYPERLINK("https://docs.wto.org/imrd/directdoc.asp?DDFDocuments/u/G/TBTN24/UGA1948A1.docx", "https://docs.wto.org/imrd/directdoc.asp?DDFDocuments/u/G/TBTN24/UGA1948A1.docx")</f>
        <v>https://docs.wto.org/imrd/directdoc.asp?DDFDocuments/u/G/TBTN24/UGA1948A1.docx</v>
      </c>
      <c r="T845" s="3" t="str">
        <f>HYPERLINK("https://docs.wto.org/imrd/directdoc.asp?DDFDocuments/v/G/TBTN24/UGA1948A1.docx", "https://docs.wto.org/imrd/directdoc.asp?DDFDocuments/v/G/TBTN24/UGA1948A1.docx")</f>
        <v>https://docs.wto.org/imrd/directdoc.asp?DDFDocuments/v/G/TBTN24/UGA1948A1.docx</v>
      </c>
      <c r="U845" s="3" t="s">
        <v>422</v>
      </c>
      <c r="V845" s="3" t="s">
        <v>422</v>
      </c>
      <c r="W845" s="3" t="s">
        <v>421</v>
      </c>
      <c r="X845" s="3" t="s">
        <v>422</v>
      </c>
      <c r="Y845" s="3" t="s">
        <v>422</v>
      </c>
      <c r="Z845" s="3" t="s">
        <v>422</v>
      </c>
      <c r="AA845" s="3" t="s">
        <v>422</v>
      </c>
      <c r="AB845" s="1" t="s">
        <v>23</v>
      </c>
    </row>
    <row r="846" spans="1:28" ht="90" x14ac:dyDescent="0.25">
      <c r="A846" s="3" t="s">
        <v>28</v>
      </c>
      <c r="B846" s="9">
        <v>46006</v>
      </c>
      <c r="C846" s="13" t="str">
        <f>HYPERLINK("https://eping.wto.org/en/Search?viewData= G/TBT/N/UGA/1961/Add.1"," G/TBT/N/UGA/1961/Add.1")</f>
        <v xml:space="preserve"> G/TBT/N/UGA/1961/Add.1</v>
      </c>
      <c r="D846" s="1" t="s">
        <v>1777</v>
      </c>
      <c r="E846" s="1" t="s">
        <v>1778</v>
      </c>
      <c r="F846" s="1" t="s">
        <v>1743</v>
      </c>
      <c r="G846" s="1" t="s">
        <v>1682</v>
      </c>
      <c r="H846" s="1" t="s">
        <v>1744</v>
      </c>
      <c r="I846" s="1" t="s">
        <v>715</v>
      </c>
      <c r="J846" s="1" t="s">
        <v>23</v>
      </c>
      <c r="K846" s="1" t="s">
        <v>23</v>
      </c>
      <c r="L846" s="3"/>
      <c r="M846" s="9" t="s">
        <v>23</v>
      </c>
      <c r="N846" s="9" t="s">
        <v>23</v>
      </c>
      <c r="O846" s="9" t="s">
        <v>23</v>
      </c>
      <c r="P846" s="3" t="s">
        <v>71</v>
      </c>
      <c r="Q846" s="3"/>
      <c r="R846" s="3" t="str">
        <f>HYPERLINK("https://docs.wto.org/imrd/directdoc.asp?DDFDocuments/t/G/TBTN24/UGA1961A1.docx", "https://docs.wto.org/imrd/directdoc.asp?DDFDocuments/t/G/TBTN24/UGA1961A1.docx")</f>
        <v>https://docs.wto.org/imrd/directdoc.asp?DDFDocuments/t/G/TBTN24/UGA1961A1.docx</v>
      </c>
      <c r="S846" s="3" t="str">
        <f>HYPERLINK("https://docs.wto.org/imrd/directdoc.asp?DDFDocuments/u/G/TBTN24/UGA1961A1.docx", "https://docs.wto.org/imrd/directdoc.asp?DDFDocuments/u/G/TBTN24/UGA1961A1.docx")</f>
        <v>https://docs.wto.org/imrd/directdoc.asp?DDFDocuments/u/G/TBTN24/UGA1961A1.docx</v>
      </c>
      <c r="T846" s="3" t="str">
        <f>HYPERLINK("https://docs.wto.org/imrd/directdoc.asp?DDFDocuments/v/G/TBTN24/UGA1961A1.docx", "https://docs.wto.org/imrd/directdoc.asp?DDFDocuments/v/G/TBTN24/UGA1961A1.docx")</f>
        <v>https://docs.wto.org/imrd/directdoc.asp?DDFDocuments/v/G/TBTN24/UGA1961A1.docx</v>
      </c>
      <c r="U846" s="3" t="s">
        <v>422</v>
      </c>
      <c r="V846" s="3" t="s">
        <v>422</v>
      </c>
      <c r="W846" s="3" t="s">
        <v>421</v>
      </c>
      <c r="X846" s="3" t="s">
        <v>422</v>
      </c>
      <c r="Y846" s="3" t="s">
        <v>422</v>
      </c>
      <c r="Z846" s="3" t="s">
        <v>422</v>
      </c>
      <c r="AA846" s="3" t="s">
        <v>422</v>
      </c>
      <c r="AB846" s="1" t="s">
        <v>23</v>
      </c>
    </row>
    <row r="847" spans="1:28" ht="90" x14ac:dyDescent="0.25">
      <c r="A847" s="3" t="s">
        <v>28</v>
      </c>
      <c r="B847" s="9">
        <v>46006</v>
      </c>
      <c r="C847" s="13" t="str">
        <f>HYPERLINK("https://eping.wto.org/en/Search?viewData= G/TBT/N/UGA/1959/Add.1"," G/TBT/N/UGA/1959/Add.1")</f>
        <v xml:space="preserve"> G/TBT/N/UGA/1959/Add.1</v>
      </c>
      <c r="D847" s="1" t="s">
        <v>1779</v>
      </c>
      <c r="E847" s="1" t="s">
        <v>1780</v>
      </c>
      <c r="F847" s="1" t="s">
        <v>1743</v>
      </c>
      <c r="G847" s="1" t="s">
        <v>1682</v>
      </c>
      <c r="H847" s="1" t="s">
        <v>1744</v>
      </c>
      <c r="I847" s="1" t="s">
        <v>715</v>
      </c>
      <c r="J847" s="1" t="s">
        <v>23</v>
      </c>
      <c r="K847" s="1" t="s">
        <v>23</v>
      </c>
      <c r="L847" s="3"/>
      <c r="M847" s="9" t="s">
        <v>23</v>
      </c>
      <c r="N847" s="9" t="s">
        <v>23</v>
      </c>
      <c r="O847" s="9" t="s">
        <v>23</v>
      </c>
      <c r="P847" s="3" t="s">
        <v>71</v>
      </c>
      <c r="Q847" s="3"/>
      <c r="R847" s="3" t="str">
        <f>HYPERLINK("https://docs.wto.org/imrd/directdoc.asp?DDFDocuments/t/G/TBTN24/UGA1959A1.docx", "https://docs.wto.org/imrd/directdoc.asp?DDFDocuments/t/G/TBTN24/UGA1959A1.docx")</f>
        <v>https://docs.wto.org/imrd/directdoc.asp?DDFDocuments/t/G/TBTN24/UGA1959A1.docx</v>
      </c>
      <c r="S847" s="3" t="str">
        <f>HYPERLINK("https://docs.wto.org/imrd/directdoc.asp?DDFDocuments/u/G/TBTN24/UGA1959A1.docx", "https://docs.wto.org/imrd/directdoc.asp?DDFDocuments/u/G/TBTN24/UGA1959A1.docx")</f>
        <v>https://docs.wto.org/imrd/directdoc.asp?DDFDocuments/u/G/TBTN24/UGA1959A1.docx</v>
      </c>
      <c r="T847" s="3" t="str">
        <f>HYPERLINK("https://docs.wto.org/imrd/directdoc.asp?DDFDocuments/v/G/TBTN24/UGA1959A1.docx", "https://docs.wto.org/imrd/directdoc.asp?DDFDocuments/v/G/TBTN24/UGA1959A1.docx")</f>
        <v>https://docs.wto.org/imrd/directdoc.asp?DDFDocuments/v/G/TBTN24/UGA1959A1.docx</v>
      </c>
      <c r="U847" s="3" t="s">
        <v>422</v>
      </c>
      <c r="V847" s="3" t="s">
        <v>422</v>
      </c>
      <c r="W847" s="3" t="s">
        <v>421</v>
      </c>
      <c r="X847" s="3" t="s">
        <v>422</v>
      </c>
      <c r="Y847" s="3" t="s">
        <v>422</v>
      </c>
      <c r="Z847" s="3" t="s">
        <v>422</v>
      </c>
      <c r="AA847" s="3" t="s">
        <v>422</v>
      </c>
      <c r="AB847" s="1" t="s">
        <v>23</v>
      </c>
    </row>
    <row r="848" spans="1:28" ht="150" x14ac:dyDescent="0.25">
      <c r="A848" s="3" t="s">
        <v>28</v>
      </c>
      <c r="B848" s="9">
        <v>46006</v>
      </c>
      <c r="C848" s="13" t="str">
        <f>HYPERLINK("https://eping.wto.org/en/Search?viewData= G/TBT/N/BDI/420/Add.1, G/TBT/N/KEN/1525/Add.2, G/TBT/N/RWA/955/Add.1, G/TBT/N/TZA/1055/Add.1, G/TBT/N/UGA/1870/Add.1"," G/TBT/N/BDI/420/Add.1, G/TBT/N/KEN/1525/Add.2, G/TBT/N/RWA/955/Add.1, G/TBT/N/TZA/1055/Add.1, G/TBT/N/UGA/1870/Add.1")</f>
        <v xml:space="preserve"> G/TBT/N/BDI/420/Add.1, G/TBT/N/KEN/1525/Add.2, G/TBT/N/RWA/955/Add.1, G/TBT/N/TZA/1055/Add.1, G/TBT/N/UGA/1870/Add.1</v>
      </c>
      <c r="D848" s="1" t="s">
        <v>1728</v>
      </c>
      <c r="E848" s="1" t="s">
        <v>1729</v>
      </c>
      <c r="F848" s="1" t="s">
        <v>1730</v>
      </c>
      <c r="G848" s="1" t="s">
        <v>1573</v>
      </c>
      <c r="H848" s="1" t="s">
        <v>115</v>
      </c>
      <c r="I848" s="1" t="s">
        <v>128</v>
      </c>
      <c r="J848" s="1" t="s">
        <v>23</v>
      </c>
      <c r="K848" s="1" t="s">
        <v>23</v>
      </c>
      <c r="L848" s="3"/>
      <c r="M848" s="9" t="s">
        <v>23</v>
      </c>
      <c r="N848" s="9" t="s">
        <v>23</v>
      </c>
      <c r="O848" s="9" t="s">
        <v>23</v>
      </c>
      <c r="P848" s="3" t="s">
        <v>71</v>
      </c>
      <c r="Q848" s="3"/>
      <c r="R848" s="3" t="str">
        <f>HYPERLINK("https://docs.wto.org/imrd/directdoc.asp?DDFDocuments/t/G/TBTN23/BDI420A1.docx", "https://docs.wto.org/imrd/directdoc.asp?DDFDocuments/t/G/TBTN23/BDI420A1.docx")</f>
        <v>https://docs.wto.org/imrd/directdoc.asp?DDFDocuments/t/G/TBTN23/BDI420A1.docx</v>
      </c>
      <c r="S848" s="3" t="str">
        <f>HYPERLINK("https://docs.wto.org/imrd/directdoc.asp?DDFDocuments/u/G/TBTN23/BDI420A1.docx", "https://docs.wto.org/imrd/directdoc.asp?DDFDocuments/u/G/TBTN23/BDI420A1.docx")</f>
        <v>https://docs.wto.org/imrd/directdoc.asp?DDFDocuments/u/G/TBTN23/BDI420A1.docx</v>
      </c>
      <c r="T848" s="3" t="str">
        <f>HYPERLINK("https://docs.wto.org/imrd/directdoc.asp?DDFDocuments/v/G/TBTN23/BDI420A1.docx", "https://docs.wto.org/imrd/directdoc.asp?DDFDocuments/v/G/TBTN23/BDI420A1.docx")</f>
        <v>https://docs.wto.org/imrd/directdoc.asp?DDFDocuments/v/G/TBTN23/BDI420A1.docx</v>
      </c>
      <c r="U848" s="3" t="s">
        <v>421</v>
      </c>
      <c r="V848" s="3" t="s">
        <v>422</v>
      </c>
      <c r="W848" s="3" t="s">
        <v>421</v>
      </c>
      <c r="X848" s="3" t="s">
        <v>422</v>
      </c>
      <c r="Y848" s="3" t="s">
        <v>422</v>
      </c>
      <c r="Z848" s="3" t="s">
        <v>422</v>
      </c>
      <c r="AA848" s="3" t="s">
        <v>422</v>
      </c>
      <c r="AB848" s="1" t="s">
        <v>23</v>
      </c>
    </row>
    <row r="849" spans="1:28" ht="60" x14ac:dyDescent="0.25">
      <c r="A849" s="3" t="s">
        <v>28</v>
      </c>
      <c r="B849" s="9">
        <v>46006</v>
      </c>
      <c r="C849" s="13" t="str">
        <f>HYPERLINK("https://eping.wto.org/en/Search?viewData= G/TBT/N/UGA/1964/Add.1"," G/TBT/N/UGA/1964/Add.1")</f>
        <v xml:space="preserve"> G/TBT/N/UGA/1964/Add.1</v>
      </c>
      <c r="D849" s="1" t="s">
        <v>1781</v>
      </c>
      <c r="E849" s="1" t="s">
        <v>1782</v>
      </c>
      <c r="F849" s="1" t="s">
        <v>1720</v>
      </c>
      <c r="G849" s="1" t="s">
        <v>1721</v>
      </c>
      <c r="H849" s="1" t="s">
        <v>1722</v>
      </c>
      <c r="I849" s="1" t="s">
        <v>715</v>
      </c>
      <c r="J849" s="1" t="s">
        <v>23</v>
      </c>
      <c r="K849" s="1" t="s">
        <v>23</v>
      </c>
      <c r="L849" s="3"/>
      <c r="M849" s="9" t="s">
        <v>23</v>
      </c>
      <c r="N849" s="9" t="s">
        <v>23</v>
      </c>
      <c r="O849" s="9" t="s">
        <v>23</v>
      </c>
      <c r="P849" s="3" t="s">
        <v>71</v>
      </c>
      <c r="Q849" s="3"/>
      <c r="R849" s="3" t="str">
        <f>HYPERLINK("https://docs.wto.org/imrd/directdoc.asp?DDFDocuments/t/G/TBTN24/UGA1964A1.docx", "https://docs.wto.org/imrd/directdoc.asp?DDFDocuments/t/G/TBTN24/UGA1964A1.docx")</f>
        <v>https://docs.wto.org/imrd/directdoc.asp?DDFDocuments/t/G/TBTN24/UGA1964A1.docx</v>
      </c>
      <c r="S849" s="3" t="str">
        <f>HYPERLINK("https://docs.wto.org/imrd/directdoc.asp?DDFDocuments/u/G/TBTN24/UGA1964A1.docx", "https://docs.wto.org/imrd/directdoc.asp?DDFDocuments/u/G/TBTN24/UGA1964A1.docx")</f>
        <v>https://docs.wto.org/imrd/directdoc.asp?DDFDocuments/u/G/TBTN24/UGA1964A1.docx</v>
      </c>
      <c r="T849" s="3" t="str">
        <f>HYPERLINK("https://docs.wto.org/imrd/directdoc.asp?DDFDocuments/v/G/TBTN24/UGA1964A1.docx", "https://docs.wto.org/imrd/directdoc.asp?DDFDocuments/v/G/TBTN24/UGA1964A1.docx")</f>
        <v>https://docs.wto.org/imrd/directdoc.asp?DDFDocuments/v/G/TBTN24/UGA1964A1.docx</v>
      </c>
      <c r="U849" s="3" t="s">
        <v>422</v>
      </c>
      <c r="V849" s="3" t="s">
        <v>422</v>
      </c>
      <c r="W849" s="3" t="s">
        <v>421</v>
      </c>
      <c r="X849" s="3" t="s">
        <v>422</v>
      </c>
      <c r="Y849" s="3" t="s">
        <v>422</v>
      </c>
      <c r="Z849" s="3" t="s">
        <v>422</v>
      </c>
      <c r="AA849" s="3" t="s">
        <v>422</v>
      </c>
      <c r="AB849" s="1" t="s">
        <v>23</v>
      </c>
    </row>
    <row r="850" spans="1:28" ht="405" x14ac:dyDescent="0.25">
      <c r="A850" s="3" t="s">
        <v>70</v>
      </c>
      <c r="B850" s="9">
        <v>46006</v>
      </c>
      <c r="C850" s="13" t="str">
        <f>HYPERLINK("https://eping.wto.org/en/Search?viewData= G/TBT/N/USA/2120/Add.1"," G/TBT/N/USA/2120/Add.1")</f>
        <v xml:space="preserve"> G/TBT/N/USA/2120/Add.1</v>
      </c>
      <c r="D850" s="1" t="s">
        <v>1783</v>
      </c>
      <c r="E850" s="1" t="s">
        <v>1784</v>
      </c>
      <c r="F850" s="1" t="s">
        <v>1785</v>
      </c>
      <c r="G850" s="1" t="s">
        <v>23</v>
      </c>
      <c r="H850" s="1" t="s">
        <v>1786</v>
      </c>
      <c r="I850" s="1" t="s">
        <v>146</v>
      </c>
      <c r="J850" s="1" t="s">
        <v>23</v>
      </c>
      <c r="K850" s="1" t="s">
        <v>89</v>
      </c>
      <c r="L850" s="3"/>
      <c r="M850" s="9" t="s">
        <v>23</v>
      </c>
      <c r="N850" s="9" t="s">
        <v>23</v>
      </c>
      <c r="O850" s="9" t="s">
        <v>23</v>
      </c>
      <c r="P850" s="3" t="s">
        <v>71</v>
      </c>
      <c r="Q850" s="1" t="s">
        <v>1787</v>
      </c>
      <c r="R850" s="3" t="str">
        <f>HYPERLINK("https://docs.wto.org/imrd/directdoc.asp?DDFDocuments/t/G/TBTN24/USA2120A1.docx", "https://docs.wto.org/imrd/directdoc.asp?DDFDocuments/t/G/TBTN24/USA2120A1.docx")</f>
        <v>https://docs.wto.org/imrd/directdoc.asp?DDFDocuments/t/G/TBTN24/USA2120A1.docx</v>
      </c>
      <c r="S850" s="3" t="str">
        <f>HYPERLINK("https://docs.wto.org/imrd/directdoc.asp?DDFDocuments/u/G/TBTN24/USA2120A1.docx", "https://docs.wto.org/imrd/directdoc.asp?DDFDocuments/u/G/TBTN24/USA2120A1.docx")</f>
        <v>https://docs.wto.org/imrd/directdoc.asp?DDFDocuments/u/G/TBTN24/USA2120A1.docx</v>
      </c>
      <c r="T850" s="3" t="str">
        <f>HYPERLINK("https://docs.wto.org/imrd/directdoc.asp?DDFDocuments/v/G/TBTN24/USA2120A1.docx", "https://docs.wto.org/imrd/directdoc.asp?DDFDocuments/v/G/TBTN24/USA2120A1.docx")</f>
        <v>https://docs.wto.org/imrd/directdoc.asp?DDFDocuments/v/G/TBTN24/USA2120A1.docx</v>
      </c>
      <c r="U850" s="3" t="s">
        <v>421</v>
      </c>
      <c r="V850" s="3" t="s">
        <v>422</v>
      </c>
      <c r="W850" s="3" t="s">
        <v>422</v>
      </c>
      <c r="X850" s="3" t="s">
        <v>422</v>
      </c>
      <c r="Y850" s="3" t="s">
        <v>422</v>
      </c>
      <c r="Z850" s="3" t="s">
        <v>422</v>
      </c>
      <c r="AA850" s="3" t="s">
        <v>422</v>
      </c>
      <c r="AB850" s="1" t="s">
        <v>23</v>
      </c>
    </row>
    <row r="851" spans="1:28" ht="150" x14ac:dyDescent="0.25">
      <c r="A851" s="3" t="s">
        <v>28</v>
      </c>
      <c r="B851" s="9">
        <v>46006</v>
      </c>
      <c r="C851" s="13" t="str">
        <f>HYPERLINK("https://eping.wto.org/en/Search?viewData= G/TBT/N/BDI/393/Add.1, G/TBT/N/KEN/1479/Add.2, G/TBT/N/RWA/917/Add.1, G/TBT/N/TZA/1013/Add.1, G/TBT/N/UGA/1826/Add.1"," G/TBT/N/BDI/393/Add.1, G/TBT/N/KEN/1479/Add.2, G/TBT/N/RWA/917/Add.1, G/TBT/N/TZA/1013/Add.1, G/TBT/N/UGA/1826/Add.1")</f>
        <v xml:space="preserve"> G/TBT/N/BDI/393/Add.1, G/TBT/N/KEN/1479/Add.2, G/TBT/N/RWA/917/Add.1, G/TBT/N/TZA/1013/Add.1, G/TBT/N/UGA/1826/Add.1</v>
      </c>
      <c r="D851" s="1" t="s">
        <v>1758</v>
      </c>
      <c r="E851" s="1" t="s">
        <v>1759</v>
      </c>
      <c r="F851" s="1" t="s">
        <v>1760</v>
      </c>
      <c r="G851" s="1" t="s">
        <v>1573</v>
      </c>
      <c r="H851" s="1" t="s">
        <v>115</v>
      </c>
      <c r="I851" s="1" t="s">
        <v>128</v>
      </c>
      <c r="J851" s="1" t="s">
        <v>23</v>
      </c>
      <c r="K851" s="1" t="s">
        <v>23</v>
      </c>
      <c r="L851" s="3"/>
      <c r="M851" s="9" t="s">
        <v>23</v>
      </c>
      <c r="N851" s="9" t="s">
        <v>23</v>
      </c>
      <c r="O851" s="9" t="s">
        <v>23</v>
      </c>
      <c r="P851" s="3" t="s">
        <v>71</v>
      </c>
      <c r="Q851" s="3"/>
      <c r="R851" s="3" t="str">
        <f>HYPERLINK("https://docs.wto.org/imrd/directdoc.asp?DDFDocuments/t/G/TBTN23/BDI393A1.docx", "https://docs.wto.org/imrd/directdoc.asp?DDFDocuments/t/G/TBTN23/BDI393A1.docx")</f>
        <v>https://docs.wto.org/imrd/directdoc.asp?DDFDocuments/t/G/TBTN23/BDI393A1.docx</v>
      </c>
      <c r="S851" s="3" t="str">
        <f>HYPERLINK("https://docs.wto.org/imrd/directdoc.asp?DDFDocuments/u/G/TBTN23/BDI393A1.docx", "https://docs.wto.org/imrd/directdoc.asp?DDFDocuments/u/G/TBTN23/BDI393A1.docx")</f>
        <v>https://docs.wto.org/imrd/directdoc.asp?DDFDocuments/u/G/TBTN23/BDI393A1.docx</v>
      </c>
      <c r="T851" s="3" t="str">
        <f>HYPERLINK("https://docs.wto.org/imrd/directdoc.asp?DDFDocuments/v/G/TBTN23/BDI393A1.docx", "https://docs.wto.org/imrd/directdoc.asp?DDFDocuments/v/G/TBTN23/BDI393A1.docx")</f>
        <v>https://docs.wto.org/imrd/directdoc.asp?DDFDocuments/v/G/TBTN23/BDI393A1.docx</v>
      </c>
      <c r="U851" s="3" t="s">
        <v>421</v>
      </c>
      <c r="V851" s="3" t="s">
        <v>422</v>
      </c>
      <c r="W851" s="3" t="s">
        <v>421</v>
      </c>
      <c r="X851" s="3" t="s">
        <v>422</v>
      </c>
      <c r="Y851" s="3" t="s">
        <v>422</v>
      </c>
      <c r="Z851" s="3" t="s">
        <v>422</v>
      </c>
      <c r="AA851" s="3" t="s">
        <v>422</v>
      </c>
      <c r="AB851" s="1" t="s">
        <v>23</v>
      </c>
    </row>
    <row r="852" spans="1:28" ht="90" x14ac:dyDescent="0.25">
      <c r="A852" s="3" t="s">
        <v>28</v>
      </c>
      <c r="B852" s="9">
        <v>46006</v>
      </c>
      <c r="C852" s="13" t="str">
        <f>HYPERLINK("https://eping.wto.org/en/Search?viewData= G/TBT/N/UGA/1951/Add.1"," G/TBT/N/UGA/1951/Add.1")</f>
        <v xml:space="preserve"> G/TBT/N/UGA/1951/Add.1</v>
      </c>
      <c r="D852" s="1" t="s">
        <v>1788</v>
      </c>
      <c r="E852" s="1" t="s">
        <v>1789</v>
      </c>
      <c r="F852" s="1" t="s">
        <v>1681</v>
      </c>
      <c r="G852" s="1" t="s">
        <v>1682</v>
      </c>
      <c r="H852" s="1" t="s">
        <v>1683</v>
      </c>
      <c r="I852" s="1" t="s">
        <v>715</v>
      </c>
      <c r="J852" s="1" t="s">
        <v>23</v>
      </c>
      <c r="K852" s="1" t="s">
        <v>23</v>
      </c>
      <c r="L852" s="3"/>
      <c r="M852" s="9" t="s">
        <v>23</v>
      </c>
      <c r="N852" s="9" t="s">
        <v>23</v>
      </c>
      <c r="O852" s="9" t="s">
        <v>23</v>
      </c>
      <c r="P852" s="3" t="s">
        <v>71</v>
      </c>
      <c r="Q852" s="3"/>
      <c r="R852" s="3" t="str">
        <f>HYPERLINK("https://docs.wto.org/imrd/directdoc.asp?DDFDocuments/t/G/TBTN24/UGA1951A1.docx", "https://docs.wto.org/imrd/directdoc.asp?DDFDocuments/t/G/TBTN24/UGA1951A1.docx")</f>
        <v>https://docs.wto.org/imrd/directdoc.asp?DDFDocuments/t/G/TBTN24/UGA1951A1.docx</v>
      </c>
      <c r="S852" s="3" t="str">
        <f>HYPERLINK("https://docs.wto.org/imrd/directdoc.asp?DDFDocuments/u/G/TBTN24/UGA1951A1.docx", "https://docs.wto.org/imrd/directdoc.asp?DDFDocuments/u/G/TBTN24/UGA1951A1.docx")</f>
        <v>https://docs.wto.org/imrd/directdoc.asp?DDFDocuments/u/G/TBTN24/UGA1951A1.docx</v>
      </c>
      <c r="T852" s="3" t="str">
        <f>HYPERLINK("https://docs.wto.org/imrd/directdoc.asp?DDFDocuments/v/G/TBTN24/UGA1951A1.docx", "https://docs.wto.org/imrd/directdoc.asp?DDFDocuments/v/G/TBTN24/UGA1951A1.docx")</f>
        <v>https://docs.wto.org/imrd/directdoc.asp?DDFDocuments/v/G/TBTN24/UGA1951A1.docx</v>
      </c>
      <c r="U852" s="3" t="s">
        <v>422</v>
      </c>
      <c r="V852" s="3" t="s">
        <v>422</v>
      </c>
      <c r="W852" s="3" t="s">
        <v>421</v>
      </c>
      <c r="X852" s="3" t="s">
        <v>422</v>
      </c>
      <c r="Y852" s="3" t="s">
        <v>422</v>
      </c>
      <c r="Z852" s="3" t="s">
        <v>422</v>
      </c>
      <c r="AA852" s="3" t="s">
        <v>422</v>
      </c>
      <c r="AB852" s="1" t="s">
        <v>23</v>
      </c>
    </row>
    <row r="853" spans="1:28" ht="90" x14ac:dyDescent="0.25">
      <c r="A853" s="3" t="s">
        <v>28</v>
      </c>
      <c r="B853" s="9">
        <v>46006</v>
      </c>
      <c r="C853" s="13" t="str">
        <f>HYPERLINK("https://eping.wto.org/en/Search?viewData= G/TBT/N/UGA/1958/Add.1"," G/TBT/N/UGA/1958/Add.1")</f>
        <v xml:space="preserve"> G/TBT/N/UGA/1958/Add.1</v>
      </c>
      <c r="D853" s="1" t="s">
        <v>1790</v>
      </c>
      <c r="E853" s="1" t="s">
        <v>1791</v>
      </c>
      <c r="F853" s="1" t="s">
        <v>1743</v>
      </c>
      <c r="G853" s="1" t="s">
        <v>1682</v>
      </c>
      <c r="H853" s="1" t="s">
        <v>1744</v>
      </c>
      <c r="I853" s="1" t="s">
        <v>715</v>
      </c>
      <c r="J853" s="1" t="s">
        <v>23</v>
      </c>
      <c r="K853" s="1" t="s">
        <v>23</v>
      </c>
      <c r="L853" s="3"/>
      <c r="M853" s="9" t="s">
        <v>23</v>
      </c>
      <c r="N853" s="9" t="s">
        <v>23</v>
      </c>
      <c r="O853" s="9" t="s">
        <v>23</v>
      </c>
      <c r="P853" s="3" t="s">
        <v>71</v>
      </c>
      <c r="Q853" s="3"/>
      <c r="R853" s="3" t="str">
        <f>HYPERLINK("https://docs.wto.org/imrd/directdoc.asp?DDFDocuments/t/G/TBTN24/UGA1958A1.docx", "https://docs.wto.org/imrd/directdoc.asp?DDFDocuments/t/G/TBTN24/UGA1958A1.docx")</f>
        <v>https://docs.wto.org/imrd/directdoc.asp?DDFDocuments/t/G/TBTN24/UGA1958A1.docx</v>
      </c>
      <c r="S853" s="3" t="str">
        <f>HYPERLINK("https://docs.wto.org/imrd/directdoc.asp?DDFDocuments/u/G/TBTN24/UGA1958A1.docx", "https://docs.wto.org/imrd/directdoc.asp?DDFDocuments/u/G/TBTN24/UGA1958A1.docx")</f>
        <v>https://docs.wto.org/imrd/directdoc.asp?DDFDocuments/u/G/TBTN24/UGA1958A1.docx</v>
      </c>
      <c r="T853" s="3" t="str">
        <f>HYPERLINK("https://docs.wto.org/imrd/directdoc.asp?DDFDocuments/v/G/TBTN24/UGA1958A1.docx", "https://docs.wto.org/imrd/directdoc.asp?DDFDocuments/v/G/TBTN24/UGA1958A1.docx")</f>
        <v>https://docs.wto.org/imrd/directdoc.asp?DDFDocuments/v/G/TBTN24/UGA1958A1.docx</v>
      </c>
      <c r="U853" s="3" t="s">
        <v>422</v>
      </c>
      <c r="V853" s="3" t="s">
        <v>422</v>
      </c>
      <c r="W853" s="3" t="s">
        <v>421</v>
      </c>
      <c r="X853" s="3" t="s">
        <v>422</v>
      </c>
      <c r="Y853" s="3" t="s">
        <v>422</v>
      </c>
      <c r="Z853" s="3" t="s">
        <v>422</v>
      </c>
      <c r="AA853" s="3" t="s">
        <v>422</v>
      </c>
      <c r="AB853" s="1" t="s">
        <v>23</v>
      </c>
    </row>
    <row r="854" spans="1:28" ht="90" x14ac:dyDescent="0.25">
      <c r="A854" s="3" t="s">
        <v>28</v>
      </c>
      <c r="B854" s="9">
        <v>46006</v>
      </c>
      <c r="C854" s="13" t="str">
        <f>HYPERLINK("https://eping.wto.org/en/Search?viewData= G/TBT/N/UGA/1915/Add.1"," G/TBT/N/UGA/1915/Add.1")</f>
        <v xml:space="preserve"> G/TBT/N/UGA/1915/Add.1</v>
      </c>
      <c r="D854" s="1" t="s">
        <v>1792</v>
      </c>
      <c r="E854" s="1" t="s">
        <v>1793</v>
      </c>
      <c r="F854" s="1" t="s">
        <v>1794</v>
      </c>
      <c r="G854" s="1" t="s">
        <v>1795</v>
      </c>
      <c r="H854" s="1" t="s">
        <v>1123</v>
      </c>
      <c r="I854" s="1" t="s">
        <v>960</v>
      </c>
      <c r="J854" s="1" t="s">
        <v>23</v>
      </c>
      <c r="K854" s="1" t="s">
        <v>29</v>
      </c>
      <c r="L854" s="3"/>
      <c r="M854" s="9" t="s">
        <v>23</v>
      </c>
      <c r="N854" s="9" t="s">
        <v>23</v>
      </c>
      <c r="O854" s="9" t="s">
        <v>23</v>
      </c>
      <c r="P854" s="3" t="s">
        <v>71</v>
      </c>
      <c r="Q854" s="3"/>
      <c r="R854" s="3" t="str">
        <f>HYPERLINK("https://docs.wto.org/imrd/directdoc.asp?DDFDocuments/t/G/TBTN24/UGA1915A1.docx", "https://docs.wto.org/imrd/directdoc.asp?DDFDocuments/t/G/TBTN24/UGA1915A1.docx")</f>
        <v>https://docs.wto.org/imrd/directdoc.asp?DDFDocuments/t/G/TBTN24/UGA1915A1.docx</v>
      </c>
      <c r="S854" s="3" t="str">
        <f>HYPERLINK("https://docs.wto.org/imrd/directdoc.asp?DDFDocuments/u/G/TBTN24/UGA1915A1.docx", "https://docs.wto.org/imrd/directdoc.asp?DDFDocuments/u/G/TBTN24/UGA1915A1.docx")</f>
        <v>https://docs.wto.org/imrd/directdoc.asp?DDFDocuments/u/G/TBTN24/UGA1915A1.docx</v>
      </c>
      <c r="T854" s="3" t="str">
        <f>HYPERLINK("https://docs.wto.org/imrd/directdoc.asp?DDFDocuments/v/G/TBTN24/UGA1915A1.docx", "https://docs.wto.org/imrd/directdoc.asp?DDFDocuments/v/G/TBTN24/UGA1915A1.docx")</f>
        <v>https://docs.wto.org/imrd/directdoc.asp?DDFDocuments/v/G/TBTN24/UGA1915A1.docx</v>
      </c>
      <c r="U854" s="3" t="s">
        <v>421</v>
      </c>
      <c r="V854" s="3" t="s">
        <v>422</v>
      </c>
      <c r="W854" s="3" t="s">
        <v>422</v>
      </c>
      <c r="X854" s="3" t="s">
        <v>422</v>
      </c>
      <c r="Y854" s="3" t="s">
        <v>422</v>
      </c>
      <c r="Z854" s="3" t="s">
        <v>422</v>
      </c>
      <c r="AA854" s="3" t="s">
        <v>422</v>
      </c>
      <c r="AB854" s="1" t="s">
        <v>23</v>
      </c>
    </row>
    <row r="855" spans="1:28" ht="90" x14ac:dyDescent="0.25">
      <c r="A855" s="3" t="s">
        <v>28</v>
      </c>
      <c r="B855" s="9">
        <v>46006</v>
      </c>
      <c r="C855" s="13" t="str">
        <f>HYPERLINK("https://eping.wto.org/en/Search?viewData= G/TBT/N/UGA/1949/Add.1"," G/TBT/N/UGA/1949/Add.1")</f>
        <v xml:space="preserve"> G/TBT/N/UGA/1949/Add.1</v>
      </c>
      <c r="D855" s="1" t="s">
        <v>1796</v>
      </c>
      <c r="E855" s="1" t="s">
        <v>1797</v>
      </c>
      <c r="F855" s="1" t="s">
        <v>1681</v>
      </c>
      <c r="G855" s="1" t="s">
        <v>1682</v>
      </c>
      <c r="H855" s="1" t="s">
        <v>1683</v>
      </c>
      <c r="I855" s="1" t="s">
        <v>715</v>
      </c>
      <c r="J855" s="1" t="s">
        <v>23</v>
      </c>
      <c r="K855" s="1" t="s">
        <v>23</v>
      </c>
      <c r="L855" s="3"/>
      <c r="M855" s="9" t="s">
        <v>23</v>
      </c>
      <c r="N855" s="9" t="s">
        <v>23</v>
      </c>
      <c r="O855" s="9" t="s">
        <v>23</v>
      </c>
      <c r="P855" s="3" t="s">
        <v>71</v>
      </c>
      <c r="Q855" s="3"/>
      <c r="R855" s="3" t="str">
        <f>HYPERLINK("https://docs.wto.org/imrd/directdoc.asp?DDFDocuments/t/G/TBTN24/UGA1949A1.docx", "https://docs.wto.org/imrd/directdoc.asp?DDFDocuments/t/G/TBTN24/UGA1949A1.docx")</f>
        <v>https://docs.wto.org/imrd/directdoc.asp?DDFDocuments/t/G/TBTN24/UGA1949A1.docx</v>
      </c>
      <c r="S855" s="3" t="str">
        <f>HYPERLINK("https://docs.wto.org/imrd/directdoc.asp?DDFDocuments/u/G/TBTN24/UGA1949A1.docx", "https://docs.wto.org/imrd/directdoc.asp?DDFDocuments/u/G/TBTN24/UGA1949A1.docx")</f>
        <v>https://docs.wto.org/imrd/directdoc.asp?DDFDocuments/u/G/TBTN24/UGA1949A1.docx</v>
      </c>
      <c r="T855" s="3" t="str">
        <f>HYPERLINK("https://docs.wto.org/imrd/directdoc.asp?DDFDocuments/v/G/TBTN24/UGA1949A1.docx", "https://docs.wto.org/imrd/directdoc.asp?DDFDocuments/v/G/TBTN24/UGA1949A1.docx")</f>
        <v>https://docs.wto.org/imrd/directdoc.asp?DDFDocuments/v/G/TBTN24/UGA1949A1.docx</v>
      </c>
      <c r="U855" s="3" t="s">
        <v>422</v>
      </c>
      <c r="V855" s="3" t="s">
        <v>422</v>
      </c>
      <c r="W855" s="3" t="s">
        <v>421</v>
      </c>
      <c r="X855" s="3" t="s">
        <v>422</v>
      </c>
      <c r="Y855" s="3" t="s">
        <v>422</v>
      </c>
      <c r="Z855" s="3" t="s">
        <v>422</v>
      </c>
      <c r="AA855" s="3" t="s">
        <v>422</v>
      </c>
      <c r="AB855" s="1" t="s">
        <v>23</v>
      </c>
    </row>
    <row r="856" spans="1:28" ht="90" x14ac:dyDescent="0.25">
      <c r="A856" s="3" t="s">
        <v>28</v>
      </c>
      <c r="B856" s="9">
        <v>46006</v>
      </c>
      <c r="C856" s="13" t="str">
        <f>HYPERLINK("https://eping.wto.org/en/Search?viewData= G/TBT/N/UGA/1941/Add.1"," G/TBT/N/UGA/1941/Add.1")</f>
        <v xml:space="preserve"> G/TBT/N/UGA/1941/Add.1</v>
      </c>
      <c r="D856" s="1" t="s">
        <v>1798</v>
      </c>
      <c r="E856" s="1" t="s">
        <v>1799</v>
      </c>
      <c r="F856" s="1" t="s">
        <v>1681</v>
      </c>
      <c r="G856" s="1" t="s">
        <v>1682</v>
      </c>
      <c r="H856" s="1" t="s">
        <v>1683</v>
      </c>
      <c r="I856" s="1" t="s">
        <v>106</v>
      </c>
      <c r="J856" s="1" t="s">
        <v>23</v>
      </c>
      <c r="K856" s="1" t="s">
        <v>23</v>
      </c>
      <c r="L856" s="3"/>
      <c r="M856" s="9" t="s">
        <v>23</v>
      </c>
      <c r="N856" s="9" t="s">
        <v>23</v>
      </c>
      <c r="O856" s="9" t="s">
        <v>23</v>
      </c>
      <c r="P856" s="3" t="s">
        <v>71</v>
      </c>
      <c r="Q856" s="3"/>
      <c r="R856" s="3" t="str">
        <f>HYPERLINK("https://docs.wto.org/imrd/directdoc.asp?DDFDocuments/t/G/TBTN24/UGA1941A1.docx", "https://docs.wto.org/imrd/directdoc.asp?DDFDocuments/t/G/TBTN24/UGA1941A1.docx")</f>
        <v>https://docs.wto.org/imrd/directdoc.asp?DDFDocuments/t/G/TBTN24/UGA1941A1.docx</v>
      </c>
      <c r="S856" s="3" t="str">
        <f>HYPERLINK("https://docs.wto.org/imrd/directdoc.asp?DDFDocuments/u/G/TBTN24/UGA1941A1.docx", "https://docs.wto.org/imrd/directdoc.asp?DDFDocuments/u/G/TBTN24/UGA1941A1.docx")</f>
        <v>https://docs.wto.org/imrd/directdoc.asp?DDFDocuments/u/G/TBTN24/UGA1941A1.docx</v>
      </c>
      <c r="T856" s="3" t="str">
        <f>HYPERLINK("https://docs.wto.org/imrd/directdoc.asp?DDFDocuments/v/G/TBTN24/UGA1941A1.docx", "https://docs.wto.org/imrd/directdoc.asp?DDFDocuments/v/G/TBTN24/UGA1941A1.docx")</f>
        <v>https://docs.wto.org/imrd/directdoc.asp?DDFDocuments/v/G/TBTN24/UGA1941A1.docx</v>
      </c>
      <c r="U856" s="3" t="s">
        <v>422</v>
      </c>
      <c r="V856" s="3" t="s">
        <v>422</v>
      </c>
      <c r="W856" s="3" t="s">
        <v>421</v>
      </c>
      <c r="X856" s="3" t="s">
        <v>422</v>
      </c>
      <c r="Y856" s="3" t="s">
        <v>422</v>
      </c>
      <c r="Z856" s="3" t="s">
        <v>422</v>
      </c>
      <c r="AA856" s="3" t="s">
        <v>422</v>
      </c>
      <c r="AB856" s="1" t="s">
        <v>23</v>
      </c>
    </row>
    <row r="857" spans="1:28" ht="210" x14ac:dyDescent="0.25">
      <c r="A857" s="3" t="s">
        <v>28</v>
      </c>
      <c r="B857" s="9">
        <v>46006</v>
      </c>
      <c r="C857" s="13" t="str">
        <f>HYPERLINK("https://eping.wto.org/en/Search?viewData= G/TBT/N/UGA/1946/Add.1"," G/TBT/N/UGA/1946/Add.1")</f>
        <v xml:space="preserve"> G/TBT/N/UGA/1946/Add.1</v>
      </c>
      <c r="D857" s="1" t="s">
        <v>1800</v>
      </c>
      <c r="E857" s="1" t="s">
        <v>1801</v>
      </c>
      <c r="F857" s="1" t="s">
        <v>1802</v>
      </c>
      <c r="G857" s="1" t="s">
        <v>1803</v>
      </c>
      <c r="H857" s="1" t="s">
        <v>1683</v>
      </c>
      <c r="I857" s="1" t="s">
        <v>715</v>
      </c>
      <c r="J857" s="1" t="s">
        <v>23</v>
      </c>
      <c r="K857" s="1" t="s">
        <v>23</v>
      </c>
      <c r="L857" s="3"/>
      <c r="M857" s="9" t="s">
        <v>23</v>
      </c>
      <c r="N857" s="9" t="s">
        <v>23</v>
      </c>
      <c r="O857" s="9" t="s">
        <v>23</v>
      </c>
      <c r="P857" s="3" t="s">
        <v>71</v>
      </c>
      <c r="Q857" s="3"/>
      <c r="R857" s="3" t="str">
        <f>HYPERLINK("https://docs.wto.org/imrd/directdoc.asp?DDFDocuments/t/G/TBTN24/UGA1946A1.docx", "https://docs.wto.org/imrd/directdoc.asp?DDFDocuments/t/G/TBTN24/UGA1946A1.docx")</f>
        <v>https://docs.wto.org/imrd/directdoc.asp?DDFDocuments/t/G/TBTN24/UGA1946A1.docx</v>
      </c>
      <c r="S857" s="3" t="str">
        <f>HYPERLINK("https://docs.wto.org/imrd/directdoc.asp?DDFDocuments/u/G/TBTN24/UGA1946A1.docx", "https://docs.wto.org/imrd/directdoc.asp?DDFDocuments/u/G/TBTN24/UGA1946A1.docx")</f>
        <v>https://docs.wto.org/imrd/directdoc.asp?DDFDocuments/u/G/TBTN24/UGA1946A1.docx</v>
      </c>
      <c r="T857" s="3" t="str">
        <f>HYPERLINK("https://docs.wto.org/imrd/directdoc.asp?DDFDocuments/v/G/TBTN24/UGA1946A1.docx", "https://docs.wto.org/imrd/directdoc.asp?DDFDocuments/v/G/TBTN24/UGA1946A1.docx")</f>
        <v>https://docs.wto.org/imrd/directdoc.asp?DDFDocuments/v/G/TBTN24/UGA1946A1.docx</v>
      </c>
      <c r="U857" s="3" t="s">
        <v>422</v>
      </c>
      <c r="V857" s="3" t="s">
        <v>422</v>
      </c>
      <c r="W857" s="3" t="s">
        <v>421</v>
      </c>
      <c r="X857" s="3" t="s">
        <v>422</v>
      </c>
      <c r="Y857" s="3" t="s">
        <v>422</v>
      </c>
      <c r="Z857" s="3" t="s">
        <v>422</v>
      </c>
      <c r="AA857" s="3" t="s">
        <v>422</v>
      </c>
      <c r="AB857" s="1" t="s">
        <v>23</v>
      </c>
    </row>
    <row r="858" spans="1:28" ht="409.5" x14ac:dyDescent="0.25">
      <c r="A858" s="3" t="s">
        <v>126</v>
      </c>
      <c r="B858" s="9">
        <v>46007</v>
      </c>
      <c r="C858" s="13" t="str">
        <f>HYPERLINK("https://eping.wto.org/en/Search?viewData= G/TBT/N/TZA/1469"," G/TBT/N/TZA/1469")</f>
        <v xml:space="preserve"> G/TBT/N/TZA/1469</v>
      </c>
      <c r="D858" s="1" t="s">
        <v>1804</v>
      </c>
      <c r="E858" s="1" t="s">
        <v>1805</v>
      </c>
      <c r="F858" s="1" t="s">
        <v>1806</v>
      </c>
      <c r="G858" s="1" t="s">
        <v>1807</v>
      </c>
      <c r="H858" s="1" t="s">
        <v>1808</v>
      </c>
      <c r="I858" s="1" t="s">
        <v>1750</v>
      </c>
      <c r="J858" s="1" t="s">
        <v>23</v>
      </c>
      <c r="K858" s="1" t="s">
        <v>23</v>
      </c>
      <c r="L858" s="3"/>
      <c r="M858" s="9">
        <v>46067</v>
      </c>
      <c r="N858" s="9" t="s">
        <v>23</v>
      </c>
      <c r="O858" s="9" t="s">
        <v>23</v>
      </c>
      <c r="P858" s="3" t="s">
        <v>24</v>
      </c>
      <c r="Q858" s="1" t="s">
        <v>1809</v>
      </c>
      <c r="R858" s="3" t="str">
        <f>HYPERLINK("https://docs.wto.org/imrd/directdoc.asp?DDFDocuments/t/G/TBTN25/TZA1469.docx", "https://docs.wto.org/imrd/directdoc.asp?DDFDocuments/t/G/TBTN25/TZA1469.docx")</f>
        <v>https://docs.wto.org/imrd/directdoc.asp?DDFDocuments/t/G/TBTN25/TZA1469.docx</v>
      </c>
      <c r="S858" s="3" t="str">
        <f>HYPERLINK("https://docs.wto.org/imrd/directdoc.asp?DDFDocuments/u/G/TBTN25/TZA1469.docx", "https://docs.wto.org/imrd/directdoc.asp?DDFDocuments/u/G/TBTN25/TZA1469.docx")</f>
        <v>https://docs.wto.org/imrd/directdoc.asp?DDFDocuments/u/G/TBTN25/TZA1469.docx</v>
      </c>
      <c r="T858" s="3" t="str">
        <f>HYPERLINK("https://docs.wto.org/imrd/directdoc.asp?DDFDocuments/v/G/TBTN25/TZA1469.docx", "https://docs.wto.org/imrd/directdoc.asp?DDFDocuments/v/G/TBTN25/TZA1469.docx")</f>
        <v>https://docs.wto.org/imrd/directdoc.asp?DDFDocuments/v/G/TBTN25/TZA1469.docx</v>
      </c>
      <c r="U858" s="3" t="s">
        <v>421</v>
      </c>
      <c r="V858" s="3" t="s">
        <v>422</v>
      </c>
      <c r="W858" s="3" t="s">
        <v>422</v>
      </c>
      <c r="X858" s="3" t="s">
        <v>422</v>
      </c>
      <c r="Y858" s="3" t="s">
        <v>422</v>
      </c>
      <c r="Z858" s="3" t="s">
        <v>422</v>
      </c>
      <c r="AA858" s="3" t="s">
        <v>422</v>
      </c>
      <c r="AB858" s="1" t="s">
        <v>1810</v>
      </c>
    </row>
    <row r="859" spans="1:28" ht="409.5" x14ac:dyDescent="0.25">
      <c r="A859" s="3" t="s">
        <v>1221</v>
      </c>
      <c r="B859" s="9">
        <v>46007</v>
      </c>
      <c r="C859" s="13" t="str">
        <f>HYPERLINK("https://eping.wto.org/en/Search?viewData= G/TBT/N/JOR/84"," G/TBT/N/JOR/84")</f>
        <v xml:space="preserve"> G/TBT/N/JOR/84</v>
      </c>
      <c r="D859" s="1" t="s">
        <v>1811</v>
      </c>
      <c r="E859" s="1" t="s">
        <v>1812</v>
      </c>
      <c r="F859" s="1" t="s">
        <v>1813</v>
      </c>
      <c r="G859" s="1" t="s">
        <v>23</v>
      </c>
      <c r="H859" s="1" t="s">
        <v>1814</v>
      </c>
      <c r="I859" s="1" t="s">
        <v>66</v>
      </c>
      <c r="J859" s="1" t="s">
        <v>23</v>
      </c>
      <c r="K859" s="1" t="s">
        <v>23</v>
      </c>
      <c r="L859" s="3"/>
      <c r="M859" s="9">
        <v>46067</v>
      </c>
      <c r="N859" s="9">
        <v>46068</v>
      </c>
      <c r="O859" s="9">
        <v>46157</v>
      </c>
      <c r="P859" s="3" t="s">
        <v>24</v>
      </c>
      <c r="Q859" s="1" t="s">
        <v>1815</v>
      </c>
      <c r="R859" s="3" t="str">
        <f>HYPERLINK("https://docs.wto.org/imrd/directdoc.asp?DDFDocuments/t/G/TBTN25/JOR84.docx", "https://docs.wto.org/imrd/directdoc.asp?DDFDocuments/t/G/TBTN25/JOR84.docx")</f>
        <v>https://docs.wto.org/imrd/directdoc.asp?DDFDocuments/t/G/TBTN25/JOR84.docx</v>
      </c>
      <c r="S859" s="3" t="str">
        <f>HYPERLINK("https://docs.wto.org/imrd/directdoc.asp?DDFDocuments/u/G/TBTN25/JOR84.docx", "https://docs.wto.org/imrd/directdoc.asp?DDFDocuments/u/G/TBTN25/JOR84.docx")</f>
        <v>https://docs.wto.org/imrd/directdoc.asp?DDFDocuments/u/G/TBTN25/JOR84.docx</v>
      </c>
      <c r="T859" s="3" t="str">
        <f>HYPERLINK("https://docs.wto.org/imrd/directdoc.asp?DDFDocuments/v/G/TBTN25/JOR84.docx", "https://docs.wto.org/imrd/directdoc.asp?DDFDocuments/v/G/TBTN25/JOR84.docx")</f>
        <v>https://docs.wto.org/imrd/directdoc.asp?DDFDocuments/v/G/TBTN25/JOR84.docx</v>
      </c>
      <c r="U859" s="3" t="s">
        <v>421</v>
      </c>
      <c r="V859" s="3" t="s">
        <v>422</v>
      </c>
      <c r="W859" s="3" t="s">
        <v>422</v>
      </c>
      <c r="X859" s="3" t="s">
        <v>422</v>
      </c>
      <c r="Y859" s="3" t="s">
        <v>422</v>
      </c>
      <c r="Z859" s="3" t="s">
        <v>422</v>
      </c>
      <c r="AA859" s="3" t="s">
        <v>422</v>
      </c>
      <c r="AB859" s="1" t="s">
        <v>1816</v>
      </c>
    </row>
    <row r="860" spans="1:28" ht="409.5" x14ac:dyDescent="0.25">
      <c r="A860" s="3" t="s">
        <v>126</v>
      </c>
      <c r="B860" s="9">
        <v>46007</v>
      </c>
      <c r="C860" s="13" t="str">
        <f>HYPERLINK("https://eping.wto.org/en/Search?viewData= G/TBT/N/TZA/1471"," G/TBT/N/TZA/1471")</f>
        <v xml:space="preserve"> G/TBT/N/TZA/1471</v>
      </c>
      <c r="D860" s="1" t="s">
        <v>1817</v>
      </c>
      <c r="E860" s="1" t="s">
        <v>1818</v>
      </c>
      <c r="F860" s="1" t="s">
        <v>1806</v>
      </c>
      <c r="G860" s="1" t="s">
        <v>1807</v>
      </c>
      <c r="H860" s="1" t="s">
        <v>1808</v>
      </c>
      <c r="I860" s="1" t="s">
        <v>1750</v>
      </c>
      <c r="J860" s="1" t="s">
        <v>23</v>
      </c>
      <c r="K860" s="1" t="s">
        <v>23</v>
      </c>
      <c r="L860" s="3"/>
      <c r="M860" s="9">
        <v>46067</v>
      </c>
      <c r="N860" s="9" t="s">
        <v>23</v>
      </c>
      <c r="O860" s="9" t="s">
        <v>23</v>
      </c>
      <c r="P860" s="3" t="s">
        <v>24</v>
      </c>
      <c r="Q860" s="1" t="s">
        <v>1819</v>
      </c>
      <c r="R860" s="3" t="str">
        <f>HYPERLINK("https://docs.wto.org/imrd/directdoc.asp?DDFDocuments/t/G/TBTN25/TZA1471.docx", "https://docs.wto.org/imrd/directdoc.asp?DDFDocuments/t/G/TBTN25/TZA1471.docx")</f>
        <v>https://docs.wto.org/imrd/directdoc.asp?DDFDocuments/t/G/TBTN25/TZA1471.docx</v>
      </c>
      <c r="S860" s="3" t="str">
        <f>HYPERLINK("https://docs.wto.org/imrd/directdoc.asp?DDFDocuments/u/G/TBTN25/TZA1471.docx", "https://docs.wto.org/imrd/directdoc.asp?DDFDocuments/u/G/TBTN25/TZA1471.docx")</f>
        <v>https://docs.wto.org/imrd/directdoc.asp?DDFDocuments/u/G/TBTN25/TZA1471.docx</v>
      </c>
      <c r="T860" s="3" t="str">
        <f>HYPERLINK("https://docs.wto.org/imrd/directdoc.asp?DDFDocuments/v/G/TBTN25/TZA1471.docx", "https://docs.wto.org/imrd/directdoc.asp?DDFDocuments/v/G/TBTN25/TZA1471.docx")</f>
        <v>https://docs.wto.org/imrd/directdoc.asp?DDFDocuments/v/G/TBTN25/TZA1471.docx</v>
      </c>
      <c r="U860" s="3" t="s">
        <v>421</v>
      </c>
      <c r="V860" s="3" t="s">
        <v>422</v>
      </c>
      <c r="W860" s="3" t="s">
        <v>422</v>
      </c>
      <c r="X860" s="3" t="s">
        <v>422</v>
      </c>
      <c r="Y860" s="3" t="s">
        <v>422</v>
      </c>
      <c r="Z860" s="3" t="s">
        <v>422</v>
      </c>
      <c r="AA860" s="3" t="s">
        <v>422</v>
      </c>
      <c r="AB860" s="1" t="s">
        <v>1820</v>
      </c>
    </row>
    <row r="861" spans="1:28" ht="409.5" x14ac:dyDescent="0.25">
      <c r="A861" s="3" t="s">
        <v>28</v>
      </c>
      <c r="B861" s="9">
        <v>46007</v>
      </c>
      <c r="C861" s="13" t="str">
        <f>HYPERLINK("https://eping.wto.org/en/Search?viewData= G/TBT/N/UGA/2293"," G/TBT/N/UGA/2293")</f>
        <v xml:space="preserve"> G/TBT/N/UGA/2293</v>
      </c>
      <c r="D861" s="1" t="s">
        <v>1821</v>
      </c>
      <c r="E861" s="1" t="s">
        <v>1822</v>
      </c>
      <c r="F861" s="1" t="s">
        <v>1823</v>
      </c>
      <c r="G861" s="1" t="s">
        <v>1824</v>
      </c>
      <c r="H861" s="1" t="s">
        <v>1825</v>
      </c>
      <c r="I861" s="1" t="s">
        <v>1826</v>
      </c>
      <c r="J861" s="1" t="s">
        <v>23</v>
      </c>
      <c r="K861" s="1" t="s">
        <v>23</v>
      </c>
      <c r="L861" s="3"/>
      <c r="M861" s="9">
        <v>46067</v>
      </c>
      <c r="N861" s="9" t="s">
        <v>23</v>
      </c>
      <c r="O861" s="9" t="s">
        <v>23</v>
      </c>
      <c r="P861" s="3" t="s">
        <v>24</v>
      </c>
      <c r="Q861" s="1" t="s">
        <v>1827</v>
      </c>
      <c r="R861" s="3" t="str">
        <f>HYPERLINK("https://docs.wto.org/imrd/directdoc.asp?DDFDocuments/t/G/TBTN25/UGA2293.docx", "https://docs.wto.org/imrd/directdoc.asp?DDFDocuments/t/G/TBTN25/UGA2293.docx")</f>
        <v>https://docs.wto.org/imrd/directdoc.asp?DDFDocuments/t/G/TBTN25/UGA2293.docx</v>
      </c>
      <c r="S861" s="3" t="str">
        <f>HYPERLINK("https://docs.wto.org/imrd/directdoc.asp?DDFDocuments/u/G/TBTN25/UGA2293.docx", "https://docs.wto.org/imrd/directdoc.asp?DDFDocuments/u/G/TBTN25/UGA2293.docx")</f>
        <v>https://docs.wto.org/imrd/directdoc.asp?DDFDocuments/u/G/TBTN25/UGA2293.docx</v>
      </c>
      <c r="T861" s="3" t="str">
        <f>HYPERLINK("https://docs.wto.org/imrd/directdoc.asp?DDFDocuments/v/G/TBTN25/UGA2293.docx", "https://docs.wto.org/imrd/directdoc.asp?DDFDocuments/v/G/TBTN25/UGA2293.docx")</f>
        <v>https://docs.wto.org/imrd/directdoc.asp?DDFDocuments/v/G/TBTN25/UGA2293.docx</v>
      </c>
      <c r="U861" s="3" t="s">
        <v>421</v>
      </c>
      <c r="V861" s="3" t="s">
        <v>422</v>
      </c>
      <c r="W861" s="3" t="s">
        <v>422</v>
      </c>
      <c r="X861" s="3" t="s">
        <v>422</v>
      </c>
      <c r="Y861" s="3" t="s">
        <v>422</v>
      </c>
      <c r="Z861" s="3" t="s">
        <v>422</v>
      </c>
      <c r="AA861" s="3" t="s">
        <v>422</v>
      </c>
      <c r="AB861" s="1" t="s">
        <v>1828</v>
      </c>
    </row>
    <row r="862" spans="1:28" ht="255" x14ac:dyDescent="0.25">
      <c r="A862" s="3" t="s">
        <v>70</v>
      </c>
      <c r="B862" s="9">
        <v>46007</v>
      </c>
      <c r="C862" s="13" t="str">
        <f>HYPERLINK("https://eping.wto.org/en/Search?viewData= G/TBT/N/USA/2161/Add.1"," G/TBT/N/USA/2161/Add.1")</f>
        <v xml:space="preserve"> G/TBT/N/USA/2161/Add.1</v>
      </c>
      <c r="D862" s="1" t="s">
        <v>1829</v>
      </c>
      <c r="E862" s="1" t="s">
        <v>1830</v>
      </c>
      <c r="F862" s="1" t="s">
        <v>1831</v>
      </c>
      <c r="G862" s="1" t="s">
        <v>23</v>
      </c>
      <c r="H862" s="1" t="s">
        <v>1832</v>
      </c>
      <c r="I862" s="1" t="s">
        <v>150</v>
      </c>
      <c r="J862" s="1" t="s">
        <v>23</v>
      </c>
      <c r="K862" s="1" t="s">
        <v>23</v>
      </c>
      <c r="L862" s="3"/>
      <c r="M862" s="9" t="s">
        <v>23</v>
      </c>
      <c r="N862" s="9" t="s">
        <v>23</v>
      </c>
      <c r="O862" s="9" t="s">
        <v>23</v>
      </c>
      <c r="P862" s="3" t="s">
        <v>71</v>
      </c>
      <c r="Q862" s="1" t="s">
        <v>1833</v>
      </c>
      <c r="R862" s="3" t="str">
        <f>HYPERLINK("https://docs.wto.org/imrd/directdoc.asp?DDFDocuments/t/G/TBTN24/USA2161A1.docx", "https://docs.wto.org/imrd/directdoc.asp?DDFDocuments/t/G/TBTN24/USA2161A1.docx")</f>
        <v>https://docs.wto.org/imrd/directdoc.asp?DDFDocuments/t/G/TBTN24/USA2161A1.docx</v>
      </c>
      <c r="S862" s="3" t="str">
        <f>HYPERLINK("https://docs.wto.org/imrd/directdoc.asp?DDFDocuments/u/G/TBTN24/USA2161A1.docx", "https://docs.wto.org/imrd/directdoc.asp?DDFDocuments/u/G/TBTN24/USA2161A1.docx")</f>
        <v>https://docs.wto.org/imrd/directdoc.asp?DDFDocuments/u/G/TBTN24/USA2161A1.docx</v>
      </c>
      <c r="T862" s="3" t="str">
        <f>HYPERLINK("https://docs.wto.org/imrd/directdoc.asp?DDFDocuments/v/G/TBTN24/USA2161A1.docx", "https://docs.wto.org/imrd/directdoc.asp?DDFDocuments/v/G/TBTN24/USA2161A1.docx")</f>
        <v>https://docs.wto.org/imrd/directdoc.asp?DDFDocuments/v/G/TBTN24/USA2161A1.docx</v>
      </c>
      <c r="U862" s="3" t="s">
        <v>421</v>
      </c>
      <c r="V862" s="3" t="s">
        <v>422</v>
      </c>
      <c r="W862" s="3" t="s">
        <v>421</v>
      </c>
      <c r="X862" s="3" t="s">
        <v>422</v>
      </c>
      <c r="Y862" s="3" t="s">
        <v>422</v>
      </c>
      <c r="Z862" s="3" t="s">
        <v>422</v>
      </c>
      <c r="AA862" s="3" t="s">
        <v>422</v>
      </c>
      <c r="AB862" s="1" t="s">
        <v>23</v>
      </c>
    </row>
    <row r="863" spans="1:28" ht="409.5" x14ac:dyDescent="0.25">
      <c r="A863" s="3" t="s">
        <v>126</v>
      </c>
      <c r="B863" s="9">
        <v>46007</v>
      </c>
      <c r="C863" s="13" t="str">
        <f>HYPERLINK("https://eping.wto.org/en/Search?viewData= G/TBT/N/TZA/1470"," G/TBT/N/TZA/1470")</f>
        <v xml:space="preserve"> G/TBT/N/TZA/1470</v>
      </c>
      <c r="D863" s="1" t="s">
        <v>1834</v>
      </c>
      <c r="E863" s="1" t="s">
        <v>1835</v>
      </c>
      <c r="F863" s="1" t="s">
        <v>1806</v>
      </c>
      <c r="G863" s="1" t="s">
        <v>1807</v>
      </c>
      <c r="H863" s="1" t="s">
        <v>1808</v>
      </c>
      <c r="I863" s="1" t="s">
        <v>1750</v>
      </c>
      <c r="J863" s="1" t="s">
        <v>23</v>
      </c>
      <c r="K863" s="1" t="s">
        <v>23</v>
      </c>
      <c r="L863" s="3"/>
      <c r="M863" s="9">
        <v>46067</v>
      </c>
      <c r="N863" s="9" t="s">
        <v>23</v>
      </c>
      <c r="O863" s="9" t="s">
        <v>23</v>
      </c>
      <c r="P863" s="3" t="s">
        <v>24</v>
      </c>
      <c r="Q863" s="1" t="s">
        <v>1836</v>
      </c>
      <c r="R863" s="3" t="str">
        <f>HYPERLINK("https://docs.wto.org/imrd/directdoc.asp?DDFDocuments/t/G/TBTN25/TZA1470.docx", "https://docs.wto.org/imrd/directdoc.asp?DDFDocuments/t/G/TBTN25/TZA1470.docx")</f>
        <v>https://docs.wto.org/imrd/directdoc.asp?DDFDocuments/t/G/TBTN25/TZA1470.docx</v>
      </c>
      <c r="S863" s="3" t="str">
        <f>HYPERLINK("https://docs.wto.org/imrd/directdoc.asp?DDFDocuments/u/G/TBTN25/TZA1470.docx", "https://docs.wto.org/imrd/directdoc.asp?DDFDocuments/u/G/TBTN25/TZA1470.docx")</f>
        <v>https://docs.wto.org/imrd/directdoc.asp?DDFDocuments/u/G/TBTN25/TZA1470.docx</v>
      </c>
      <c r="T863" s="3" t="str">
        <f>HYPERLINK("https://docs.wto.org/imrd/directdoc.asp?DDFDocuments/v/G/TBTN25/TZA1470.docx", "https://docs.wto.org/imrd/directdoc.asp?DDFDocuments/v/G/TBTN25/TZA1470.docx")</f>
        <v>https://docs.wto.org/imrd/directdoc.asp?DDFDocuments/v/G/TBTN25/TZA1470.docx</v>
      </c>
      <c r="U863" s="3" t="s">
        <v>421</v>
      </c>
      <c r="V863" s="3" t="s">
        <v>422</v>
      </c>
      <c r="W863" s="3" t="s">
        <v>422</v>
      </c>
      <c r="X863" s="3" t="s">
        <v>422</v>
      </c>
      <c r="Y863" s="3" t="s">
        <v>422</v>
      </c>
      <c r="Z863" s="3" t="s">
        <v>422</v>
      </c>
      <c r="AA863" s="3" t="s">
        <v>422</v>
      </c>
      <c r="AB863" s="1" t="s">
        <v>1837</v>
      </c>
    </row>
    <row r="864" spans="1:28" ht="409.5" x14ac:dyDescent="0.25">
      <c r="A864" s="3" t="s">
        <v>154</v>
      </c>
      <c r="B864" s="9">
        <v>46007</v>
      </c>
      <c r="C864" s="13" t="str">
        <f>HYPERLINK("https://eping.wto.org/en/Search?viewData= G/TBT/N/PHL/353"," G/TBT/N/PHL/353")</f>
        <v xml:space="preserve"> G/TBT/N/PHL/353</v>
      </c>
      <c r="D864" s="1" t="s">
        <v>1838</v>
      </c>
      <c r="E864" s="1" t="s">
        <v>1839</v>
      </c>
      <c r="F864" s="1" t="s">
        <v>1840</v>
      </c>
      <c r="G864" s="1" t="s">
        <v>23</v>
      </c>
      <c r="H864" s="1" t="s">
        <v>1841</v>
      </c>
      <c r="I864" s="1" t="s">
        <v>66</v>
      </c>
      <c r="J864" s="1" t="s">
        <v>23</v>
      </c>
      <c r="K864" s="1" t="s">
        <v>23</v>
      </c>
      <c r="L864" s="3"/>
      <c r="M864" s="9">
        <v>46066</v>
      </c>
      <c r="N864" s="9" t="s">
        <v>23</v>
      </c>
      <c r="O864" s="9" t="s">
        <v>23</v>
      </c>
      <c r="P864" s="3" t="s">
        <v>24</v>
      </c>
      <c r="Q864" s="1" t="s">
        <v>1842</v>
      </c>
      <c r="R864" s="3" t="str">
        <f>HYPERLINK("https://docs.wto.org/imrd/directdoc.asp?DDFDocuments/t/G/TBTN25/PHL353.docx", "https://docs.wto.org/imrd/directdoc.asp?DDFDocuments/t/G/TBTN25/PHL353.docx")</f>
        <v>https://docs.wto.org/imrd/directdoc.asp?DDFDocuments/t/G/TBTN25/PHL353.docx</v>
      </c>
      <c r="S864" s="3" t="str">
        <f>HYPERLINK("https://docs.wto.org/imrd/directdoc.asp?DDFDocuments/u/G/TBTN25/PHL353.docx", "https://docs.wto.org/imrd/directdoc.asp?DDFDocuments/u/G/TBTN25/PHL353.docx")</f>
        <v>https://docs.wto.org/imrd/directdoc.asp?DDFDocuments/u/G/TBTN25/PHL353.docx</v>
      </c>
      <c r="T864" s="3" t="str">
        <f>HYPERLINK("https://docs.wto.org/imrd/directdoc.asp?DDFDocuments/v/G/TBTN25/PHL353.docx", "https://docs.wto.org/imrd/directdoc.asp?DDFDocuments/v/G/TBTN25/PHL353.docx")</f>
        <v>https://docs.wto.org/imrd/directdoc.asp?DDFDocuments/v/G/TBTN25/PHL353.docx</v>
      </c>
      <c r="U864" s="3" t="s">
        <v>421</v>
      </c>
      <c r="V864" s="3" t="s">
        <v>422</v>
      </c>
      <c r="W864" s="3" t="s">
        <v>422</v>
      </c>
      <c r="X864" s="3" t="s">
        <v>422</v>
      </c>
      <c r="Y864" s="3" t="s">
        <v>422</v>
      </c>
      <c r="Z864" s="3" t="s">
        <v>422</v>
      </c>
      <c r="AA864" s="3" t="s">
        <v>422</v>
      </c>
      <c r="AB864" s="1" t="s">
        <v>1843</v>
      </c>
    </row>
    <row r="865" spans="1:28" ht="60" x14ac:dyDescent="0.25">
      <c r="A865" s="3" t="s">
        <v>1221</v>
      </c>
      <c r="B865" s="9">
        <v>46007</v>
      </c>
      <c r="C865" s="13" t="str">
        <f>HYPERLINK("https://eping.wto.org/en/Search?viewData= G/TBT/N/JOR/85"," G/TBT/N/JOR/85")</f>
        <v xml:space="preserve"> G/TBT/N/JOR/85</v>
      </c>
      <c r="D865" s="1" t="s">
        <v>1844</v>
      </c>
      <c r="E865" s="1" t="s">
        <v>1845</v>
      </c>
      <c r="F865" s="1" t="s">
        <v>1846</v>
      </c>
      <c r="G865" s="1" t="s">
        <v>23</v>
      </c>
      <c r="H865" s="1" t="s">
        <v>1711</v>
      </c>
      <c r="I865" s="1" t="s">
        <v>66</v>
      </c>
      <c r="J865" s="1" t="s">
        <v>23</v>
      </c>
      <c r="K865" s="1" t="s">
        <v>76</v>
      </c>
      <c r="L865" s="3"/>
      <c r="M865" s="9">
        <v>46037</v>
      </c>
      <c r="N865" s="9">
        <v>46038</v>
      </c>
      <c r="O865" s="9">
        <v>46082</v>
      </c>
      <c r="P865" s="3" t="s">
        <v>24</v>
      </c>
      <c r="Q865" s="1" t="s">
        <v>1847</v>
      </c>
      <c r="R865" s="3" t="str">
        <f>HYPERLINK("https://docs.wto.org/imrd/directdoc.asp?DDFDocuments/t/G/TBTN25/JOR85.docx", "https://docs.wto.org/imrd/directdoc.asp?DDFDocuments/t/G/TBTN25/JOR85.docx")</f>
        <v>https://docs.wto.org/imrd/directdoc.asp?DDFDocuments/t/G/TBTN25/JOR85.docx</v>
      </c>
      <c r="S865" s="3" t="str">
        <f>HYPERLINK("https://docs.wto.org/imrd/directdoc.asp?DDFDocuments/u/G/TBTN25/JOR85.docx", "https://docs.wto.org/imrd/directdoc.asp?DDFDocuments/u/G/TBTN25/JOR85.docx")</f>
        <v>https://docs.wto.org/imrd/directdoc.asp?DDFDocuments/u/G/TBTN25/JOR85.docx</v>
      </c>
      <c r="T865" s="3" t="str">
        <f>HYPERLINK("https://docs.wto.org/imrd/directdoc.asp?DDFDocuments/v/G/TBTN25/JOR85.docx", "https://docs.wto.org/imrd/directdoc.asp?DDFDocuments/v/G/TBTN25/JOR85.docx")</f>
        <v>https://docs.wto.org/imrd/directdoc.asp?DDFDocuments/v/G/TBTN25/JOR85.docx</v>
      </c>
      <c r="U865" s="3" t="s">
        <v>421</v>
      </c>
      <c r="V865" s="3" t="s">
        <v>422</v>
      </c>
      <c r="W865" s="3" t="s">
        <v>422</v>
      </c>
      <c r="X865" s="3" t="s">
        <v>422</v>
      </c>
      <c r="Y865" s="3" t="s">
        <v>422</v>
      </c>
      <c r="Z865" s="3" t="s">
        <v>422</v>
      </c>
      <c r="AA865" s="3" t="s">
        <v>422</v>
      </c>
      <c r="AB865" s="1" t="s">
        <v>1848</v>
      </c>
    </row>
    <row r="866" spans="1:28" ht="409.5" x14ac:dyDescent="0.25">
      <c r="A866" s="3" t="s">
        <v>1849</v>
      </c>
      <c r="B866" s="9">
        <v>46007</v>
      </c>
      <c r="C866" s="13" t="str">
        <f>HYPERLINK("https://eping.wto.org/en/Search?viewData= G/TBT/N/CHE/300"," G/TBT/N/CHE/300")</f>
        <v xml:space="preserve"> G/TBT/N/CHE/300</v>
      </c>
      <c r="D866" s="1" t="s">
        <v>1850</v>
      </c>
      <c r="E866" s="1" t="s">
        <v>1851</v>
      </c>
      <c r="F866" s="1" t="s">
        <v>1852</v>
      </c>
      <c r="G866" s="1" t="s">
        <v>1853</v>
      </c>
      <c r="H866" s="1" t="s">
        <v>23</v>
      </c>
      <c r="I866" s="1" t="s">
        <v>1854</v>
      </c>
      <c r="J866" s="1" t="s">
        <v>23</v>
      </c>
      <c r="K866" s="1" t="s">
        <v>76</v>
      </c>
      <c r="L866" s="3"/>
      <c r="M866" s="9">
        <v>46067</v>
      </c>
      <c r="N866" s="9">
        <v>46374</v>
      </c>
      <c r="O866" s="9">
        <v>46419</v>
      </c>
      <c r="P866" s="3" t="s">
        <v>24</v>
      </c>
      <c r="Q866" s="1" t="s">
        <v>1855</v>
      </c>
      <c r="R866" s="3" t="str">
        <f>HYPERLINK("https://docs.wto.org/imrd/directdoc.asp?DDFDocuments/t/G/TBTN25/CHE300.docx", "https://docs.wto.org/imrd/directdoc.asp?DDFDocuments/t/G/TBTN25/CHE300.docx")</f>
        <v>https://docs.wto.org/imrd/directdoc.asp?DDFDocuments/t/G/TBTN25/CHE300.docx</v>
      </c>
      <c r="S866" s="3" t="str">
        <f>HYPERLINK("https://docs.wto.org/imrd/directdoc.asp?DDFDocuments/u/G/TBTN25/CHE300.docx", "https://docs.wto.org/imrd/directdoc.asp?DDFDocuments/u/G/TBTN25/CHE300.docx")</f>
        <v>https://docs.wto.org/imrd/directdoc.asp?DDFDocuments/u/G/TBTN25/CHE300.docx</v>
      </c>
      <c r="T866" s="3" t="str">
        <f>HYPERLINK("https://docs.wto.org/imrd/directdoc.asp?DDFDocuments/v/G/TBTN25/CHE300.docx", "https://docs.wto.org/imrd/directdoc.asp?DDFDocuments/v/G/TBTN25/CHE300.docx")</f>
        <v>https://docs.wto.org/imrd/directdoc.asp?DDFDocuments/v/G/TBTN25/CHE300.docx</v>
      </c>
      <c r="U866" s="3" t="s">
        <v>421</v>
      </c>
      <c r="V866" s="3" t="s">
        <v>422</v>
      </c>
      <c r="W866" s="3" t="s">
        <v>422</v>
      </c>
      <c r="X866" s="3" t="s">
        <v>422</v>
      </c>
      <c r="Y866" s="3" t="s">
        <v>422</v>
      </c>
      <c r="Z866" s="3" t="s">
        <v>422</v>
      </c>
      <c r="AA866" s="3" t="s">
        <v>422</v>
      </c>
      <c r="AB866" s="1" t="s">
        <v>1856</v>
      </c>
    </row>
    <row r="867" spans="1:28" ht="409.5" x14ac:dyDescent="0.25">
      <c r="A867" s="3" t="s">
        <v>91</v>
      </c>
      <c r="B867" s="9">
        <v>46007</v>
      </c>
      <c r="C867" s="13" t="str">
        <f>HYPERLINK("https://eping.wto.org/en/Search?viewData= G/TBT/N/UKR/363"," G/TBT/N/UKR/363")</f>
        <v xml:space="preserve"> G/TBT/N/UKR/363</v>
      </c>
      <c r="D867" s="1" t="s">
        <v>1857</v>
      </c>
      <c r="E867" s="1" t="s">
        <v>1858</v>
      </c>
      <c r="F867" s="1" t="s">
        <v>1859</v>
      </c>
      <c r="G867" s="1" t="s">
        <v>23</v>
      </c>
      <c r="H867" s="1" t="s">
        <v>1081</v>
      </c>
      <c r="I867" s="1" t="s">
        <v>114</v>
      </c>
      <c r="J867" s="1" t="s">
        <v>23</v>
      </c>
      <c r="K867" s="1" t="s">
        <v>23</v>
      </c>
      <c r="L867" s="3"/>
      <c r="M867" s="9">
        <v>46067</v>
      </c>
      <c r="N867" s="9" t="s">
        <v>23</v>
      </c>
      <c r="O867" s="9" t="s">
        <v>23</v>
      </c>
      <c r="P867" s="3" t="s">
        <v>24</v>
      </c>
      <c r="Q867" s="1" t="s">
        <v>1860</v>
      </c>
      <c r="R867" s="3" t="str">
        <f>HYPERLINK("https://docs.wto.org/imrd/directdoc.asp?DDFDocuments/t/G/TBTN25/UKR363.docx", "https://docs.wto.org/imrd/directdoc.asp?DDFDocuments/t/G/TBTN25/UKR363.docx")</f>
        <v>https://docs.wto.org/imrd/directdoc.asp?DDFDocuments/t/G/TBTN25/UKR363.docx</v>
      </c>
      <c r="S867" s="3" t="str">
        <f>HYPERLINK("https://docs.wto.org/imrd/directdoc.asp?DDFDocuments/u/G/TBTN25/UKR363.docx", "https://docs.wto.org/imrd/directdoc.asp?DDFDocuments/u/G/TBTN25/UKR363.docx")</f>
        <v>https://docs.wto.org/imrd/directdoc.asp?DDFDocuments/u/G/TBTN25/UKR363.docx</v>
      </c>
      <c r="T867" s="3" t="str">
        <f>HYPERLINK("https://docs.wto.org/imrd/directdoc.asp?DDFDocuments/v/G/TBTN25/UKR363.docx", "https://docs.wto.org/imrd/directdoc.asp?DDFDocuments/v/G/TBTN25/UKR363.docx")</f>
        <v>https://docs.wto.org/imrd/directdoc.asp?DDFDocuments/v/G/TBTN25/UKR363.docx</v>
      </c>
      <c r="U867" s="3" t="s">
        <v>421</v>
      </c>
      <c r="V867" s="3" t="s">
        <v>422</v>
      </c>
      <c r="W867" s="3" t="s">
        <v>421</v>
      </c>
      <c r="X867" s="3" t="s">
        <v>422</v>
      </c>
      <c r="Y867" s="3" t="s">
        <v>422</v>
      </c>
      <c r="Z867" s="3" t="s">
        <v>422</v>
      </c>
      <c r="AA867" s="3" t="s">
        <v>422</v>
      </c>
      <c r="AB867" s="1" t="s">
        <v>1861</v>
      </c>
    </row>
    <row r="868" spans="1:28" ht="45" x14ac:dyDescent="0.25">
      <c r="A868" s="3" t="s">
        <v>64</v>
      </c>
      <c r="B868" s="9">
        <v>46008</v>
      </c>
      <c r="C868" s="13" t="str">
        <f>HYPERLINK("https://eping.wto.org/en/Search?viewData=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D868" s="1" t="s">
        <v>1862</v>
      </c>
      <c r="E868" s="1" t="s">
        <v>1863</v>
      </c>
      <c r="F868" s="1" t="s">
        <v>1864</v>
      </c>
      <c r="G868" s="1" t="s">
        <v>23</v>
      </c>
      <c r="H868" s="1" t="s">
        <v>1865</v>
      </c>
      <c r="I868" s="1" t="s">
        <v>66</v>
      </c>
      <c r="J868" s="1" t="s">
        <v>23</v>
      </c>
      <c r="K868" s="1" t="s">
        <v>23</v>
      </c>
      <c r="L868" s="3"/>
      <c r="M868" s="9">
        <v>46068</v>
      </c>
      <c r="N868" s="9" t="s">
        <v>23</v>
      </c>
      <c r="O868" s="9" t="s">
        <v>23</v>
      </c>
      <c r="P868" s="3" t="s">
        <v>24</v>
      </c>
      <c r="Q868" s="1" t="s">
        <v>1866</v>
      </c>
      <c r="R868" s="3" t="str">
        <f>HYPERLINK("https://docs.wto.org/imrd/directdoc.asp?DDFDocuments/t/G/TBTN25/ARE693.docx", "https://docs.wto.org/imrd/directdoc.asp?DDFDocuments/t/G/TBTN25/ARE693.docx")</f>
        <v>https://docs.wto.org/imrd/directdoc.asp?DDFDocuments/t/G/TBTN25/ARE693.docx</v>
      </c>
      <c r="S868" s="3" t="str">
        <f>HYPERLINK("https://docs.wto.org/imrd/directdoc.asp?DDFDocuments/u/G/TBTN25/ARE693.docx", "https://docs.wto.org/imrd/directdoc.asp?DDFDocuments/u/G/TBTN25/ARE693.docx")</f>
        <v>https://docs.wto.org/imrd/directdoc.asp?DDFDocuments/u/G/TBTN25/ARE693.docx</v>
      </c>
      <c r="T868" s="3" t="str">
        <f>HYPERLINK("https://docs.wto.org/imrd/directdoc.asp?DDFDocuments/v/G/TBTN25/ARE693.docx", "https://docs.wto.org/imrd/directdoc.asp?DDFDocuments/v/G/TBTN25/ARE693.docx")</f>
        <v>https://docs.wto.org/imrd/directdoc.asp?DDFDocuments/v/G/TBTN25/ARE693.docx</v>
      </c>
      <c r="U868" s="3" t="s">
        <v>421</v>
      </c>
      <c r="V868" s="3" t="s">
        <v>422</v>
      </c>
      <c r="W868" s="3" t="s">
        <v>422</v>
      </c>
      <c r="X868" s="3" t="s">
        <v>422</v>
      </c>
      <c r="Y868" s="3" t="s">
        <v>422</v>
      </c>
      <c r="Z868" s="3" t="s">
        <v>422</v>
      </c>
      <c r="AA868" s="3" t="s">
        <v>422</v>
      </c>
      <c r="AB868" s="1" t="s">
        <v>1867</v>
      </c>
    </row>
    <row r="869" spans="1:28" ht="409.5" x14ac:dyDescent="0.25">
      <c r="A869" s="3" t="s">
        <v>126</v>
      </c>
      <c r="B869" s="9">
        <v>46008</v>
      </c>
      <c r="C869" s="13" t="str">
        <f>HYPERLINK("https://eping.wto.org/en/Search?viewData= G/TBT/N/TZA/1473"," G/TBT/N/TZA/1473")</f>
        <v xml:space="preserve"> G/TBT/N/TZA/1473</v>
      </c>
      <c r="D869" s="1" t="s">
        <v>1868</v>
      </c>
      <c r="E869" s="1" t="s">
        <v>1869</v>
      </c>
      <c r="F869" s="1" t="s">
        <v>1870</v>
      </c>
      <c r="G869" s="1" t="s">
        <v>1871</v>
      </c>
      <c r="H869" s="1" t="s">
        <v>96</v>
      </c>
      <c r="I869" s="1" t="s">
        <v>1750</v>
      </c>
      <c r="J869" s="1" t="s">
        <v>23</v>
      </c>
      <c r="K869" s="1" t="s">
        <v>23</v>
      </c>
      <c r="L869" s="3"/>
      <c r="M869" s="9">
        <v>46068</v>
      </c>
      <c r="N869" s="9" t="s">
        <v>23</v>
      </c>
      <c r="O869" s="9" t="s">
        <v>23</v>
      </c>
      <c r="P869" s="3" t="s">
        <v>24</v>
      </c>
      <c r="Q869" s="1" t="s">
        <v>1872</v>
      </c>
      <c r="R869" s="3" t="str">
        <f>HYPERLINK("https://docs.wto.org/imrd/directdoc.asp?DDFDocuments/t/G/TBTN25/TZA1473.docx", "https://docs.wto.org/imrd/directdoc.asp?DDFDocuments/t/G/TBTN25/TZA1473.docx")</f>
        <v>https://docs.wto.org/imrd/directdoc.asp?DDFDocuments/t/G/TBTN25/TZA1473.docx</v>
      </c>
      <c r="S869" s="3" t="str">
        <f>HYPERLINK("https://docs.wto.org/imrd/directdoc.asp?DDFDocuments/u/G/TBTN25/TZA1473.docx", "https://docs.wto.org/imrd/directdoc.asp?DDFDocuments/u/G/TBTN25/TZA1473.docx")</f>
        <v>https://docs.wto.org/imrd/directdoc.asp?DDFDocuments/u/G/TBTN25/TZA1473.docx</v>
      </c>
      <c r="T869" s="3" t="str">
        <f>HYPERLINK("https://docs.wto.org/imrd/directdoc.asp?DDFDocuments/v/G/TBTN25/TZA1473.docx", "https://docs.wto.org/imrd/directdoc.asp?DDFDocuments/v/G/TBTN25/TZA1473.docx")</f>
        <v>https://docs.wto.org/imrd/directdoc.asp?DDFDocuments/v/G/TBTN25/TZA1473.docx</v>
      </c>
      <c r="U869" s="3" t="s">
        <v>421</v>
      </c>
      <c r="V869" s="3" t="s">
        <v>422</v>
      </c>
      <c r="W869" s="3" t="s">
        <v>422</v>
      </c>
      <c r="X869" s="3" t="s">
        <v>422</v>
      </c>
      <c r="Y869" s="3" t="s">
        <v>422</v>
      </c>
      <c r="Z869" s="3" t="s">
        <v>422</v>
      </c>
      <c r="AA869" s="3" t="s">
        <v>422</v>
      </c>
      <c r="AB869" s="1" t="s">
        <v>1873</v>
      </c>
    </row>
    <row r="870" spans="1:28" ht="45" x14ac:dyDescent="0.25">
      <c r="A870" s="3" t="s">
        <v>67</v>
      </c>
      <c r="B870" s="9">
        <v>46008</v>
      </c>
      <c r="C870" s="13" t="str">
        <f>HYPERLINK("https://eping.wto.org/en/Search?viewData=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D870" s="1" t="s">
        <v>1862</v>
      </c>
      <c r="E870" s="1" t="s">
        <v>1863</v>
      </c>
      <c r="F870" s="1" t="s">
        <v>1864</v>
      </c>
      <c r="G870" s="1" t="s">
        <v>23</v>
      </c>
      <c r="H870" s="1" t="s">
        <v>1865</v>
      </c>
      <c r="I870" s="1" t="s">
        <v>66</v>
      </c>
      <c r="J870" s="1" t="s">
        <v>23</v>
      </c>
      <c r="K870" s="1" t="s">
        <v>23</v>
      </c>
      <c r="L870" s="3"/>
      <c r="M870" s="9">
        <v>46068</v>
      </c>
      <c r="N870" s="9" t="s">
        <v>23</v>
      </c>
      <c r="O870" s="9" t="s">
        <v>23</v>
      </c>
      <c r="P870" s="3" t="s">
        <v>24</v>
      </c>
      <c r="Q870" s="1" t="s">
        <v>1866</v>
      </c>
      <c r="R870" s="3" t="str">
        <f>HYPERLINK("https://docs.wto.org/imrd/directdoc.asp?DDFDocuments/t/G/TBTN25/ARE693.docx", "https://docs.wto.org/imrd/directdoc.asp?DDFDocuments/t/G/TBTN25/ARE693.docx")</f>
        <v>https://docs.wto.org/imrd/directdoc.asp?DDFDocuments/t/G/TBTN25/ARE693.docx</v>
      </c>
      <c r="S870" s="3" t="str">
        <f>HYPERLINK("https://docs.wto.org/imrd/directdoc.asp?DDFDocuments/u/G/TBTN25/ARE693.docx", "https://docs.wto.org/imrd/directdoc.asp?DDFDocuments/u/G/TBTN25/ARE693.docx")</f>
        <v>https://docs.wto.org/imrd/directdoc.asp?DDFDocuments/u/G/TBTN25/ARE693.docx</v>
      </c>
      <c r="T870" s="3" t="str">
        <f>HYPERLINK("https://docs.wto.org/imrd/directdoc.asp?DDFDocuments/v/G/TBTN25/ARE693.docx", "https://docs.wto.org/imrd/directdoc.asp?DDFDocuments/v/G/TBTN25/ARE693.docx")</f>
        <v>https://docs.wto.org/imrd/directdoc.asp?DDFDocuments/v/G/TBTN25/ARE693.docx</v>
      </c>
      <c r="U870" s="3" t="s">
        <v>421</v>
      </c>
      <c r="V870" s="3" t="s">
        <v>422</v>
      </c>
      <c r="W870" s="3" t="s">
        <v>422</v>
      </c>
      <c r="X870" s="3" t="s">
        <v>422</v>
      </c>
      <c r="Y870" s="3" t="s">
        <v>422</v>
      </c>
      <c r="Z870" s="3" t="s">
        <v>422</v>
      </c>
      <c r="AA870" s="3" t="s">
        <v>422</v>
      </c>
      <c r="AB870" s="1" t="s">
        <v>1867</v>
      </c>
    </row>
    <row r="871" spans="1:28" ht="45" x14ac:dyDescent="0.25">
      <c r="A871" s="3" t="s">
        <v>54</v>
      </c>
      <c r="B871" s="9">
        <v>46008</v>
      </c>
      <c r="C871" s="13" t="str">
        <f>HYPERLINK("https://eping.wto.org/en/Search?viewData=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D871" s="1" t="s">
        <v>1874</v>
      </c>
      <c r="E871" s="1" t="s">
        <v>1875</v>
      </c>
      <c r="F871" s="1" t="s">
        <v>1864</v>
      </c>
      <c r="G871" s="1" t="s">
        <v>23</v>
      </c>
      <c r="H871" s="1" t="s">
        <v>1865</v>
      </c>
      <c r="I871" s="1" t="s">
        <v>66</v>
      </c>
      <c r="J871" s="1" t="s">
        <v>23</v>
      </c>
      <c r="K871" s="1" t="s">
        <v>23</v>
      </c>
      <c r="L871" s="3"/>
      <c r="M871" s="9">
        <v>46068</v>
      </c>
      <c r="N871" s="9" t="s">
        <v>23</v>
      </c>
      <c r="O871" s="9" t="s">
        <v>23</v>
      </c>
      <c r="P871" s="3" t="s">
        <v>24</v>
      </c>
      <c r="Q871" s="1" t="s">
        <v>1876</v>
      </c>
      <c r="R871" s="3" t="str">
        <f>HYPERLINK("https://docs.wto.org/imrd/directdoc.asp?DDFDocuments/t/G/TBTN25/ARE694.docx", "https://docs.wto.org/imrd/directdoc.asp?DDFDocuments/t/G/TBTN25/ARE694.docx")</f>
        <v>https://docs.wto.org/imrd/directdoc.asp?DDFDocuments/t/G/TBTN25/ARE694.docx</v>
      </c>
      <c r="S871" s="3" t="str">
        <f>HYPERLINK("https://docs.wto.org/imrd/directdoc.asp?DDFDocuments/u/G/TBTN25/ARE694.docx", "https://docs.wto.org/imrd/directdoc.asp?DDFDocuments/u/G/TBTN25/ARE694.docx")</f>
        <v>https://docs.wto.org/imrd/directdoc.asp?DDFDocuments/u/G/TBTN25/ARE694.docx</v>
      </c>
      <c r="T871" s="3" t="str">
        <f>HYPERLINK("https://docs.wto.org/imrd/directdoc.asp?DDFDocuments/v/G/TBTN25/ARE694.docx", "https://docs.wto.org/imrd/directdoc.asp?DDFDocuments/v/G/TBTN25/ARE694.docx")</f>
        <v>https://docs.wto.org/imrd/directdoc.asp?DDFDocuments/v/G/TBTN25/ARE694.docx</v>
      </c>
      <c r="U871" s="3" t="s">
        <v>421</v>
      </c>
      <c r="V871" s="3" t="s">
        <v>422</v>
      </c>
      <c r="W871" s="3" t="s">
        <v>422</v>
      </c>
      <c r="X871" s="3" t="s">
        <v>422</v>
      </c>
      <c r="Y871" s="3" t="s">
        <v>422</v>
      </c>
      <c r="Z871" s="3" t="s">
        <v>422</v>
      </c>
      <c r="AA871" s="3" t="s">
        <v>422</v>
      </c>
      <c r="AB871" s="1" t="s">
        <v>1877</v>
      </c>
    </row>
    <row r="872" spans="1:28" ht="90" x14ac:dyDescent="0.25">
      <c r="A872" s="3" t="s">
        <v>78</v>
      </c>
      <c r="B872" s="9">
        <v>46008</v>
      </c>
      <c r="C872" s="13" t="str">
        <f>HYPERLINK("https://eping.wto.org/en/Search?viewData=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D872" s="1" t="s">
        <v>1878</v>
      </c>
      <c r="E872" s="1" t="s">
        <v>1879</v>
      </c>
      <c r="F872" s="1" t="s">
        <v>1880</v>
      </c>
      <c r="G872" s="1" t="s">
        <v>23</v>
      </c>
      <c r="H872" s="1" t="s">
        <v>434</v>
      </c>
      <c r="I872" s="1" t="s">
        <v>95</v>
      </c>
      <c r="J872" s="1" t="s">
        <v>23</v>
      </c>
      <c r="K872" s="1" t="s">
        <v>23</v>
      </c>
      <c r="L872" s="3"/>
      <c r="M872" s="9">
        <v>46068</v>
      </c>
      <c r="N872" s="9" t="s">
        <v>23</v>
      </c>
      <c r="O872" s="9" t="s">
        <v>23</v>
      </c>
      <c r="P872" s="3" t="s">
        <v>24</v>
      </c>
      <c r="Q872" s="1" t="s">
        <v>1881</v>
      </c>
      <c r="R872" s="3" t="str">
        <f>HYPERLINK("https://docs.wto.org/imrd/directdoc.asp?DDFDocuments/t/G/TBTN25/ARE691.docx", "https://docs.wto.org/imrd/directdoc.asp?DDFDocuments/t/G/TBTN25/ARE691.docx")</f>
        <v>https://docs.wto.org/imrd/directdoc.asp?DDFDocuments/t/G/TBTN25/ARE691.docx</v>
      </c>
      <c r="S872" s="3" t="str">
        <f>HYPERLINK("https://docs.wto.org/imrd/directdoc.asp?DDFDocuments/u/G/TBTN25/ARE691.docx", "https://docs.wto.org/imrd/directdoc.asp?DDFDocuments/u/G/TBTN25/ARE691.docx")</f>
        <v>https://docs.wto.org/imrd/directdoc.asp?DDFDocuments/u/G/TBTN25/ARE691.docx</v>
      </c>
      <c r="T872" s="3" t="str">
        <f>HYPERLINK("https://docs.wto.org/imrd/directdoc.asp?DDFDocuments/v/G/TBTN25/ARE691.docx", "https://docs.wto.org/imrd/directdoc.asp?DDFDocuments/v/G/TBTN25/ARE691.docx")</f>
        <v>https://docs.wto.org/imrd/directdoc.asp?DDFDocuments/v/G/TBTN25/ARE691.docx</v>
      </c>
      <c r="U872" s="3" t="s">
        <v>421</v>
      </c>
      <c r="V872" s="3" t="s">
        <v>422</v>
      </c>
      <c r="W872" s="3" t="s">
        <v>422</v>
      </c>
      <c r="X872" s="3" t="s">
        <v>422</v>
      </c>
      <c r="Y872" s="3" t="s">
        <v>422</v>
      </c>
      <c r="Z872" s="3" t="s">
        <v>422</v>
      </c>
      <c r="AA872" s="3" t="s">
        <v>422</v>
      </c>
      <c r="AB872" s="1" t="s">
        <v>1882</v>
      </c>
    </row>
    <row r="873" spans="1:28" ht="90" x14ac:dyDescent="0.25">
      <c r="A873" s="3" t="s">
        <v>64</v>
      </c>
      <c r="B873" s="9">
        <v>46008</v>
      </c>
      <c r="C873" s="13" t="str">
        <f>HYPERLINK("https://eping.wto.org/en/Search?viewData=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D873" s="1" t="s">
        <v>1878</v>
      </c>
      <c r="E873" s="1" t="s">
        <v>1879</v>
      </c>
      <c r="F873" s="1" t="s">
        <v>1880</v>
      </c>
      <c r="G873" s="1" t="s">
        <v>23</v>
      </c>
      <c r="H873" s="1" t="s">
        <v>434</v>
      </c>
      <c r="I873" s="1" t="s">
        <v>95</v>
      </c>
      <c r="J873" s="1" t="s">
        <v>23</v>
      </c>
      <c r="K873" s="1" t="s">
        <v>23</v>
      </c>
      <c r="L873" s="3"/>
      <c r="M873" s="9">
        <v>46068</v>
      </c>
      <c r="N873" s="9" t="s">
        <v>23</v>
      </c>
      <c r="O873" s="9" t="s">
        <v>23</v>
      </c>
      <c r="P873" s="3" t="s">
        <v>24</v>
      </c>
      <c r="Q873" s="1" t="s">
        <v>1881</v>
      </c>
      <c r="R873" s="3" t="str">
        <f>HYPERLINK("https://docs.wto.org/imrd/directdoc.asp?DDFDocuments/t/G/TBTN25/ARE691.docx", "https://docs.wto.org/imrd/directdoc.asp?DDFDocuments/t/G/TBTN25/ARE691.docx")</f>
        <v>https://docs.wto.org/imrd/directdoc.asp?DDFDocuments/t/G/TBTN25/ARE691.docx</v>
      </c>
      <c r="S873" s="3" t="str">
        <f>HYPERLINK("https://docs.wto.org/imrd/directdoc.asp?DDFDocuments/u/G/TBTN25/ARE691.docx", "https://docs.wto.org/imrd/directdoc.asp?DDFDocuments/u/G/TBTN25/ARE691.docx")</f>
        <v>https://docs.wto.org/imrd/directdoc.asp?DDFDocuments/u/G/TBTN25/ARE691.docx</v>
      </c>
      <c r="T873" s="3" t="str">
        <f>HYPERLINK("https://docs.wto.org/imrd/directdoc.asp?DDFDocuments/v/G/TBTN25/ARE691.docx", "https://docs.wto.org/imrd/directdoc.asp?DDFDocuments/v/G/TBTN25/ARE691.docx")</f>
        <v>https://docs.wto.org/imrd/directdoc.asp?DDFDocuments/v/G/TBTN25/ARE691.docx</v>
      </c>
      <c r="U873" s="3" t="s">
        <v>421</v>
      </c>
      <c r="V873" s="3" t="s">
        <v>422</v>
      </c>
      <c r="W873" s="3" t="s">
        <v>422</v>
      </c>
      <c r="X873" s="3" t="s">
        <v>422</v>
      </c>
      <c r="Y873" s="3" t="s">
        <v>422</v>
      </c>
      <c r="Z873" s="3" t="s">
        <v>422</v>
      </c>
      <c r="AA873" s="3" t="s">
        <v>422</v>
      </c>
      <c r="AB873" s="1" t="s">
        <v>1882</v>
      </c>
    </row>
    <row r="874" spans="1:28" ht="409.5" x14ac:dyDescent="0.25">
      <c r="A874" s="3" t="s">
        <v>126</v>
      </c>
      <c r="B874" s="9">
        <v>46008</v>
      </c>
      <c r="C874" s="13" t="str">
        <f>HYPERLINK("https://eping.wto.org/en/Search?viewData= G/TBT/N/TZA/1472"," G/TBT/N/TZA/1472")</f>
        <v xml:space="preserve"> G/TBT/N/TZA/1472</v>
      </c>
      <c r="D874" s="1" t="s">
        <v>1883</v>
      </c>
      <c r="E874" s="1" t="s">
        <v>1884</v>
      </c>
      <c r="F874" s="1" t="s">
        <v>1885</v>
      </c>
      <c r="G874" s="1" t="s">
        <v>1886</v>
      </c>
      <c r="H874" s="1" t="s">
        <v>96</v>
      </c>
      <c r="I874" s="1" t="s">
        <v>1750</v>
      </c>
      <c r="J874" s="1" t="s">
        <v>23</v>
      </c>
      <c r="K874" s="1" t="s">
        <v>23</v>
      </c>
      <c r="L874" s="3"/>
      <c r="M874" s="9">
        <v>46068</v>
      </c>
      <c r="N874" s="9" t="s">
        <v>23</v>
      </c>
      <c r="O874" s="9" t="s">
        <v>23</v>
      </c>
      <c r="P874" s="3" t="s">
        <v>24</v>
      </c>
      <c r="Q874" s="1" t="s">
        <v>1887</v>
      </c>
      <c r="R874" s="3" t="str">
        <f>HYPERLINK("https://docs.wto.org/imrd/directdoc.asp?DDFDocuments/t/G/TBTN25/TZA1472.docx", "https://docs.wto.org/imrd/directdoc.asp?DDFDocuments/t/G/TBTN25/TZA1472.docx")</f>
        <v>https://docs.wto.org/imrd/directdoc.asp?DDFDocuments/t/G/TBTN25/TZA1472.docx</v>
      </c>
      <c r="S874" s="3" t="str">
        <f>HYPERLINK("https://docs.wto.org/imrd/directdoc.asp?DDFDocuments/u/G/TBTN25/TZA1472.docx", "https://docs.wto.org/imrd/directdoc.asp?DDFDocuments/u/G/TBTN25/TZA1472.docx")</f>
        <v>https://docs.wto.org/imrd/directdoc.asp?DDFDocuments/u/G/TBTN25/TZA1472.docx</v>
      </c>
      <c r="T874" s="3" t="str">
        <f>HYPERLINK("https://docs.wto.org/imrd/directdoc.asp?DDFDocuments/v/G/TBTN25/TZA1472.docx", "https://docs.wto.org/imrd/directdoc.asp?DDFDocuments/v/G/TBTN25/TZA1472.docx")</f>
        <v>https://docs.wto.org/imrd/directdoc.asp?DDFDocuments/v/G/TBTN25/TZA1472.docx</v>
      </c>
      <c r="U874" s="3" t="s">
        <v>421</v>
      </c>
      <c r="V874" s="3" t="s">
        <v>422</v>
      </c>
      <c r="W874" s="3" t="s">
        <v>422</v>
      </c>
      <c r="X874" s="3" t="s">
        <v>422</v>
      </c>
      <c r="Y874" s="3" t="s">
        <v>422</v>
      </c>
      <c r="Z874" s="3" t="s">
        <v>422</v>
      </c>
      <c r="AA874" s="3" t="s">
        <v>422</v>
      </c>
      <c r="AB874" s="1" t="s">
        <v>1888</v>
      </c>
    </row>
    <row r="875" spans="1:28" ht="409.5" x14ac:dyDescent="0.25">
      <c r="A875" s="3" t="s">
        <v>69</v>
      </c>
      <c r="B875" s="9">
        <v>46008</v>
      </c>
      <c r="C875" s="13" t="str">
        <f>HYPERLINK("https://eping.wto.org/en/Search?viewData= G/TBT/N/ARE/692, G/TBT/N/BHR/771, G/TBT/N/KWT/755, G/TBT/N/OMN/594, G/TBT/N/QAT/745, G/TBT/N/YEM/345"," G/TBT/N/ARE/692, G/TBT/N/BHR/771, G/TBT/N/KWT/755, G/TBT/N/OMN/594, G/TBT/N/QAT/745, G/TBT/N/YEM/345")</f>
        <v xml:space="preserve"> G/TBT/N/ARE/692, G/TBT/N/BHR/771, G/TBT/N/KWT/755, G/TBT/N/OMN/594, G/TBT/N/QAT/745, G/TBT/N/YEM/345</v>
      </c>
      <c r="D875" s="1" t="s">
        <v>1889</v>
      </c>
      <c r="E875" s="1" t="s">
        <v>1890</v>
      </c>
      <c r="F875" s="1" t="s">
        <v>1891</v>
      </c>
      <c r="G875" s="1" t="s">
        <v>23</v>
      </c>
      <c r="H875" s="1" t="s">
        <v>1892</v>
      </c>
      <c r="I875" s="1" t="s">
        <v>146</v>
      </c>
      <c r="J875" s="1" t="s">
        <v>1893</v>
      </c>
      <c r="K875" s="1" t="s">
        <v>23</v>
      </c>
      <c r="L875" s="3"/>
      <c r="M875" s="9">
        <v>46068</v>
      </c>
      <c r="N875" s="9" t="s">
        <v>23</v>
      </c>
      <c r="O875" s="9" t="s">
        <v>23</v>
      </c>
      <c r="P875" s="3" t="s">
        <v>24</v>
      </c>
      <c r="Q875" s="1" t="s">
        <v>1894</v>
      </c>
      <c r="R875" s="3" t="str">
        <f>HYPERLINK("https://docs.wto.org/imrd/directdoc.asp?DDFDocuments/t/G/TBTN25/ARE692.docx", "https://docs.wto.org/imrd/directdoc.asp?DDFDocuments/t/G/TBTN25/ARE692.docx")</f>
        <v>https://docs.wto.org/imrd/directdoc.asp?DDFDocuments/t/G/TBTN25/ARE692.docx</v>
      </c>
      <c r="S875" s="3" t="str">
        <f>HYPERLINK("https://docs.wto.org/imrd/directdoc.asp?DDFDocuments/u/G/TBTN25/ARE692.docx", "https://docs.wto.org/imrd/directdoc.asp?DDFDocuments/u/G/TBTN25/ARE692.docx")</f>
        <v>https://docs.wto.org/imrd/directdoc.asp?DDFDocuments/u/G/TBTN25/ARE692.docx</v>
      </c>
      <c r="T875" s="3" t="str">
        <f>HYPERLINK("https://docs.wto.org/imrd/directdoc.asp?DDFDocuments/v/G/TBTN25/ARE692.docx", "https://docs.wto.org/imrd/directdoc.asp?DDFDocuments/v/G/TBTN25/ARE692.docx")</f>
        <v>https://docs.wto.org/imrd/directdoc.asp?DDFDocuments/v/G/TBTN25/ARE692.docx</v>
      </c>
      <c r="U875" s="3" t="s">
        <v>421</v>
      </c>
      <c r="V875" s="3" t="s">
        <v>422</v>
      </c>
      <c r="W875" s="3" t="s">
        <v>422</v>
      </c>
      <c r="X875" s="3" t="s">
        <v>422</v>
      </c>
      <c r="Y875" s="3" t="s">
        <v>422</v>
      </c>
      <c r="Z875" s="3" t="s">
        <v>422</v>
      </c>
      <c r="AA875" s="3" t="s">
        <v>422</v>
      </c>
      <c r="AB875" s="1" t="s">
        <v>1895</v>
      </c>
    </row>
    <row r="876" spans="1:28" ht="135" x14ac:dyDescent="0.25">
      <c r="A876" s="3" t="s">
        <v>457</v>
      </c>
      <c r="B876" s="9">
        <v>46008</v>
      </c>
      <c r="C876" s="13" t="str">
        <f>HYPERLINK("https://eping.wto.org/en/Search?viewData= G/TBT/N/CZE/255/Add.1"," G/TBT/N/CZE/255/Add.1")</f>
        <v xml:space="preserve"> G/TBT/N/CZE/255/Add.1</v>
      </c>
      <c r="D876" s="1" t="s">
        <v>1896</v>
      </c>
      <c r="E876" s="1" t="s">
        <v>1897</v>
      </c>
      <c r="F876" s="1" t="s">
        <v>1898</v>
      </c>
      <c r="G876" s="1" t="s">
        <v>23</v>
      </c>
      <c r="H876" s="1" t="s">
        <v>1899</v>
      </c>
      <c r="I876" s="1" t="s">
        <v>151</v>
      </c>
      <c r="J876" s="1" t="s">
        <v>23</v>
      </c>
      <c r="K876" s="1" t="s">
        <v>1900</v>
      </c>
      <c r="L876" s="3"/>
      <c r="M876" s="9" t="s">
        <v>23</v>
      </c>
      <c r="N876" s="9" t="s">
        <v>23</v>
      </c>
      <c r="O876" s="9" t="s">
        <v>23</v>
      </c>
      <c r="P876" s="3" t="s">
        <v>71</v>
      </c>
      <c r="Q876" s="1" t="s">
        <v>1901</v>
      </c>
      <c r="R876" s="3" t="str">
        <f>HYPERLINK("https://docs.wto.org/imrd/directdoc.asp?DDFDocuments/t/G/TBTN25/CZE255A1.docx", "https://docs.wto.org/imrd/directdoc.asp?DDFDocuments/t/G/TBTN25/CZE255A1.docx")</f>
        <v>https://docs.wto.org/imrd/directdoc.asp?DDFDocuments/t/G/TBTN25/CZE255A1.docx</v>
      </c>
      <c r="S876" s="3" t="str">
        <f>HYPERLINK("https://docs.wto.org/imrd/directdoc.asp?DDFDocuments/u/G/TBTN25/CZE255A1.docx", "https://docs.wto.org/imrd/directdoc.asp?DDFDocuments/u/G/TBTN25/CZE255A1.docx")</f>
        <v>https://docs.wto.org/imrd/directdoc.asp?DDFDocuments/u/G/TBTN25/CZE255A1.docx</v>
      </c>
      <c r="T876" s="3" t="str">
        <f>HYPERLINK("https://docs.wto.org/imrd/directdoc.asp?DDFDocuments/v/G/TBTN25/CZE255A1.docx", "https://docs.wto.org/imrd/directdoc.asp?DDFDocuments/v/G/TBTN25/CZE255A1.docx")</f>
        <v>https://docs.wto.org/imrd/directdoc.asp?DDFDocuments/v/G/TBTN25/CZE255A1.docx</v>
      </c>
      <c r="U876" s="3" t="s">
        <v>422</v>
      </c>
      <c r="V876" s="3" t="s">
        <v>422</v>
      </c>
      <c r="W876" s="3" t="s">
        <v>422</v>
      </c>
      <c r="X876" s="3" t="s">
        <v>422</v>
      </c>
      <c r="Y876" s="3" t="s">
        <v>422</v>
      </c>
      <c r="Z876" s="3" t="s">
        <v>422</v>
      </c>
      <c r="AA876" s="3" t="s">
        <v>422</v>
      </c>
      <c r="AB876" s="1" t="s">
        <v>23</v>
      </c>
    </row>
    <row r="877" spans="1:28" ht="409.5" x14ac:dyDescent="0.25">
      <c r="A877" s="3" t="s">
        <v>67</v>
      </c>
      <c r="B877" s="9">
        <v>46008</v>
      </c>
      <c r="C877" s="13" t="str">
        <f>HYPERLINK("https://eping.wto.org/en/Search?viewData= G/TBT/N/ARE/692, G/TBT/N/BHR/771, G/TBT/N/KWT/755, G/TBT/N/OMN/594, G/TBT/N/QAT/745, G/TBT/N/YEM/345"," G/TBT/N/ARE/692, G/TBT/N/BHR/771, G/TBT/N/KWT/755, G/TBT/N/OMN/594, G/TBT/N/QAT/745, G/TBT/N/YEM/345")</f>
        <v xml:space="preserve"> G/TBT/N/ARE/692, G/TBT/N/BHR/771, G/TBT/N/KWT/755, G/TBT/N/OMN/594, G/TBT/N/QAT/745, G/TBT/N/YEM/345</v>
      </c>
      <c r="D877" s="1" t="s">
        <v>1889</v>
      </c>
      <c r="E877" s="1" t="s">
        <v>1890</v>
      </c>
      <c r="F877" s="1" t="s">
        <v>1891</v>
      </c>
      <c r="G877" s="1" t="s">
        <v>23</v>
      </c>
      <c r="H877" s="1" t="s">
        <v>1892</v>
      </c>
      <c r="I877" s="1" t="s">
        <v>146</v>
      </c>
      <c r="J877" s="1" t="s">
        <v>1893</v>
      </c>
      <c r="K877" s="1" t="s">
        <v>23</v>
      </c>
      <c r="L877" s="3"/>
      <c r="M877" s="9">
        <v>46068</v>
      </c>
      <c r="N877" s="9" t="s">
        <v>23</v>
      </c>
      <c r="O877" s="9" t="s">
        <v>23</v>
      </c>
      <c r="P877" s="3" t="s">
        <v>24</v>
      </c>
      <c r="Q877" s="1" t="s">
        <v>1894</v>
      </c>
      <c r="R877" s="3" t="str">
        <f>HYPERLINK("https://docs.wto.org/imrd/directdoc.asp?DDFDocuments/t/G/TBTN25/ARE692.docx", "https://docs.wto.org/imrd/directdoc.asp?DDFDocuments/t/G/TBTN25/ARE692.docx")</f>
        <v>https://docs.wto.org/imrd/directdoc.asp?DDFDocuments/t/G/TBTN25/ARE692.docx</v>
      </c>
      <c r="S877" s="3" t="str">
        <f>HYPERLINK("https://docs.wto.org/imrd/directdoc.asp?DDFDocuments/u/G/TBTN25/ARE692.docx", "https://docs.wto.org/imrd/directdoc.asp?DDFDocuments/u/G/TBTN25/ARE692.docx")</f>
        <v>https://docs.wto.org/imrd/directdoc.asp?DDFDocuments/u/G/TBTN25/ARE692.docx</v>
      </c>
      <c r="T877" s="3" t="str">
        <f>HYPERLINK("https://docs.wto.org/imrd/directdoc.asp?DDFDocuments/v/G/TBTN25/ARE692.docx", "https://docs.wto.org/imrd/directdoc.asp?DDFDocuments/v/G/TBTN25/ARE692.docx")</f>
        <v>https://docs.wto.org/imrd/directdoc.asp?DDFDocuments/v/G/TBTN25/ARE692.docx</v>
      </c>
      <c r="U877" s="3" t="s">
        <v>421</v>
      </c>
      <c r="V877" s="3" t="s">
        <v>422</v>
      </c>
      <c r="W877" s="3" t="s">
        <v>422</v>
      </c>
      <c r="X877" s="3" t="s">
        <v>422</v>
      </c>
      <c r="Y877" s="3" t="s">
        <v>422</v>
      </c>
      <c r="Z877" s="3" t="s">
        <v>422</v>
      </c>
      <c r="AA877" s="3" t="s">
        <v>422</v>
      </c>
      <c r="AB877" s="1" t="s">
        <v>1895</v>
      </c>
    </row>
    <row r="878" spans="1:28" ht="409.5" x14ac:dyDescent="0.25">
      <c r="A878" s="3" t="s">
        <v>53</v>
      </c>
      <c r="B878" s="9">
        <v>46008</v>
      </c>
      <c r="C878" s="13" t="str">
        <f>HYPERLINK("https://eping.wto.org/en/Search?viewData= G/TBT/N/ARE/692, G/TBT/N/BHR/771, G/TBT/N/KWT/755, G/TBT/N/OMN/594, G/TBT/N/QAT/745, G/TBT/N/YEM/345"," G/TBT/N/ARE/692, G/TBT/N/BHR/771, G/TBT/N/KWT/755, G/TBT/N/OMN/594, G/TBT/N/QAT/745, G/TBT/N/YEM/345")</f>
        <v xml:space="preserve"> G/TBT/N/ARE/692, G/TBT/N/BHR/771, G/TBT/N/KWT/755, G/TBT/N/OMN/594, G/TBT/N/QAT/745, G/TBT/N/YEM/345</v>
      </c>
      <c r="D878" s="1" t="s">
        <v>1889</v>
      </c>
      <c r="E878" s="1" t="s">
        <v>1890</v>
      </c>
      <c r="F878" s="1" t="s">
        <v>1891</v>
      </c>
      <c r="G878" s="1" t="s">
        <v>23</v>
      </c>
      <c r="H878" s="1" t="s">
        <v>1892</v>
      </c>
      <c r="I878" s="1" t="s">
        <v>146</v>
      </c>
      <c r="J878" s="1" t="s">
        <v>1893</v>
      </c>
      <c r="K878" s="1" t="s">
        <v>23</v>
      </c>
      <c r="L878" s="3"/>
      <c r="M878" s="9">
        <v>46068</v>
      </c>
      <c r="N878" s="9" t="s">
        <v>23</v>
      </c>
      <c r="O878" s="9" t="s">
        <v>23</v>
      </c>
      <c r="P878" s="3" t="s">
        <v>24</v>
      </c>
      <c r="Q878" s="1" t="s">
        <v>1894</v>
      </c>
      <c r="R878" s="3" t="str">
        <f>HYPERLINK("https://docs.wto.org/imrd/directdoc.asp?DDFDocuments/t/G/TBTN25/ARE692.docx", "https://docs.wto.org/imrd/directdoc.asp?DDFDocuments/t/G/TBTN25/ARE692.docx")</f>
        <v>https://docs.wto.org/imrd/directdoc.asp?DDFDocuments/t/G/TBTN25/ARE692.docx</v>
      </c>
      <c r="S878" s="3" t="str">
        <f>HYPERLINK("https://docs.wto.org/imrd/directdoc.asp?DDFDocuments/u/G/TBTN25/ARE692.docx", "https://docs.wto.org/imrd/directdoc.asp?DDFDocuments/u/G/TBTN25/ARE692.docx")</f>
        <v>https://docs.wto.org/imrd/directdoc.asp?DDFDocuments/u/G/TBTN25/ARE692.docx</v>
      </c>
      <c r="T878" s="3" t="str">
        <f>HYPERLINK("https://docs.wto.org/imrd/directdoc.asp?DDFDocuments/v/G/TBTN25/ARE692.docx", "https://docs.wto.org/imrd/directdoc.asp?DDFDocuments/v/G/TBTN25/ARE692.docx")</f>
        <v>https://docs.wto.org/imrd/directdoc.asp?DDFDocuments/v/G/TBTN25/ARE692.docx</v>
      </c>
      <c r="U878" s="3" t="s">
        <v>421</v>
      </c>
      <c r="V878" s="3" t="s">
        <v>422</v>
      </c>
      <c r="W878" s="3" t="s">
        <v>422</v>
      </c>
      <c r="X878" s="3" t="s">
        <v>422</v>
      </c>
      <c r="Y878" s="3" t="s">
        <v>422</v>
      </c>
      <c r="Z878" s="3" t="s">
        <v>422</v>
      </c>
      <c r="AA878" s="3" t="s">
        <v>422</v>
      </c>
      <c r="AB878" s="1" t="s">
        <v>1895</v>
      </c>
    </row>
    <row r="879" spans="1:28" ht="90" x14ac:dyDescent="0.25">
      <c r="A879" s="3" t="s">
        <v>69</v>
      </c>
      <c r="B879" s="9">
        <v>46008</v>
      </c>
      <c r="C879" s="13" t="str">
        <f>HYPERLINK("https://eping.wto.org/en/Search?viewData=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D879" s="1" t="s">
        <v>1878</v>
      </c>
      <c r="E879" s="1" t="s">
        <v>1879</v>
      </c>
      <c r="F879" s="1" t="s">
        <v>1880</v>
      </c>
      <c r="G879" s="1" t="s">
        <v>23</v>
      </c>
      <c r="H879" s="1" t="s">
        <v>434</v>
      </c>
      <c r="I879" s="1" t="s">
        <v>95</v>
      </c>
      <c r="J879" s="1" t="s">
        <v>23</v>
      </c>
      <c r="K879" s="1" t="s">
        <v>23</v>
      </c>
      <c r="L879" s="3"/>
      <c r="M879" s="9">
        <v>46068</v>
      </c>
      <c r="N879" s="9" t="s">
        <v>23</v>
      </c>
      <c r="O879" s="9" t="s">
        <v>23</v>
      </c>
      <c r="P879" s="3" t="s">
        <v>24</v>
      </c>
      <c r="Q879" s="1" t="s">
        <v>1881</v>
      </c>
      <c r="R879" s="3" t="str">
        <f>HYPERLINK("https://docs.wto.org/imrd/directdoc.asp?DDFDocuments/t/G/TBTN25/ARE691.docx", "https://docs.wto.org/imrd/directdoc.asp?DDFDocuments/t/G/TBTN25/ARE691.docx")</f>
        <v>https://docs.wto.org/imrd/directdoc.asp?DDFDocuments/t/G/TBTN25/ARE691.docx</v>
      </c>
      <c r="S879" s="3" t="str">
        <f>HYPERLINK("https://docs.wto.org/imrd/directdoc.asp?DDFDocuments/u/G/TBTN25/ARE691.docx", "https://docs.wto.org/imrd/directdoc.asp?DDFDocuments/u/G/TBTN25/ARE691.docx")</f>
        <v>https://docs.wto.org/imrd/directdoc.asp?DDFDocuments/u/G/TBTN25/ARE691.docx</v>
      </c>
      <c r="T879" s="3" t="str">
        <f>HYPERLINK("https://docs.wto.org/imrd/directdoc.asp?DDFDocuments/v/G/TBTN25/ARE691.docx", "https://docs.wto.org/imrd/directdoc.asp?DDFDocuments/v/G/TBTN25/ARE691.docx")</f>
        <v>https://docs.wto.org/imrd/directdoc.asp?DDFDocuments/v/G/TBTN25/ARE691.docx</v>
      </c>
      <c r="U879" s="3" t="s">
        <v>421</v>
      </c>
      <c r="V879" s="3" t="s">
        <v>422</v>
      </c>
      <c r="W879" s="3" t="s">
        <v>422</v>
      </c>
      <c r="X879" s="3" t="s">
        <v>422</v>
      </c>
      <c r="Y879" s="3" t="s">
        <v>422</v>
      </c>
      <c r="Z879" s="3" t="s">
        <v>422</v>
      </c>
      <c r="AA879" s="3" t="s">
        <v>422</v>
      </c>
      <c r="AB879" s="1" t="s">
        <v>1882</v>
      </c>
    </row>
    <row r="880" spans="1:28" ht="409.5" x14ac:dyDescent="0.25">
      <c r="A880" s="3" t="s">
        <v>78</v>
      </c>
      <c r="B880" s="9">
        <v>46008</v>
      </c>
      <c r="C880" s="13" t="str">
        <f>HYPERLINK("https://eping.wto.org/en/Search?viewData= G/TBT/N/ARE/692, G/TBT/N/BHR/771, G/TBT/N/KWT/755, G/TBT/N/OMN/594, G/TBT/N/QAT/745, G/TBT/N/YEM/345"," G/TBT/N/ARE/692, G/TBT/N/BHR/771, G/TBT/N/KWT/755, G/TBT/N/OMN/594, G/TBT/N/QAT/745, G/TBT/N/YEM/345")</f>
        <v xml:space="preserve"> G/TBT/N/ARE/692, G/TBT/N/BHR/771, G/TBT/N/KWT/755, G/TBT/N/OMN/594, G/TBT/N/QAT/745, G/TBT/N/YEM/345</v>
      </c>
      <c r="D880" s="1" t="s">
        <v>1889</v>
      </c>
      <c r="E880" s="1" t="s">
        <v>1890</v>
      </c>
      <c r="F880" s="1" t="s">
        <v>1891</v>
      </c>
      <c r="G880" s="1" t="s">
        <v>23</v>
      </c>
      <c r="H880" s="1" t="s">
        <v>1892</v>
      </c>
      <c r="I880" s="1" t="s">
        <v>146</v>
      </c>
      <c r="J880" s="1" t="s">
        <v>1893</v>
      </c>
      <c r="K880" s="1" t="s">
        <v>23</v>
      </c>
      <c r="L880" s="3"/>
      <c r="M880" s="9">
        <v>46068</v>
      </c>
      <c r="N880" s="9" t="s">
        <v>23</v>
      </c>
      <c r="O880" s="9" t="s">
        <v>23</v>
      </c>
      <c r="P880" s="3" t="s">
        <v>24</v>
      </c>
      <c r="Q880" s="1" t="s">
        <v>1894</v>
      </c>
      <c r="R880" s="3" t="str">
        <f>HYPERLINK("https://docs.wto.org/imrd/directdoc.asp?DDFDocuments/t/G/TBTN25/ARE692.docx", "https://docs.wto.org/imrd/directdoc.asp?DDFDocuments/t/G/TBTN25/ARE692.docx")</f>
        <v>https://docs.wto.org/imrd/directdoc.asp?DDFDocuments/t/G/TBTN25/ARE692.docx</v>
      </c>
      <c r="S880" s="3" t="str">
        <f>HYPERLINK("https://docs.wto.org/imrd/directdoc.asp?DDFDocuments/u/G/TBTN25/ARE692.docx", "https://docs.wto.org/imrd/directdoc.asp?DDFDocuments/u/G/TBTN25/ARE692.docx")</f>
        <v>https://docs.wto.org/imrd/directdoc.asp?DDFDocuments/u/G/TBTN25/ARE692.docx</v>
      </c>
      <c r="T880" s="3" t="str">
        <f>HYPERLINK("https://docs.wto.org/imrd/directdoc.asp?DDFDocuments/v/G/TBTN25/ARE692.docx", "https://docs.wto.org/imrd/directdoc.asp?DDFDocuments/v/G/TBTN25/ARE692.docx")</f>
        <v>https://docs.wto.org/imrd/directdoc.asp?DDFDocuments/v/G/TBTN25/ARE692.docx</v>
      </c>
      <c r="U880" s="3" t="s">
        <v>421</v>
      </c>
      <c r="V880" s="3" t="s">
        <v>422</v>
      </c>
      <c r="W880" s="3" t="s">
        <v>422</v>
      </c>
      <c r="X880" s="3" t="s">
        <v>422</v>
      </c>
      <c r="Y880" s="3" t="s">
        <v>422</v>
      </c>
      <c r="Z880" s="3" t="s">
        <v>422</v>
      </c>
      <c r="AA880" s="3" t="s">
        <v>422</v>
      </c>
      <c r="AB880" s="1" t="s">
        <v>1895</v>
      </c>
    </row>
    <row r="881" spans="1:28" ht="45" x14ac:dyDescent="0.25">
      <c r="A881" s="3" t="s">
        <v>68</v>
      </c>
      <c r="B881" s="9">
        <v>46008</v>
      </c>
      <c r="C881" s="13" t="str">
        <f>HYPERLINK("https://eping.wto.org/en/Search?viewData=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D881" s="1" t="s">
        <v>1874</v>
      </c>
      <c r="E881" s="1" t="s">
        <v>1875</v>
      </c>
      <c r="F881" s="1" t="s">
        <v>1864</v>
      </c>
      <c r="G881" s="1" t="s">
        <v>23</v>
      </c>
      <c r="H881" s="1" t="s">
        <v>1865</v>
      </c>
      <c r="I881" s="1" t="s">
        <v>66</v>
      </c>
      <c r="J881" s="1" t="s">
        <v>23</v>
      </c>
      <c r="K881" s="1" t="s">
        <v>23</v>
      </c>
      <c r="L881" s="3"/>
      <c r="M881" s="9">
        <v>46068</v>
      </c>
      <c r="N881" s="9" t="s">
        <v>23</v>
      </c>
      <c r="O881" s="9" t="s">
        <v>23</v>
      </c>
      <c r="P881" s="3" t="s">
        <v>24</v>
      </c>
      <c r="Q881" s="1" t="s">
        <v>1876</v>
      </c>
      <c r="R881" s="3" t="str">
        <f>HYPERLINK("https://docs.wto.org/imrd/directdoc.asp?DDFDocuments/t/G/TBTN25/ARE694.docx", "https://docs.wto.org/imrd/directdoc.asp?DDFDocuments/t/G/TBTN25/ARE694.docx")</f>
        <v>https://docs.wto.org/imrd/directdoc.asp?DDFDocuments/t/G/TBTN25/ARE694.docx</v>
      </c>
      <c r="S881" s="3" t="str">
        <f>HYPERLINK("https://docs.wto.org/imrd/directdoc.asp?DDFDocuments/u/G/TBTN25/ARE694.docx", "https://docs.wto.org/imrd/directdoc.asp?DDFDocuments/u/G/TBTN25/ARE694.docx")</f>
        <v>https://docs.wto.org/imrd/directdoc.asp?DDFDocuments/u/G/TBTN25/ARE694.docx</v>
      </c>
      <c r="T881" s="3" t="str">
        <f>HYPERLINK("https://docs.wto.org/imrd/directdoc.asp?DDFDocuments/v/G/TBTN25/ARE694.docx", "https://docs.wto.org/imrd/directdoc.asp?DDFDocuments/v/G/TBTN25/ARE694.docx")</f>
        <v>https://docs.wto.org/imrd/directdoc.asp?DDFDocuments/v/G/TBTN25/ARE694.docx</v>
      </c>
      <c r="U881" s="3" t="s">
        <v>421</v>
      </c>
      <c r="V881" s="3" t="s">
        <v>422</v>
      </c>
      <c r="W881" s="3" t="s">
        <v>422</v>
      </c>
      <c r="X881" s="3" t="s">
        <v>422</v>
      </c>
      <c r="Y881" s="3" t="s">
        <v>422</v>
      </c>
      <c r="Z881" s="3" t="s">
        <v>422</v>
      </c>
      <c r="AA881" s="3" t="s">
        <v>422</v>
      </c>
      <c r="AB881" s="1" t="s">
        <v>1877</v>
      </c>
    </row>
    <row r="882" spans="1:28" ht="225" x14ac:dyDescent="0.25">
      <c r="A882" s="3" t="s">
        <v>72</v>
      </c>
      <c r="B882" s="9">
        <v>46008</v>
      </c>
      <c r="C882" s="13" t="str">
        <f>HYPERLINK("https://eping.wto.org/en/Search?viewData= G/TBT/N/JPN/890"," G/TBT/N/JPN/890")</f>
        <v xml:space="preserve"> G/TBT/N/JPN/890</v>
      </c>
      <c r="D882" s="1" t="s">
        <v>1902</v>
      </c>
      <c r="E882" s="1" t="s">
        <v>1903</v>
      </c>
      <c r="F882" s="1" t="s">
        <v>1904</v>
      </c>
      <c r="G882" s="1" t="s">
        <v>23</v>
      </c>
      <c r="H882" s="1" t="s">
        <v>1081</v>
      </c>
      <c r="I882" s="1" t="s">
        <v>75</v>
      </c>
      <c r="J882" s="1" t="s">
        <v>1905</v>
      </c>
      <c r="K882" s="1" t="s">
        <v>23</v>
      </c>
      <c r="L882" s="3"/>
      <c r="M882" s="9">
        <v>46068</v>
      </c>
      <c r="N882" s="9" t="s">
        <v>23</v>
      </c>
      <c r="O882" s="9" t="s">
        <v>23</v>
      </c>
      <c r="P882" s="3" t="s">
        <v>24</v>
      </c>
      <c r="Q882" s="1" t="s">
        <v>1906</v>
      </c>
      <c r="R882" s="3" t="str">
        <f>HYPERLINK("https://docs.wto.org/imrd/directdoc.asp?DDFDocuments/t/G/TBTN25/JPN890.docx", "https://docs.wto.org/imrd/directdoc.asp?DDFDocuments/t/G/TBTN25/JPN890.docx")</f>
        <v>https://docs.wto.org/imrd/directdoc.asp?DDFDocuments/t/G/TBTN25/JPN890.docx</v>
      </c>
      <c r="S882" s="3" t="str">
        <f>HYPERLINK("https://docs.wto.org/imrd/directdoc.asp?DDFDocuments/u/G/TBTN25/JPN890.docx", "https://docs.wto.org/imrd/directdoc.asp?DDFDocuments/u/G/TBTN25/JPN890.docx")</f>
        <v>https://docs.wto.org/imrd/directdoc.asp?DDFDocuments/u/G/TBTN25/JPN890.docx</v>
      </c>
      <c r="T882" s="3" t="str">
        <f>HYPERLINK("https://docs.wto.org/imrd/directdoc.asp?DDFDocuments/v/G/TBTN25/JPN890.docx", "https://docs.wto.org/imrd/directdoc.asp?DDFDocuments/v/G/TBTN25/JPN890.docx")</f>
        <v>https://docs.wto.org/imrd/directdoc.asp?DDFDocuments/v/G/TBTN25/JPN890.docx</v>
      </c>
      <c r="U882" s="3" t="s">
        <v>421</v>
      </c>
      <c r="V882" s="3" t="s">
        <v>422</v>
      </c>
      <c r="W882" s="3" t="s">
        <v>422</v>
      </c>
      <c r="X882" s="3" t="s">
        <v>422</v>
      </c>
      <c r="Y882" s="3" t="s">
        <v>422</v>
      </c>
      <c r="Z882" s="3" t="s">
        <v>422</v>
      </c>
      <c r="AA882" s="3" t="s">
        <v>422</v>
      </c>
      <c r="AB882" s="1" t="s">
        <v>1907</v>
      </c>
    </row>
    <row r="883" spans="1:28" ht="45" x14ac:dyDescent="0.25">
      <c r="A883" s="3" t="s">
        <v>69</v>
      </c>
      <c r="B883" s="9">
        <v>46008</v>
      </c>
      <c r="C883" s="13" t="str">
        <f>HYPERLINK("https://eping.wto.org/en/Search?viewData=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D883" s="1" t="s">
        <v>1874</v>
      </c>
      <c r="E883" s="1" t="s">
        <v>1875</v>
      </c>
      <c r="F883" s="1" t="s">
        <v>1864</v>
      </c>
      <c r="G883" s="1" t="s">
        <v>23</v>
      </c>
      <c r="H883" s="1" t="s">
        <v>1865</v>
      </c>
      <c r="I883" s="1" t="s">
        <v>66</v>
      </c>
      <c r="J883" s="1" t="s">
        <v>23</v>
      </c>
      <c r="K883" s="1" t="s">
        <v>23</v>
      </c>
      <c r="L883" s="3"/>
      <c r="M883" s="9">
        <v>46068</v>
      </c>
      <c r="N883" s="9" t="s">
        <v>23</v>
      </c>
      <c r="O883" s="9" t="s">
        <v>23</v>
      </c>
      <c r="P883" s="3" t="s">
        <v>24</v>
      </c>
      <c r="Q883" s="1" t="s">
        <v>1876</v>
      </c>
      <c r="R883" s="3" t="str">
        <f>HYPERLINK("https://docs.wto.org/imrd/directdoc.asp?DDFDocuments/t/G/TBTN25/ARE694.docx", "https://docs.wto.org/imrd/directdoc.asp?DDFDocuments/t/G/TBTN25/ARE694.docx")</f>
        <v>https://docs.wto.org/imrd/directdoc.asp?DDFDocuments/t/G/TBTN25/ARE694.docx</v>
      </c>
      <c r="S883" s="3" t="str">
        <f>HYPERLINK("https://docs.wto.org/imrd/directdoc.asp?DDFDocuments/u/G/TBTN25/ARE694.docx", "https://docs.wto.org/imrd/directdoc.asp?DDFDocuments/u/G/TBTN25/ARE694.docx")</f>
        <v>https://docs.wto.org/imrd/directdoc.asp?DDFDocuments/u/G/TBTN25/ARE694.docx</v>
      </c>
      <c r="T883" s="3" t="str">
        <f>HYPERLINK("https://docs.wto.org/imrd/directdoc.asp?DDFDocuments/v/G/TBTN25/ARE694.docx", "https://docs.wto.org/imrd/directdoc.asp?DDFDocuments/v/G/TBTN25/ARE694.docx")</f>
        <v>https://docs.wto.org/imrd/directdoc.asp?DDFDocuments/v/G/TBTN25/ARE694.docx</v>
      </c>
      <c r="U883" s="3" t="s">
        <v>421</v>
      </c>
      <c r="V883" s="3" t="s">
        <v>422</v>
      </c>
      <c r="W883" s="3" t="s">
        <v>422</v>
      </c>
      <c r="X883" s="3" t="s">
        <v>422</v>
      </c>
      <c r="Y883" s="3" t="s">
        <v>422</v>
      </c>
      <c r="Z883" s="3" t="s">
        <v>422</v>
      </c>
      <c r="AA883" s="3" t="s">
        <v>422</v>
      </c>
      <c r="AB883" s="1" t="s">
        <v>1877</v>
      </c>
    </row>
    <row r="884" spans="1:28" ht="60" x14ac:dyDescent="0.25">
      <c r="A884" s="3" t="s">
        <v>88</v>
      </c>
      <c r="B884" s="9">
        <v>46008</v>
      </c>
      <c r="C884" s="13" t="str">
        <f>HYPERLINK("https://eping.wto.org/en/Search?viewData= G/TBT/N/BRA/16/Add.2/Corr.2"," G/TBT/N/BRA/16/Add.2/Corr.2")</f>
        <v xml:space="preserve"> G/TBT/N/BRA/16/Add.2/Corr.2</v>
      </c>
      <c r="D884" s="1" t="s">
        <v>1908</v>
      </c>
      <c r="E884" s="1" t="s">
        <v>1909</v>
      </c>
      <c r="F884" s="1" t="s">
        <v>1910</v>
      </c>
      <c r="G884" s="1" t="s">
        <v>23</v>
      </c>
      <c r="H884" s="1" t="s">
        <v>1911</v>
      </c>
      <c r="I884" s="1" t="s">
        <v>23</v>
      </c>
      <c r="K884" s="1" t="s">
        <v>23</v>
      </c>
      <c r="L884" s="3"/>
      <c r="M884" s="9" t="s">
        <v>23</v>
      </c>
      <c r="N884" s="9" t="s">
        <v>23</v>
      </c>
      <c r="O884" s="9" t="s">
        <v>23</v>
      </c>
      <c r="P884" s="3" t="s">
        <v>121</v>
      </c>
      <c r="Q884" s="1" t="s">
        <v>1912</v>
      </c>
      <c r="R884" s="3" t="str">
        <f>HYPERLINK("https://docs.wto.org/imrd/directdoc.asp?DDFDocuments/t/G/TBTN01/BRA16A2C2.docx", "https://docs.wto.org/imrd/directdoc.asp?DDFDocuments/t/G/TBTN01/BRA16A2C2.docx")</f>
        <v>https://docs.wto.org/imrd/directdoc.asp?DDFDocuments/t/G/TBTN01/BRA16A2C2.docx</v>
      </c>
      <c r="S884" s="3" t="str">
        <f>HYPERLINK("https://docs.wto.org/imrd/directdoc.asp?DDFDocuments/u/G/TBTN01/BRA16A2C2.docx", "https://docs.wto.org/imrd/directdoc.asp?DDFDocuments/u/G/TBTN01/BRA16A2C2.docx")</f>
        <v>https://docs.wto.org/imrd/directdoc.asp?DDFDocuments/u/G/TBTN01/BRA16A2C2.docx</v>
      </c>
      <c r="T884" s="3" t="str">
        <f>HYPERLINK("https://docs.wto.org/imrd/directdoc.asp?DDFDocuments/v/G/TBTN01/BRA16A2C2.docx", "https://docs.wto.org/imrd/directdoc.asp?DDFDocuments/v/G/TBTN01/BRA16A2C2.docx")</f>
        <v>https://docs.wto.org/imrd/directdoc.asp?DDFDocuments/v/G/TBTN01/BRA16A2C2.docx</v>
      </c>
      <c r="U884" s="3" t="s">
        <v>421</v>
      </c>
      <c r="V884" s="3" t="s">
        <v>422</v>
      </c>
      <c r="W884" s="3" t="s">
        <v>422</v>
      </c>
      <c r="X884" s="3" t="s">
        <v>422</v>
      </c>
      <c r="Y884" s="3" t="s">
        <v>422</v>
      </c>
      <c r="Z884" s="3" t="s">
        <v>422</v>
      </c>
      <c r="AA884" s="3" t="s">
        <v>422</v>
      </c>
      <c r="AB884" s="1" t="s">
        <v>23</v>
      </c>
    </row>
    <row r="885" spans="1:28" ht="45" x14ac:dyDescent="0.25">
      <c r="A885" s="3" t="s">
        <v>88</v>
      </c>
      <c r="B885" s="9">
        <v>46008</v>
      </c>
      <c r="C885" s="13" t="str">
        <f>HYPERLINK("https://eping.wto.org/en/Search?viewData= G/TBT/N/BRA/312/Add.14"," G/TBT/N/BRA/312/Add.14")</f>
        <v xml:space="preserve"> G/TBT/N/BRA/312/Add.14</v>
      </c>
      <c r="D885" s="1" t="s">
        <v>1913</v>
      </c>
      <c r="E885" s="1" t="s">
        <v>1914</v>
      </c>
      <c r="F885" s="1" t="s">
        <v>1915</v>
      </c>
      <c r="G885" s="1" t="s">
        <v>142</v>
      </c>
      <c r="H885" s="1" t="s">
        <v>143</v>
      </c>
      <c r="I885" s="1" t="s">
        <v>66</v>
      </c>
      <c r="J885" s="1" t="s">
        <v>1916</v>
      </c>
      <c r="K885" s="1" t="s">
        <v>23</v>
      </c>
      <c r="L885" s="3"/>
      <c r="M885" s="9" t="s">
        <v>23</v>
      </c>
      <c r="N885" s="9" t="s">
        <v>23</v>
      </c>
      <c r="O885" s="9" t="s">
        <v>23</v>
      </c>
      <c r="P885" s="3" t="s">
        <v>71</v>
      </c>
      <c r="Q885" s="1" t="s">
        <v>1917</v>
      </c>
      <c r="R885" s="3" t="str">
        <f>HYPERLINK("https://docs.wto.org/imrd/directdoc.asp?DDFDocuments/t/G/TBTN08/BRA312A14.docx", "https://docs.wto.org/imrd/directdoc.asp?DDFDocuments/t/G/TBTN08/BRA312A14.docx")</f>
        <v>https://docs.wto.org/imrd/directdoc.asp?DDFDocuments/t/G/TBTN08/BRA312A14.docx</v>
      </c>
      <c r="S885" s="3" t="str">
        <f>HYPERLINK("https://docs.wto.org/imrd/directdoc.asp?DDFDocuments/u/G/TBTN08/BRA312A14.docx", "https://docs.wto.org/imrd/directdoc.asp?DDFDocuments/u/G/TBTN08/BRA312A14.docx")</f>
        <v>https://docs.wto.org/imrd/directdoc.asp?DDFDocuments/u/G/TBTN08/BRA312A14.docx</v>
      </c>
      <c r="T885" s="3" t="str">
        <f>HYPERLINK("https://docs.wto.org/imrd/directdoc.asp?DDFDocuments/v/G/TBTN08/BRA312A14.docx", "https://docs.wto.org/imrd/directdoc.asp?DDFDocuments/v/G/TBTN08/BRA312A14.docx")</f>
        <v>https://docs.wto.org/imrd/directdoc.asp?DDFDocuments/v/G/TBTN08/BRA312A14.docx</v>
      </c>
      <c r="U885" s="3" t="s">
        <v>422</v>
      </c>
      <c r="V885" s="3" t="s">
        <v>422</v>
      </c>
      <c r="W885" s="3" t="s">
        <v>421</v>
      </c>
      <c r="X885" s="3" t="s">
        <v>422</v>
      </c>
      <c r="Y885" s="3" t="s">
        <v>422</v>
      </c>
      <c r="Z885" s="3" t="s">
        <v>422</v>
      </c>
      <c r="AA885" s="3" t="s">
        <v>422</v>
      </c>
      <c r="AB885" s="1" t="s">
        <v>23</v>
      </c>
    </row>
    <row r="886" spans="1:28" ht="90" x14ac:dyDescent="0.25">
      <c r="A886" s="3" t="s">
        <v>124</v>
      </c>
      <c r="B886" s="9">
        <v>46008</v>
      </c>
      <c r="C886" s="13" t="str">
        <f>HYPERLINK("https://eping.wto.org/en/Search?viewData= G/TBT/N/THA/760/Add.1"," G/TBT/N/THA/760/Add.1")</f>
        <v xml:space="preserve"> G/TBT/N/THA/760/Add.1</v>
      </c>
      <c r="D886" s="1" t="s">
        <v>1918</v>
      </c>
      <c r="E886" s="1" t="s">
        <v>1919</v>
      </c>
      <c r="F886" s="1" t="s">
        <v>1920</v>
      </c>
      <c r="G886" s="1" t="s">
        <v>23</v>
      </c>
      <c r="H886" s="1" t="s">
        <v>1921</v>
      </c>
      <c r="I886" s="1" t="s">
        <v>66</v>
      </c>
      <c r="J886" s="1" t="s">
        <v>23</v>
      </c>
      <c r="K886" s="1" t="s">
        <v>29</v>
      </c>
      <c r="L886" s="3"/>
      <c r="M886" s="9" t="s">
        <v>23</v>
      </c>
      <c r="N886" s="9" t="s">
        <v>23</v>
      </c>
      <c r="O886" s="9" t="s">
        <v>23</v>
      </c>
      <c r="P886" s="3" t="s">
        <v>71</v>
      </c>
      <c r="Q886" s="1" t="s">
        <v>1922</v>
      </c>
      <c r="R886" s="3" t="str">
        <f>HYPERLINK("https://docs.wto.org/imrd/directdoc.asp?DDFDocuments/t/G/TBTN25/THA760A1.docx", "https://docs.wto.org/imrd/directdoc.asp?DDFDocuments/t/G/TBTN25/THA760A1.docx")</f>
        <v>https://docs.wto.org/imrd/directdoc.asp?DDFDocuments/t/G/TBTN25/THA760A1.docx</v>
      </c>
      <c r="S886" s="3" t="str">
        <f>HYPERLINK("https://docs.wto.org/imrd/directdoc.asp?DDFDocuments/u/G/TBTN25/THA760A1.docx", "https://docs.wto.org/imrd/directdoc.asp?DDFDocuments/u/G/TBTN25/THA760A1.docx")</f>
        <v>https://docs.wto.org/imrd/directdoc.asp?DDFDocuments/u/G/TBTN25/THA760A1.docx</v>
      </c>
      <c r="T886" s="3" t="str">
        <f>HYPERLINK("https://docs.wto.org/imrd/directdoc.asp?DDFDocuments/v/G/TBTN25/THA760A1.docx", "https://docs.wto.org/imrd/directdoc.asp?DDFDocuments/v/G/TBTN25/THA760A1.docx")</f>
        <v>https://docs.wto.org/imrd/directdoc.asp?DDFDocuments/v/G/TBTN25/THA760A1.docx</v>
      </c>
      <c r="U886" s="3" t="s">
        <v>421</v>
      </c>
      <c r="V886" s="3" t="s">
        <v>422</v>
      </c>
      <c r="W886" s="3" t="s">
        <v>422</v>
      </c>
      <c r="X886" s="3" t="s">
        <v>422</v>
      </c>
      <c r="Y886" s="3" t="s">
        <v>422</v>
      </c>
      <c r="Z886" s="3" t="s">
        <v>422</v>
      </c>
      <c r="AA886" s="3" t="s">
        <v>422</v>
      </c>
      <c r="AB886" s="1" t="s">
        <v>23</v>
      </c>
    </row>
    <row r="887" spans="1:28" ht="45" x14ac:dyDescent="0.25">
      <c r="A887" s="3" t="s">
        <v>78</v>
      </c>
      <c r="B887" s="9">
        <v>46008</v>
      </c>
      <c r="C887" s="13" t="str">
        <f>HYPERLINK("https://eping.wto.org/en/Search?viewData=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D887" s="1" t="s">
        <v>1862</v>
      </c>
      <c r="E887" s="1" t="s">
        <v>1863</v>
      </c>
      <c r="F887" s="1" t="s">
        <v>1864</v>
      </c>
      <c r="G887" s="1" t="s">
        <v>23</v>
      </c>
      <c r="H887" s="1" t="s">
        <v>1865</v>
      </c>
      <c r="I887" s="1" t="s">
        <v>66</v>
      </c>
      <c r="J887" s="1" t="s">
        <v>23</v>
      </c>
      <c r="K887" s="1" t="s">
        <v>23</v>
      </c>
      <c r="L887" s="3"/>
      <c r="M887" s="9">
        <v>46068</v>
      </c>
      <c r="N887" s="9" t="s">
        <v>23</v>
      </c>
      <c r="O887" s="9" t="s">
        <v>23</v>
      </c>
      <c r="P887" s="3" t="s">
        <v>24</v>
      </c>
      <c r="Q887" s="1" t="s">
        <v>1866</v>
      </c>
      <c r="R887" s="3" t="str">
        <f>HYPERLINK("https://docs.wto.org/imrd/directdoc.asp?DDFDocuments/t/G/TBTN25/ARE693.docx", "https://docs.wto.org/imrd/directdoc.asp?DDFDocuments/t/G/TBTN25/ARE693.docx")</f>
        <v>https://docs.wto.org/imrd/directdoc.asp?DDFDocuments/t/G/TBTN25/ARE693.docx</v>
      </c>
      <c r="S887" s="3" t="str">
        <f>HYPERLINK("https://docs.wto.org/imrd/directdoc.asp?DDFDocuments/u/G/TBTN25/ARE693.docx", "https://docs.wto.org/imrd/directdoc.asp?DDFDocuments/u/G/TBTN25/ARE693.docx")</f>
        <v>https://docs.wto.org/imrd/directdoc.asp?DDFDocuments/u/G/TBTN25/ARE693.docx</v>
      </c>
      <c r="T887" s="3" t="str">
        <f>HYPERLINK("https://docs.wto.org/imrd/directdoc.asp?DDFDocuments/v/G/TBTN25/ARE693.docx", "https://docs.wto.org/imrd/directdoc.asp?DDFDocuments/v/G/TBTN25/ARE693.docx")</f>
        <v>https://docs.wto.org/imrd/directdoc.asp?DDFDocuments/v/G/TBTN25/ARE693.docx</v>
      </c>
      <c r="U887" s="3" t="s">
        <v>421</v>
      </c>
      <c r="V887" s="3" t="s">
        <v>422</v>
      </c>
      <c r="W887" s="3" t="s">
        <v>422</v>
      </c>
      <c r="X887" s="3" t="s">
        <v>422</v>
      </c>
      <c r="Y887" s="3" t="s">
        <v>422</v>
      </c>
      <c r="Z887" s="3" t="s">
        <v>422</v>
      </c>
      <c r="AA887" s="3" t="s">
        <v>422</v>
      </c>
      <c r="AB887" s="1" t="s">
        <v>1867</v>
      </c>
    </row>
    <row r="888" spans="1:28" ht="409.5" x14ac:dyDescent="0.25">
      <c r="A888" s="3" t="s">
        <v>28</v>
      </c>
      <c r="B888" s="9">
        <v>46008</v>
      </c>
      <c r="C888" s="13" t="str">
        <f>HYPERLINK("https://eping.wto.org/en/Search?viewData= G/TBT/N/UGA/2294"," G/TBT/N/UGA/2294")</f>
        <v xml:space="preserve"> G/TBT/N/UGA/2294</v>
      </c>
      <c r="D888" s="1" t="s">
        <v>1923</v>
      </c>
      <c r="E888" s="1" t="s">
        <v>1924</v>
      </c>
      <c r="F888" s="1" t="s">
        <v>1925</v>
      </c>
      <c r="G888" s="1" t="s">
        <v>1926</v>
      </c>
      <c r="H888" s="1" t="s">
        <v>1927</v>
      </c>
      <c r="I888" s="1" t="s">
        <v>166</v>
      </c>
      <c r="J888" s="1" t="s">
        <v>23</v>
      </c>
      <c r="K888" s="1" t="s">
        <v>23</v>
      </c>
      <c r="L888" s="3"/>
      <c r="M888" s="9">
        <v>46068</v>
      </c>
      <c r="N888" s="9" t="s">
        <v>23</v>
      </c>
      <c r="O888" s="9" t="s">
        <v>23</v>
      </c>
      <c r="P888" s="3" t="s">
        <v>24</v>
      </c>
      <c r="Q888" s="1" t="s">
        <v>1928</v>
      </c>
      <c r="R888" s="3" t="str">
        <f>HYPERLINK("https://docs.wto.org/imrd/directdoc.asp?DDFDocuments/t/G/TBTN25/UGA2294.docx", "https://docs.wto.org/imrd/directdoc.asp?DDFDocuments/t/G/TBTN25/UGA2294.docx")</f>
        <v>https://docs.wto.org/imrd/directdoc.asp?DDFDocuments/t/G/TBTN25/UGA2294.docx</v>
      </c>
      <c r="S888" s="3" t="str">
        <f>HYPERLINK("https://docs.wto.org/imrd/directdoc.asp?DDFDocuments/u/G/TBTN25/UGA2294.docx", "https://docs.wto.org/imrd/directdoc.asp?DDFDocuments/u/G/TBTN25/UGA2294.docx")</f>
        <v>https://docs.wto.org/imrd/directdoc.asp?DDFDocuments/u/G/TBTN25/UGA2294.docx</v>
      </c>
      <c r="T888" s="3" t="str">
        <f>HYPERLINK("https://docs.wto.org/imrd/directdoc.asp?DDFDocuments/v/G/TBTN25/UGA2294.docx", "https://docs.wto.org/imrd/directdoc.asp?DDFDocuments/v/G/TBTN25/UGA2294.docx")</f>
        <v>https://docs.wto.org/imrd/directdoc.asp?DDFDocuments/v/G/TBTN25/UGA2294.docx</v>
      </c>
      <c r="U888" s="3" t="s">
        <v>421</v>
      </c>
      <c r="V888" s="3" t="s">
        <v>422</v>
      </c>
      <c r="W888" s="3" t="s">
        <v>422</v>
      </c>
      <c r="X888" s="3" t="s">
        <v>422</v>
      </c>
      <c r="Y888" s="3" t="s">
        <v>422</v>
      </c>
      <c r="Z888" s="3" t="s">
        <v>422</v>
      </c>
      <c r="AA888" s="3" t="s">
        <v>422</v>
      </c>
      <c r="AB888" s="1" t="s">
        <v>1929</v>
      </c>
    </row>
    <row r="889" spans="1:28" ht="45" x14ac:dyDescent="0.25">
      <c r="A889" s="3" t="s">
        <v>78</v>
      </c>
      <c r="B889" s="9">
        <v>46008</v>
      </c>
      <c r="C889" s="13" t="str">
        <f>HYPERLINK("https://eping.wto.org/en/Search?viewData=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D889" s="1" t="s">
        <v>1874</v>
      </c>
      <c r="E889" s="1" t="s">
        <v>1875</v>
      </c>
      <c r="F889" s="1" t="s">
        <v>1864</v>
      </c>
      <c r="G889" s="1" t="s">
        <v>23</v>
      </c>
      <c r="H889" s="1" t="s">
        <v>1865</v>
      </c>
      <c r="I889" s="1" t="s">
        <v>66</v>
      </c>
      <c r="J889" s="1" t="s">
        <v>23</v>
      </c>
      <c r="K889" s="1" t="s">
        <v>23</v>
      </c>
      <c r="L889" s="3"/>
      <c r="M889" s="9">
        <v>46068</v>
      </c>
      <c r="N889" s="9" t="s">
        <v>23</v>
      </c>
      <c r="O889" s="9" t="s">
        <v>23</v>
      </c>
      <c r="P889" s="3" t="s">
        <v>24</v>
      </c>
      <c r="Q889" s="1" t="s">
        <v>1876</v>
      </c>
      <c r="R889" s="3" t="str">
        <f>HYPERLINK("https://docs.wto.org/imrd/directdoc.asp?DDFDocuments/t/G/TBTN25/ARE694.docx", "https://docs.wto.org/imrd/directdoc.asp?DDFDocuments/t/G/TBTN25/ARE694.docx")</f>
        <v>https://docs.wto.org/imrd/directdoc.asp?DDFDocuments/t/G/TBTN25/ARE694.docx</v>
      </c>
      <c r="S889" s="3" t="str">
        <f>HYPERLINK("https://docs.wto.org/imrd/directdoc.asp?DDFDocuments/u/G/TBTN25/ARE694.docx", "https://docs.wto.org/imrd/directdoc.asp?DDFDocuments/u/G/TBTN25/ARE694.docx")</f>
        <v>https://docs.wto.org/imrd/directdoc.asp?DDFDocuments/u/G/TBTN25/ARE694.docx</v>
      </c>
      <c r="T889" s="3" t="str">
        <f>HYPERLINK("https://docs.wto.org/imrd/directdoc.asp?DDFDocuments/v/G/TBTN25/ARE694.docx", "https://docs.wto.org/imrd/directdoc.asp?DDFDocuments/v/G/TBTN25/ARE694.docx")</f>
        <v>https://docs.wto.org/imrd/directdoc.asp?DDFDocuments/v/G/TBTN25/ARE694.docx</v>
      </c>
      <c r="U889" s="3" t="s">
        <v>421</v>
      </c>
      <c r="V889" s="3" t="s">
        <v>422</v>
      </c>
      <c r="W889" s="3" t="s">
        <v>422</v>
      </c>
      <c r="X889" s="3" t="s">
        <v>422</v>
      </c>
      <c r="Y889" s="3" t="s">
        <v>422</v>
      </c>
      <c r="Z889" s="3" t="s">
        <v>422</v>
      </c>
      <c r="AA889" s="3" t="s">
        <v>422</v>
      </c>
      <c r="AB889" s="1" t="s">
        <v>1877</v>
      </c>
    </row>
    <row r="890" spans="1:28" ht="90" x14ac:dyDescent="0.25">
      <c r="A890" s="3" t="s">
        <v>53</v>
      </c>
      <c r="B890" s="9">
        <v>46008</v>
      </c>
      <c r="C890" s="13" t="str">
        <f>HYPERLINK("https://eping.wto.org/en/Search?viewData=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D890" s="1" t="s">
        <v>1878</v>
      </c>
      <c r="E890" s="1" t="s">
        <v>1879</v>
      </c>
      <c r="F890" s="1" t="s">
        <v>1880</v>
      </c>
      <c r="G890" s="1" t="s">
        <v>23</v>
      </c>
      <c r="H890" s="1" t="s">
        <v>434</v>
      </c>
      <c r="I890" s="1" t="s">
        <v>95</v>
      </c>
      <c r="J890" s="1" t="s">
        <v>23</v>
      </c>
      <c r="K890" s="1" t="s">
        <v>23</v>
      </c>
      <c r="L890" s="3"/>
      <c r="M890" s="9">
        <v>46068</v>
      </c>
      <c r="N890" s="9" t="s">
        <v>23</v>
      </c>
      <c r="O890" s="9" t="s">
        <v>23</v>
      </c>
      <c r="P890" s="3" t="s">
        <v>24</v>
      </c>
      <c r="Q890" s="1" t="s">
        <v>1881</v>
      </c>
      <c r="R890" s="3" t="str">
        <f>HYPERLINK("https://docs.wto.org/imrd/directdoc.asp?DDFDocuments/t/G/TBTN25/ARE691.docx", "https://docs.wto.org/imrd/directdoc.asp?DDFDocuments/t/G/TBTN25/ARE691.docx")</f>
        <v>https://docs.wto.org/imrd/directdoc.asp?DDFDocuments/t/G/TBTN25/ARE691.docx</v>
      </c>
      <c r="S890" s="3" t="str">
        <f>HYPERLINK("https://docs.wto.org/imrd/directdoc.asp?DDFDocuments/u/G/TBTN25/ARE691.docx", "https://docs.wto.org/imrd/directdoc.asp?DDFDocuments/u/G/TBTN25/ARE691.docx")</f>
        <v>https://docs.wto.org/imrd/directdoc.asp?DDFDocuments/u/G/TBTN25/ARE691.docx</v>
      </c>
      <c r="T890" s="3" t="str">
        <f>HYPERLINK("https://docs.wto.org/imrd/directdoc.asp?DDFDocuments/v/G/TBTN25/ARE691.docx", "https://docs.wto.org/imrd/directdoc.asp?DDFDocuments/v/G/TBTN25/ARE691.docx")</f>
        <v>https://docs.wto.org/imrd/directdoc.asp?DDFDocuments/v/G/TBTN25/ARE691.docx</v>
      </c>
      <c r="U890" s="3" t="s">
        <v>421</v>
      </c>
      <c r="V890" s="3" t="s">
        <v>422</v>
      </c>
      <c r="W890" s="3" t="s">
        <v>422</v>
      </c>
      <c r="X890" s="3" t="s">
        <v>422</v>
      </c>
      <c r="Y890" s="3" t="s">
        <v>422</v>
      </c>
      <c r="Z890" s="3" t="s">
        <v>422</v>
      </c>
      <c r="AA890" s="3" t="s">
        <v>422</v>
      </c>
      <c r="AB890" s="1" t="s">
        <v>1882</v>
      </c>
    </row>
    <row r="891" spans="1:28" ht="255" x14ac:dyDescent="0.25">
      <c r="A891" s="3" t="s">
        <v>124</v>
      </c>
      <c r="B891" s="9">
        <v>46008</v>
      </c>
      <c r="C891" s="13" t="str">
        <f>HYPERLINK("https://eping.wto.org/en/Search?viewData= G/TBT/N/THA/759/Add.1"," G/TBT/N/THA/759/Add.1")</f>
        <v xml:space="preserve"> G/TBT/N/THA/759/Add.1</v>
      </c>
      <c r="D891" s="1" t="s">
        <v>1930</v>
      </c>
      <c r="E891" s="1" t="s">
        <v>1931</v>
      </c>
      <c r="F891" s="1" t="s">
        <v>1932</v>
      </c>
      <c r="G891" s="1" t="s">
        <v>1933</v>
      </c>
      <c r="H891" s="1" t="s">
        <v>1934</v>
      </c>
      <c r="I891" s="1" t="s">
        <v>66</v>
      </c>
      <c r="J891" s="1" t="s">
        <v>23</v>
      </c>
      <c r="K891" s="1" t="s">
        <v>1622</v>
      </c>
      <c r="L891" s="3"/>
      <c r="M891" s="9" t="s">
        <v>23</v>
      </c>
      <c r="N891" s="9" t="s">
        <v>23</v>
      </c>
      <c r="O891" s="9" t="s">
        <v>23</v>
      </c>
      <c r="P891" s="3" t="s">
        <v>71</v>
      </c>
      <c r="Q891" s="1" t="s">
        <v>1935</v>
      </c>
      <c r="R891" s="3" t="str">
        <f>HYPERLINK("https://docs.wto.org/imrd/directdoc.asp?DDFDocuments/t/G/TBTN25/THA759A1.docx", "https://docs.wto.org/imrd/directdoc.asp?DDFDocuments/t/G/TBTN25/THA759A1.docx")</f>
        <v>https://docs.wto.org/imrd/directdoc.asp?DDFDocuments/t/G/TBTN25/THA759A1.docx</v>
      </c>
      <c r="S891" s="3" t="str">
        <f>HYPERLINK("https://docs.wto.org/imrd/directdoc.asp?DDFDocuments/u/G/TBTN25/THA759A1.docx", "https://docs.wto.org/imrd/directdoc.asp?DDFDocuments/u/G/TBTN25/THA759A1.docx")</f>
        <v>https://docs.wto.org/imrd/directdoc.asp?DDFDocuments/u/G/TBTN25/THA759A1.docx</v>
      </c>
      <c r="T891" s="3" t="str">
        <f>HYPERLINK("https://docs.wto.org/imrd/directdoc.asp?DDFDocuments/v/G/TBTN25/THA759A1.docx", "https://docs.wto.org/imrd/directdoc.asp?DDFDocuments/v/G/TBTN25/THA759A1.docx")</f>
        <v>https://docs.wto.org/imrd/directdoc.asp?DDFDocuments/v/G/TBTN25/THA759A1.docx</v>
      </c>
      <c r="U891" s="3" t="s">
        <v>421</v>
      </c>
      <c r="V891" s="3" t="s">
        <v>422</v>
      </c>
      <c r="W891" s="3" t="s">
        <v>422</v>
      </c>
      <c r="X891" s="3" t="s">
        <v>422</v>
      </c>
      <c r="Y891" s="3" t="s">
        <v>422</v>
      </c>
      <c r="Z891" s="3" t="s">
        <v>422</v>
      </c>
      <c r="AA891" s="3" t="s">
        <v>422</v>
      </c>
      <c r="AB891" s="1" t="s">
        <v>23</v>
      </c>
    </row>
    <row r="892" spans="1:28" ht="45" x14ac:dyDescent="0.25">
      <c r="A892" s="3" t="s">
        <v>64</v>
      </c>
      <c r="B892" s="9">
        <v>46008</v>
      </c>
      <c r="C892" s="13" t="str">
        <f>HYPERLINK("https://eping.wto.org/en/Search?viewData=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D892" s="1" t="s">
        <v>1874</v>
      </c>
      <c r="E892" s="1" t="s">
        <v>1875</v>
      </c>
      <c r="F892" s="1" t="s">
        <v>1864</v>
      </c>
      <c r="G892" s="1" t="s">
        <v>23</v>
      </c>
      <c r="H892" s="1" t="s">
        <v>1865</v>
      </c>
      <c r="I892" s="1" t="s">
        <v>66</v>
      </c>
      <c r="J892" s="1" t="s">
        <v>23</v>
      </c>
      <c r="K892" s="1" t="s">
        <v>23</v>
      </c>
      <c r="L892" s="3"/>
      <c r="M892" s="9">
        <v>46068</v>
      </c>
      <c r="N892" s="9" t="s">
        <v>23</v>
      </c>
      <c r="O892" s="9" t="s">
        <v>23</v>
      </c>
      <c r="P892" s="3" t="s">
        <v>24</v>
      </c>
      <c r="Q892" s="1" t="s">
        <v>1876</v>
      </c>
      <c r="R892" s="3" t="str">
        <f>HYPERLINK("https://docs.wto.org/imrd/directdoc.asp?DDFDocuments/t/G/TBTN25/ARE694.docx", "https://docs.wto.org/imrd/directdoc.asp?DDFDocuments/t/G/TBTN25/ARE694.docx")</f>
        <v>https://docs.wto.org/imrd/directdoc.asp?DDFDocuments/t/G/TBTN25/ARE694.docx</v>
      </c>
      <c r="S892" s="3" t="str">
        <f>HYPERLINK("https://docs.wto.org/imrd/directdoc.asp?DDFDocuments/u/G/TBTN25/ARE694.docx", "https://docs.wto.org/imrd/directdoc.asp?DDFDocuments/u/G/TBTN25/ARE694.docx")</f>
        <v>https://docs.wto.org/imrd/directdoc.asp?DDFDocuments/u/G/TBTN25/ARE694.docx</v>
      </c>
      <c r="T892" s="3" t="str">
        <f>HYPERLINK("https://docs.wto.org/imrd/directdoc.asp?DDFDocuments/v/G/TBTN25/ARE694.docx", "https://docs.wto.org/imrd/directdoc.asp?DDFDocuments/v/G/TBTN25/ARE694.docx")</f>
        <v>https://docs.wto.org/imrd/directdoc.asp?DDFDocuments/v/G/TBTN25/ARE694.docx</v>
      </c>
      <c r="U892" s="3" t="s">
        <v>421</v>
      </c>
      <c r="V892" s="3" t="s">
        <v>422</v>
      </c>
      <c r="W892" s="3" t="s">
        <v>422</v>
      </c>
      <c r="X892" s="3" t="s">
        <v>422</v>
      </c>
      <c r="Y892" s="3" t="s">
        <v>422</v>
      </c>
      <c r="Z892" s="3" t="s">
        <v>422</v>
      </c>
      <c r="AA892" s="3" t="s">
        <v>422</v>
      </c>
      <c r="AB892" s="1" t="s">
        <v>1877</v>
      </c>
    </row>
    <row r="893" spans="1:28" ht="255" x14ac:dyDescent="0.25">
      <c r="A893" s="3" t="s">
        <v>124</v>
      </c>
      <c r="B893" s="9">
        <v>46008</v>
      </c>
      <c r="C893" s="13" t="str">
        <f>HYPERLINK("https://eping.wto.org/en/Search?viewData= G/TBT/N/THA/761/Add.1"," G/TBT/N/THA/761/Add.1")</f>
        <v xml:space="preserve"> G/TBT/N/THA/761/Add.1</v>
      </c>
      <c r="D893" s="1" t="s">
        <v>1936</v>
      </c>
      <c r="E893" s="1" t="s">
        <v>1937</v>
      </c>
      <c r="F893" s="1" t="s">
        <v>1938</v>
      </c>
      <c r="G893" s="1" t="s">
        <v>1933</v>
      </c>
      <c r="H893" s="1" t="s">
        <v>1934</v>
      </c>
      <c r="I893" s="1" t="s">
        <v>66</v>
      </c>
      <c r="J893" s="1" t="s">
        <v>23</v>
      </c>
      <c r="K893" s="1" t="s">
        <v>29</v>
      </c>
      <c r="L893" s="3"/>
      <c r="M893" s="9" t="s">
        <v>23</v>
      </c>
      <c r="N893" s="9" t="s">
        <v>23</v>
      </c>
      <c r="O893" s="9" t="s">
        <v>23</v>
      </c>
      <c r="P893" s="3" t="s">
        <v>71</v>
      </c>
      <c r="Q893" s="1" t="s">
        <v>1939</v>
      </c>
      <c r="R893" s="3" t="str">
        <f>HYPERLINK("https://docs.wto.org/imrd/directdoc.asp?DDFDocuments/t/G/TBTN25/THA761A1.docx", "https://docs.wto.org/imrd/directdoc.asp?DDFDocuments/t/G/TBTN25/THA761A1.docx")</f>
        <v>https://docs.wto.org/imrd/directdoc.asp?DDFDocuments/t/G/TBTN25/THA761A1.docx</v>
      </c>
      <c r="S893" s="3" t="str">
        <f>HYPERLINK("https://docs.wto.org/imrd/directdoc.asp?DDFDocuments/u/G/TBTN25/THA761A1.docx", "https://docs.wto.org/imrd/directdoc.asp?DDFDocuments/u/G/TBTN25/THA761A1.docx")</f>
        <v>https://docs.wto.org/imrd/directdoc.asp?DDFDocuments/u/G/TBTN25/THA761A1.docx</v>
      </c>
      <c r="T893" s="3" t="str">
        <f>HYPERLINK("https://docs.wto.org/imrd/directdoc.asp?DDFDocuments/v/G/TBTN25/THA761A1.docx", "https://docs.wto.org/imrd/directdoc.asp?DDFDocuments/v/G/TBTN25/THA761A1.docx")</f>
        <v>https://docs.wto.org/imrd/directdoc.asp?DDFDocuments/v/G/TBTN25/THA761A1.docx</v>
      </c>
      <c r="U893" s="3" t="s">
        <v>421</v>
      </c>
      <c r="V893" s="3" t="s">
        <v>422</v>
      </c>
      <c r="W893" s="3" t="s">
        <v>422</v>
      </c>
      <c r="X893" s="3" t="s">
        <v>422</v>
      </c>
      <c r="Y893" s="3" t="s">
        <v>422</v>
      </c>
      <c r="Z893" s="3" t="s">
        <v>422</v>
      </c>
      <c r="AA893" s="3" t="s">
        <v>422</v>
      </c>
      <c r="AB893" s="1" t="s">
        <v>23</v>
      </c>
    </row>
    <row r="894" spans="1:28" ht="105" x14ac:dyDescent="0.25">
      <c r="A894" s="3" t="s">
        <v>124</v>
      </c>
      <c r="B894" s="9">
        <v>46008</v>
      </c>
      <c r="C894" s="13" t="str">
        <f>HYPERLINK("https://eping.wto.org/en/Search?viewData= G/TBT/N/THA/769/Add.1"," G/TBT/N/THA/769/Add.1")</f>
        <v xml:space="preserve"> G/TBT/N/THA/769/Add.1</v>
      </c>
      <c r="D894" s="1" t="s">
        <v>1940</v>
      </c>
      <c r="E894" s="1" t="s">
        <v>1941</v>
      </c>
      <c r="F894" s="1" t="s">
        <v>1553</v>
      </c>
      <c r="G894" s="1" t="s">
        <v>23</v>
      </c>
      <c r="H894" s="1" t="s">
        <v>179</v>
      </c>
      <c r="I894" s="1" t="s">
        <v>86</v>
      </c>
      <c r="J894" s="1" t="s">
        <v>23</v>
      </c>
      <c r="K894" s="1" t="s">
        <v>1942</v>
      </c>
      <c r="L894" s="3"/>
      <c r="M894" s="9" t="s">
        <v>23</v>
      </c>
      <c r="N894" s="9" t="s">
        <v>23</v>
      </c>
      <c r="O894" s="9" t="s">
        <v>23</v>
      </c>
      <c r="P894" s="3" t="s">
        <v>71</v>
      </c>
      <c r="Q894" s="1" t="s">
        <v>1943</v>
      </c>
      <c r="R894" s="3" t="str">
        <f>HYPERLINK("https://docs.wto.org/imrd/directdoc.asp?DDFDocuments/t/G/TBTN25/THA769A1.docx", "https://docs.wto.org/imrd/directdoc.asp?DDFDocuments/t/G/TBTN25/THA769A1.docx")</f>
        <v>https://docs.wto.org/imrd/directdoc.asp?DDFDocuments/t/G/TBTN25/THA769A1.docx</v>
      </c>
      <c r="S894" s="3" t="str">
        <f>HYPERLINK("https://docs.wto.org/imrd/directdoc.asp?DDFDocuments/u/G/TBTN25/THA769A1.docx", "https://docs.wto.org/imrd/directdoc.asp?DDFDocuments/u/G/TBTN25/THA769A1.docx")</f>
        <v>https://docs.wto.org/imrd/directdoc.asp?DDFDocuments/u/G/TBTN25/THA769A1.docx</v>
      </c>
      <c r="T894" s="3" t="str">
        <f>HYPERLINK("https://docs.wto.org/imrd/directdoc.asp?DDFDocuments/v/G/TBTN25/THA769A1.docx", "https://docs.wto.org/imrd/directdoc.asp?DDFDocuments/v/G/TBTN25/THA769A1.docx")</f>
        <v>https://docs.wto.org/imrd/directdoc.asp?DDFDocuments/v/G/TBTN25/THA769A1.docx</v>
      </c>
      <c r="U894" s="3" t="s">
        <v>421</v>
      </c>
      <c r="V894" s="3" t="s">
        <v>422</v>
      </c>
      <c r="W894" s="3" t="s">
        <v>422</v>
      </c>
      <c r="X894" s="3" t="s">
        <v>422</v>
      </c>
      <c r="Y894" s="3" t="s">
        <v>422</v>
      </c>
      <c r="Z894" s="3" t="s">
        <v>422</v>
      </c>
      <c r="AA894" s="3" t="s">
        <v>422</v>
      </c>
      <c r="AB894" s="1" t="s">
        <v>23</v>
      </c>
    </row>
    <row r="895" spans="1:28" ht="409.5" x14ac:dyDescent="0.25">
      <c r="A895" s="3" t="s">
        <v>54</v>
      </c>
      <c r="B895" s="9">
        <v>46008</v>
      </c>
      <c r="C895" s="13" t="str">
        <f>HYPERLINK("https://eping.wto.org/en/Search?viewData= G/TBT/N/ARE/692, G/TBT/N/BHR/771, G/TBT/N/KWT/755, G/TBT/N/OMN/594, G/TBT/N/QAT/745, G/TBT/N/YEM/345"," G/TBT/N/ARE/692, G/TBT/N/BHR/771, G/TBT/N/KWT/755, G/TBT/N/OMN/594, G/TBT/N/QAT/745, G/TBT/N/YEM/345")</f>
        <v xml:space="preserve"> G/TBT/N/ARE/692, G/TBT/N/BHR/771, G/TBT/N/KWT/755, G/TBT/N/OMN/594, G/TBT/N/QAT/745, G/TBT/N/YEM/345</v>
      </c>
      <c r="D895" s="1" t="s">
        <v>1889</v>
      </c>
      <c r="E895" s="1" t="s">
        <v>1890</v>
      </c>
      <c r="F895" s="1" t="s">
        <v>1891</v>
      </c>
      <c r="G895" s="1" t="s">
        <v>23</v>
      </c>
      <c r="H895" s="1" t="s">
        <v>1892</v>
      </c>
      <c r="I895" s="1" t="s">
        <v>146</v>
      </c>
      <c r="J895" s="1" t="s">
        <v>1893</v>
      </c>
      <c r="K895" s="1" t="s">
        <v>23</v>
      </c>
      <c r="L895" s="3"/>
      <c r="M895" s="9">
        <v>46068</v>
      </c>
      <c r="N895" s="9" t="s">
        <v>23</v>
      </c>
      <c r="O895" s="9" t="s">
        <v>23</v>
      </c>
      <c r="P895" s="3" t="s">
        <v>24</v>
      </c>
      <c r="Q895" s="1" t="s">
        <v>1894</v>
      </c>
      <c r="R895" s="3" t="str">
        <f>HYPERLINK("https://docs.wto.org/imrd/directdoc.asp?DDFDocuments/t/G/TBTN25/ARE692.docx", "https://docs.wto.org/imrd/directdoc.asp?DDFDocuments/t/G/TBTN25/ARE692.docx")</f>
        <v>https://docs.wto.org/imrd/directdoc.asp?DDFDocuments/t/G/TBTN25/ARE692.docx</v>
      </c>
      <c r="S895" s="3" t="str">
        <f>HYPERLINK("https://docs.wto.org/imrd/directdoc.asp?DDFDocuments/u/G/TBTN25/ARE692.docx", "https://docs.wto.org/imrd/directdoc.asp?DDFDocuments/u/G/TBTN25/ARE692.docx")</f>
        <v>https://docs.wto.org/imrd/directdoc.asp?DDFDocuments/u/G/TBTN25/ARE692.docx</v>
      </c>
      <c r="T895" s="3" t="str">
        <f>HYPERLINK("https://docs.wto.org/imrd/directdoc.asp?DDFDocuments/v/G/TBTN25/ARE692.docx", "https://docs.wto.org/imrd/directdoc.asp?DDFDocuments/v/G/TBTN25/ARE692.docx")</f>
        <v>https://docs.wto.org/imrd/directdoc.asp?DDFDocuments/v/G/TBTN25/ARE692.docx</v>
      </c>
      <c r="U895" s="3" t="s">
        <v>421</v>
      </c>
      <c r="V895" s="3" t="s">
        <v>422</v>
      </c>
      <c r="W895" s="3" t="s">
        <v>422</v>
      </c>
      <c r="X895" s="3" t="s">
        <v>422</v>
      </c>
      <c r="Y895" s="3" t="s">
        <v>422</v>
      </c>
      <c r="Z895" s="3" t="s">
        <v>422</v>
      </c>
      <c r="AA895" s="3" t="s">
        <v>422</v>
      </c>
      <c r="AB895" s="1" t="s">
        <v>1895</v>
      </c>
    </row>
    <row r="896" spans="1:28" ht="45" x14ac:dyDescent="0.25">
      <c r="A896" s="3" t="s">
        <v>54</v>
      </c>
      <c r="B896" s="9">
        <v>46008</v>
      </c>
      <c r="C896" s="13" t="str">
        <f>HYPERLINK("https://eping.wto.org/en/Search?viewData=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D896" s="1" t="s">
        <v>1862</v>
      </c>
      <c r="E896" s="1" t="s">
        <v>1863</v>
      </c>
      <c r="F896" s="1" t="s">
        <v>1864</v>
      </c>
      <c r="G896" s="1" t="s">
        <v>23</v>
      </c>
      <c r="H896" s="1" t="s">
        <v>1865</v>
      </c>
      <c r="I896" s="1" t="s">
        <v>66</v>
      </c>
      <c r="J896" s="1" t="s">
        <v>23</v>
      </c>
      <c r="K896" s="1" t="s">
        <v>23</v>
      </c>
      <c r="L896" s="3"/>
      <c r="M896" s="9">
        <v>46068</v>
      </c>
      <c r="N896" s="9" t="s">
        <v>23</v>
      </c>
      <c r="O896" s="9" t="s">
        <v>23</v>
      </c>
      <c r="P896" s="3" t="s">
        <v>24</v>
      </c>
      <c r="Q896" s="1" t="s">
        <v>1866</v>
      </c>
      <c r="R896" s="3" t="str">
        <f>HYPERLINK("https://docs.wto.org/imrd/directdoc.asp?DDFDocuments/t/G/TBTN25/ARE693.docx", "https://docs.wto.org/imrd/directdoc.asp?DDFDocuments/t/G/TBTN25/ARE693.docx")</f>
        <v>https://docs.wto.org/imrd/directdoc.asp?DDFDocuments/t/G/TBTN25/ARE693.docx</v>
      </c>
      <c r="S896" s="3" t="str">
        <f>HYPERLINK("https://docs.wto.org/imrd/directdoc.asp?DDFDocuments/u/G/TBTN25/ARE693.docx", "https://docs.wto.org/imrd/directdoc.asp?DDFDocuments/u/G/TBTN25/ARE693.docx")</f>
        <v>https://docs.wto.org/imrd/directdoc.asp?DDFDocuments/u/G/TBTN25/ARE693.docx</v>
      </c>
      <c r="T896" s="3" t="str">
        <f>HYPERLINK("https://docs.wto.org/imrd/directdoc.asp?DDFDocuments/v/G/TBTN25/ARE693.docx", "https://docs.wto.org/imrd/directdoc.asp?DDFDocuments/v/G/TBTN25/ARE693.docx")</f>
        <v>https://docs.wto.org/imrd/directdoc.asp?DDFDocuments/v/G/TBTN25/ARE693.docx</v>
      </c>
      <c r="U896" s="3" t="s">
        <v>421</v>
      </c>
      <c r="V896" s="3" t="s">
        <v>422</v>
      </c>
      <c r="W896" s="3" t="s">
        <v>422</v>
      </c>
      <c r="X896" s="3" t="s">
        <v>422</v>
      </c>
      <c r="Y896" s="3" t="s">
        <v>422</v>
      </c>
      <c r="Z896" s="3" t="s">
        <v>422</v>
      </c>
      <c r="AA896" s="3" t="s">
        <v>422</v>
      </c>
      <c r="AB896" s="1" t="s">
        <v>1867</v>
      </c>
    </row>
    <row r="897" spans="1:28" ht="45" x14ac:dyDescent="0.25">
      <c r="A897" s="3" t="s">
        <v>53</v>
      </c>
      <c r="B897" s="9">
        <v>46008</v>
      </c>
      <c r="C897" s="13" t="str">
        <f>HYPERLINK("https://eping.wto.org/en/Search?viewData=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D897" s="1" t="s">
        <v>1874</v>
      </c>
      <c r="E897" s="1" t="s">
        <v>1875</v>
      </c>
      <c r="F897" s="1" t="s">
        <v>1864</v>
      </c>
      <c r="G897" s="1" t="s">
        <v>23</v>
      </c>
      <c r="H897" s="1" t="s">
        <v>1865</v>
      </c>
      <c r="I897" s="1" t="s">
        <v>66</v>
      </c>
      <c r="J897" s="1" t="s">
        <v>23</v>
      </c>
      <c r="K897" s="1" t="s">
        <v>23</v>
      </c>
      <c r="L897" s="3"/>
      <c r="M897" s="9">
        <v>46068</v>
      </c>
      <c r="N897" s="9" t="s">
        <v>23</v>
      </c>
      <c r="O897" s="9" t="s">
        <v>23</v>
      </c>
      <c r="P897" s="3" t="s">
        <v>24</v>
      </c>
      <c r="Q897" s="1" t="s">
        <v>1876</v>
      </c>
      <c r="R897" s="3" t="str">
        <f>HYPERLINK("https://docs.wto.org/imrd/directdoc.asp?DDFDocuments/t/G/TBTN25/ARE694.docx", "https://docs.wto.org/imrd/directdoc.asp?DDFDocuments/t/G/TBTN25/ARE694.docx")</f>
        <v>https://docs.wto.org/imrd/directdoc.asp?DDFDocuments/t/G/TBTN25/ARE694.docx</v>
      </c>
      <c r="S897" s="3" t="str">
        <f>HYPERLINK("https://docs.wto.org/imrd/directdoc.asp?DDFDocuments/u/G/TBTN25/ARE694.docx", "https://docs.wto.org/imrd/directdoc.asp?DDFDocuments/u/G/TBTN25/ARE694.docx")</f>
        <v>https://docs.wto.org/imrd/directdoc.asp?DDFDocuments/u/G/TBTN25/ARE694.docx</v>
      </c>
      <c r="T897" s="3" t="str">
        <f>HYPERLINK("https://docs.wto.org/imrd/directdoc.asp?DDFDocuments/v/G/TBTN25/ARE694.docx", "https://docs.wto.org/imrd/directdoc.asp?DDFDocuments/v/G/TBTN25/ARE694.docx")</f>
        <v>https://docs.wto.org/imrd/directdoc.asp?DDFDocuments/v/G/TBTN25/ARE694.docx</v>
      </c>
      <c r="U897" s="3" t="s">
        <v>421</v>
      </c>
      <c r="V897" s="3" t="s">
        <v>422</v>
      </c>
      <c r="W897" s="3" t="s">
        <v>422</v>
      </c>
      <c r="X897" s="3" t="s">
        <v>422</v>
      </c>
      <c r="Y897" s="3" t="s">
        <v>422</v>
      </c>
      <c r="Z897" s="3" t="s">
        <v>422</v>
      </c>
      <c r="AA897" s="3" t="s">
        <v>422</v>
      </c>
      <c r="AB897" s="1" t="s">
        <v>1877</v>
      </c>
    </row>
    <row r="898" spans="1:28" ht="90" x14ac:dyDescent="0.25">
      <c r="A898" s="3" t="s">
        <v>68</v>
      </c>
      <c r="B898" s="9">
        <v>46008</v>
      </c>
      <c r="C898" s="13" t="str">
        <f>HYPERLINK("https://eping.wto.org/en/Search?viewData=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D898" s="1" t="s">
        <v>1878</v>
      </c>
      <c r="E898" s="1" t="s">
        <v>1879</v>
      </c>
      <c r="F898" s="1" t="s">
        <v>1880</v>
      </c>
      <c r="G898" s="1" t="s">
        <v>23</v>
      </c>
      <c r="H898" s="1" t="s">
        <v>434</v>
      </c>
      <c r="I898" s="1" t="s">
        <v>95</v>
      </c>
      <c r="J898" s="1" t="s">
        <v>23</v>
      </c>
      <c r="K898" s="1" t="s">
        <v>23</v>
      </c>
      <c r="L898" s="3"/>
      <c r="M898" s="9">
        <v>46068</v>
      </c>
      <c r="N898" s="9" t="s">
        <v>23</v>
      </c>
      <c r="O898" s="9" t="s">
        <v>23</v>
      </c>
      <c r="P898" s="3" t="s">
        <v>24</v>
      </c>
      <c r="Q898" s="1" t="s">
        <v>1881</v>
      </c>
      <c r="R898" s="3" t="str">
        <f>HYPERLINK("https://docs.wto.org/imrd/directdoc.asp?DDFDocuments/t/G/TBTN25/ARE691.docx", "https://docs.wto.org/imrd/directdoc.asp?DDFDocuments/t/G/TBTN25/ARE691.docx")</f>
        <v>https://docs.wto.org/imrd/directdoc.asp?DDFDocuments/t/G/TBTN25/ARE691.docx</v>
      </c>
      <c r="S898" s="3" t="str">
        <f>HYPERLINK("https://docs.wto.org/imrd/directdoc.asp?DDFDocuments/u/G/TBTN25/ARE691.docx", "https://docs.wto.org/imrd/directdoc.asp?DDFDocuments/u/G/TBTN25/ARE691.docx")</f>
        <v>https://docs.wto.org/imrd/directdoc.asp?DDFDocuments/u/G/TBTN25/ARE691.docx</v>
      </c>
      <c r="T898" s="3" t="str">
        <f>HYPERLINK("https://docs.wto.org/imrd/directdoc.asp?DDFDocuments/v/G/TBTN25/ARE691.docx", "https://docs.wto.org/imrd/directdoc.asp?DDFDocuments/v/G/TBTN25/ARE691.docx")</f>
        <v>https://docs.wto.org/imrd/directdoc.asp?DDFDocuments/v/G/TBTN25/ARE691.docx</v>
      </c>
      <c r="U898" s="3" t="s">
        <v>421</v>
      </c>
      <c r="V898" s="3" t="s">
        <v>422</v>
      </c>
      <c r="W898" s="3" t="s">
        <v>422</v>
      </c>
      <c r="X898" s="3" t="s">
        <v>422</v>
      </c>
      <c r="Y898" s="3" t="s">
        <v>422</v>
      </c>
      <c r="Z898" s="3" t="s">
        <v>422</v>
      </c>
      <c r="AA898" s="3" t="s">
        <v>422</v>
      </c>
      <c r="AB898" s="1" t="s">
        <v>1882</v>
      </c>
    </row>
    <row r="899" spans="1:28" ht="90" x14ac:dyDescent="0.25">
      <c r="A899" s="3" t="s">
        <v>54</v>
      </c>
      <c r="B899" s="9">
        <v>46008</v>
      </c>
      <c r="C899" s="13" t="str">
        <f>HYPERLINK("https://eping.wto.org/en/Search?viewData=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D899" s="1" t="s">
        <v>1878</v>
      </c>
      <c r="E899" s="1" t="s">
        <v>1879</v>
      </c>
      <c r="F899" s="1" t="s">
        <v>1880</v>
      </c>
      <c r="G899" s="1" t="s">
        <v>23</v>
      </c>
      <c r="H899" s="1" t="s">
        <v>434</v>
      </c>
      <c r="I899" s="1" t="s">
        <v>95</v>
      </c>
      <c r="J899" s="1" t="s">
        <v>23</v>
      </c>
      <c r="K899" s="1" t="s">
        <v>23</v>
      </c>
      <c r="L899" s="3"/>
      <c r="M899" s="9">
        <v>46068</v>
      </c>
      <c r="N899" s="9" t="s">
        <v>23</v>
      </c>
      <c r="O899" s="9" t="s">
        <v>23</v>
      </c>
      <c r="P899" s="3" t="s">
        <v>24</v>
      </c>
      <c r="Q899" s="1" t="s">
        <v>1881</v>
      </c>
      <c r="R899" s="3" t="str">
        <f>HYPERLINK("https://docs.wto.org/imrd/directdoc.asp?DDFDocuments/t/G/TBTN25/ARE691.docx", "https://docs.wto.org/imrd/directdoc.asp?DDFDocuments/t/G/TBTN25/ARE691.docx")</f>
        <v>https://docs.wto.org/imrd/directdoc.asp?DDFDocuments/t/G/TBTN25/ARE691.docx</v>
      </c>
      <c r="S899" s="3" t="str">
        <f>HYPERLINK("https://docs.wto.org/imrd/directdoc.asp?DDFDocuments/u/G/TBTN25/ARE691.docx", "https://docs.wto.org/imrd/directdoc.asp?DDFDocuments/u/G/TBTN25/ARE691.docx")</f>
        <v>https://docs.wto.org/imrd/directdoc.asp?DDFDocuments/u/G/TBTN25/ARE691.docx</v>
      </c>
      <c r="T899" s="3" t="str">
        <f>HYPERLINK("https://docs.wto.org/imrd/directdoc.asp?DDFDocuments/v/G/TBTN25/ARE691.docx", "https://docs.wto.org/imrd/directdoc.asp?DDFDocuments/v/G/TBTN25/ARE691.docx")</f>
        <v>https://docs.wto.org/imrd/directdoc.asp?DDFDocuments/v/G/TBTN25/ARE691.docx</v>
      </c>
      <c r="U899" s="3" t="s">
        <v>421</v>
      </c>
      <c r="V899" s="3" t="s">
        <v>422</v>
      </c>
      <c r="W899" s="3" t="s">
        <v>422</v>
      </c>
      <c r="X899" s="3" t="s">
        <v>422</v>
      </c>
      <c r="Y899" s="3" t="s">
        <v>422</v>
      </c>
      <c r="Z899" s="3" t="s">
        <v>422</v>
      </c>
      <c r="AA899" s="3" t="s">
        <v>422</v>
      </c>
      <c r="AB899" s="1" t="s">
        <v>1882</v>
      </c>
    </row>
    <row r="900" spans="1:28" ht="90" x14ac:dyDescent="0.25">
      <c r="A900" s="3" t="s">
        <v>124</v>
      </c>
      <c r="B900" s="9">
        <v>46008</v>
      </c>
      <c r="C900" s="13" t="str">
        <f>HYPERLINK("https://eping.wto.org/en/Search?viewData= G/TBT/N/THA/768/Add.1"," G/TBT/N/THA/768/Add.1")</f>
        <v xml:space="preserve"> G/TBT/N/THA/768/Add.1</v>
      </c>
      <c r="D900" s="1" t="s">
        <v>1944</v>
      </c>
      <c r="E900" s="1" t="s">
        <v>1945</v>
      </c>
      <c r="F900" s="1" t="s">
        <v>1946</v>
      </c>
      <c r="G900" s="1" t="s">
        <v>23</v>
      </c>
      <c r="H900" s="1" t="s">
        <v>1947</v>
      </c>
      <c r="I900" s="1" t="s">
        <v>86</v>
      </c>
      <c r="J900" s="1" t="s">
        <v>23</v>
      </c>
      <c r="K900" s="1" t="s">
        <v>1948</v>
      </c>
      <c r="L900" s="3"/>
      <c r="M900" s="9" t="s">
        <v>23</v>
      </c>
      <c r="N900" s="9" t="s">
        <v>23</v>
      </c>
      <c r="O900" s="9" t="s">
        <v>23</v>
      </c>
      <c r="P900" s="3" t="s">
        <v>71</v>
      </c>
      <c r="Q900" s="1" t="s">
        <v>1949</v>
      </c>
      <c r="R900" s="3" t="str">
        <f>HYPERLINK("https://docs.wto.org/imrd/directdoc.asp?DDFDocuments/t/G/TBTN25/THA768A1.docx", "https://docs.wto.org/imrd/directdoc.asp?DDFDocuments/t/G/TBTN25/THA768A1.docx")</f>
        <v>https://docs.wto.org/imrd/directdoc.asp?DDFDocuments/t/G/TBTN25/THA768A1.docx</v>
      </c>
      <c r="S900" s="3" t="str">
        <f>HYPERLINK("https://docs.wto.org/imrd/directdoc.asp?DDFDocuments/u/G/TBTN25/THA768A1.docx", "https://docs.wto.org/imrd/directdoc.asp?DDFDocuments/u/G/TBTN25/THA768A1.docx")</f>
        <v>https://docs.wto.org/imrd/directdoc.asp?DDFDocuments/u/G/TBTN25/THA768A1.docx</v>
      </c>
      <c r="T900" s="3" t="str">
        <f>HYPERLINK("https://docs.wto.org/imrd/directdoc.asp?DDFDocuments/v/G/TBTN25/THA768A1.docx", "https://docs.wto.org/imrd/directdoc.asp?DDFDocuments/v/G/TBTN25/THA768A1.docx")</f>
        <v>https://docs.wto.org/imrd/directdoc.asp?DDFDocuments/v/G/TBTN25/THA768A1.docx</v>
      </c>
      <c r="U900" s="3" t="s">
        <v>421</v>
      </c>
      <c r="V900" s="3" t="s">
        <v>422</v>
      </c>
      <c r="W900" s="3" t="s">
        <v>422</v>
      </c>
      <c r="X900" s="3" t="s">
        <v>422</v>
      </c>
      <c r="Y900" s="3" t="s">
        <v>422</v>
      </c>
      <c r="Z900" s="3" t="s">
        <v>422</v>
      </c>
      <c r="AA900" s="3" t="s">
        <v>422</v>
      </c>
      <c r="AB900" s="1" t="s">
        <v>23</v>
      </c>
    </row>
    <row r="901" spans="1:28" ht="409.5" x14ac:dyDescent="0.25">
      <c r="A901" s="3" t="s">
        <v>68</v>
      </c>
      <c r="B901" s="9">
        <v>46008</v>
      </c>
      <c r="C901" s="13" t="str">
        <f>HYPERLINK("https://eping.wto.org/en/Search?viewData= G/TBT/N/ARE/692, G/TBT/N/BHR/771, G/TBT/N/KWT/755, G/TBT/N/OMN/594, G/TBT/N/QAT/745, G/TBT/N/YEM/345"," G/TBT/N/ARE/692, G/TBT/N/BHR/771, G/TBT/N/KWT/755, G/TBT/N/OMN/594, G/TBT/N/QAT/745, G/TBT/N/YEM/345")</f>
        <v xml:space="preserve"> G/TBT/N/ARE/692, G/TBT/N/BHR/771, G/TBT/N/KWT/755, G/TBT/N/OMN/594, G/TBT/N/QAT/745, G/TBT/N/YEM/345</v>
      </c>
      <c r="D901" s="1" t="s">
        <v>1889</v>
      </c>
      <c r="E901" s="1" t="s">
        <v>1890</v>
      </c>
      <c r="F901" s="1" t="s">
        <v>1891</v>
      </c>
      <c r="G901" s="1" t="s">
        <v>23</v>
      </c>
      <c r="H901" s="1" t="s">
        <v>1892</v>
      </c>
      <c r="I901" s="1" t="s">
        <v>146</v>
      </c>
      <c r="J901" s="1" t="s">
        <v>1893</v>
      </c>
      <c r="K901" s="1" t="s">
        <v>23</v>
      </c>
      <c r="L901" s="3"/>
      <c r="M901" s="9">
        <v>46068</v>
      </c>
      <c r="N901" s="9" t="s">
        <v>23</v>
      </c>
      <c r="O901" s="9" t="s">
        <v>23</v>
      </c>
      <c r="P901" s="3" t="s">
        <v>24</v>
      </c>
      <c r="Q901" s="1" t="s">
        <v>1894</v>
      </c>
      <c r="R901" s="3" t="str">
        <f>HYPERLINK("https://docs.wto.org/imrd/directdoc.asp?DDFDocuments/t/G/TBTN25/ARE692.docx", "https://docs.wto.org/imrd/directdoc.asp?DDFDocuments/t/G/TBTN25/ARE692.docx")</f>
        <v>https://docs.wto.org/imrd/directdoc.asp?DDFDocuments/t/G/TBTN25/ARE692.docx</v>
      </c>
      <c r="S901" s="3" t="str">
        <f>HYPERLINK("https://docs.wto.org/imrd/directdoc.asp?DDFDocuments/u/G/TBTN25/ARE692.docx", "https://docs.wto.org/imrd/directdoc.asp?DDFDocuments/u/G/TBTN25/ARE692.docx")</f>
        <v>https://docs.wto.org/imrd/directdoc.asp?DDFDocuments/u/G/TBTN25/ARE692.docx</v>
      </c>
      <c r="T901" s="3" t="str">
        <f>HYPERLINK("https://docs.wto.org/imrd/directdoc.asp?DDFDocuments/v/G/TBTN25/ARE692.docx", "https://docs.wto.org/imrd/directdoc.asp?DDFDocuments/v/G/TBTN25/ARE692.docx")</f>
        <v>https://docs.wto.org/imrd/directdoc.asp?DDFDocuments/v/G/TBTN25/ARE692.docx</v>
      </c>
      <c r="U901" s="3" t="s">
        <v>421</v>
      </c>
      <c r="V901" s="3" t="s">
        <v>422</v>
      </c>
      <c r="W901" s="3" t="s">
        <v>422</v>
      </c>
      <c r="X901" s="3" t="s">
        <v>422</v>
      </c>
      <c r="Y901" s="3" t="s">
        <v>422</v>
      </c>
      <c r="Z901" s="3" t="s">
        <v>422</v>
      </c>
      <c r="AA901" s="3" t="s">
        <v>422</v>
      </c>
      <c r="AB901" s="1" t="s">
        <v>1895</v>
      </c>
    </row>
    <row r="902" spans="1:28" ht="45" x14ac:dyDescent="0.25">
      <c r="A902" s="3" t="s">
        <v>69</v>
      </c>
      <c r="B902" s="9">
        <v>46008</v>
      </c>
      <c r="C902" s="13" t="str">
        <f>HYPERLINK("https://eping.wto.org/en/Search?viewData=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D902" s="1" t="s">
        <v>1862</v>
      </c>
      <c r="E902" s="1" t="s">
        <v>1863</v>
      </c>
      <c r="F902" s="1" t="s">
        <v>1864</v>
      </c>
      <c r="G902" s="1" t="s">
        <v>23</v>
      </c>
      <c r="H902" s="1" t="s">
        <v>1865</v>
      </c>
      <c r="I902" s="1" t="s">
        <v>66</v>
      </c>
      <c r="J902" s="1" t="s">
        <v>23</v>
      </c>
      <c r="K902" s="1" t="s">
        <v>23</v>
      </c>
      <c r="L902" s="3"/>
      <c r="M902" s="9">
        <v>46068</v>
      </c>
      <c r="N902" s="9" t="s">
        <v>23</v>
      </c>
      <c r="O902" s="9" t="s">
        <v>23</v>
      </c>
      <c r="P902" s="3" t="s">
        <v>24</v>
      </c>
      <c r="Q902" s="1" t="s">
        <v>1866</v>
      </c>
      <c r="R902" s="3" t="str">
        <f>HYPERLINK("https://docs.wto.org/imrd/directdoc.asp?DDFDocuments/t/G/TBTN25/ARE693.docx", "https://docs.wto.org/imrd/directdoc.asp?DDFDocuments/t/G/TBTN25/ARE693.docx")</f>
        <v>https://docs.wto.org/imrd/directdoc.asp?DDFDocuments/t/G/TBTN25/ARE693.docx</v>
      </c>
      <c r="S902" s="3" t="str">
        <f>HYPERLINK("https://docs.wto.org/imrd/directdoc.asp?DDFDocuments/u/G/TBTN25/ARE693.docx", "https://docs.wto.org/imrd/directdoc.asp?DDFDocuments/u/G/TBTN25/ARE693.docx")</f>
        <v>https://docs.wto.org/imrd/directdoc.asp?DDFDocuments/u/G/TBTN25/ARE693.docx</v>
      </c>
      <c r="T902" s="3" t="str">
        <f>HYPERLINK("https://docs.wto.org/imrd/directdoc.asp?DDFDocuments/v/G/TBTN25/ARE693.docx", "https://docs.wto.org/imrd/directdoc.asp?DDFDocuments/v/G/TBTN25/ARE693.docx")</f>
        <v>https://docs.wto.org/imrd/directdoc.asp?DDFDocuments/v/G/TBTN25/ARE693.docx</v>
      </c>
      <c r="U902" s="3" t="s">
        <v>421</v>
      </c>
      <c r="V902" s="3" t="s">
        <v>422</v>
      </c>
      <c r="W902" s="3" t="s">
        <v>422</v>
      </c>
      <c r="X902" s="3" t="s">
        <v>422</v>
      </c>
      <c r="Y902" s="3" t="s">
        <v>422</v>
      </c>
      <c r="Z902" s="3" t="s">
        <v>422</v>
      </c>
      <c r="AA902" s="3" t="s">
        <v>422</v>
      </c>
      <c r="AB902" s="1" t="s">
        <v>1867</v>
      </c>
    </row>
    <row r="903" spans="1:28" ht="90" x14ac:dyDescent="0.25">
      <c r="A903" s="3" t="s">
        <v>67</v>
      </c>
      <c r="B903" s="9">
        <v>46008</v>
      </c>
      <c r="C903" s="13" t="str">
        <f>HYPERLINK("https://eping.wto.org/en/Search?viewData=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D903" s="1" t="s">
        <v>1878</v>
      </c>
      <c r="E903" s="1" t="s">
        <v>1879</v>
      </c>
      <c r="F903" s="1" t="s">
        <v>1880</v>
      </c>
      <c r="G903" s="1" t="s">
        <v>23</v>
      </c>
      <c r="H903" s="1" t="s">
        <v>434</v>
      </c>
      <c r="I903" s="1" t="s">
        <v>95</v>
      </c>
      <c r="J903" s="1" t="s">
        <v>23</v>
      </c>
      <c r="K903" s="1" t="s">
        <v>23</v>
      </c>
      <c r="L903" s="3"/>
      <c r="M903" s="9">
        <v>46068</v>
      </c>
      <c r="N903" s="9" t="s">
        <v>23</v>
      </c>
      <c r="O903" s="9" t="s">
        <v>23</v>
      </c>
      <c r="P903" s="3" t="s">
        <v>24</v>
      </c>
      <c r="Q903" s="1" t="s">
        <v>1881</v>
      </c>
      <c r="R903" s="3" t="str">
        <f>HYPERLINK("https://docs.wto.org/imrd/directdoc.asp?DDFDocuments/t/G/TBTN25/ARE691.docx", "https://docs.wto.org/imrd/directdoc.asp?DDFDocuments/t/G/TBTN25/ARE691.docx")</f>
        <v>https://docs.wto.org/imrd/directdoc.asp?DDFDocuments/t/G/TBTN25/ARE691.docx</v>
      </c>
      <c r="S903" s="3" t="str">
        <f>HYPERLINK("https://docs.wto.org/imrd/directdoc.asp?DDFDocuments/u/G/TBTN25/ARE691.docx", "https://docs.wto.org/imrd/directdoc.asp?DDFDocuments/u/G/TBTN25/ARE691.docx")</f>
        <v>https://docs.wto.org/imrd/directdoc.asp?DDFDocuments/u/G/TBTN25/ARE691.docx</v>
      </c>
      <c r="T903" s="3" t="str">
        <f>HYPERLINK("https://docs.wto.org/imrd/directdoc.asp?DDFDocuments/v/G/TBTN25/ARE691.docx", "https://docs.wto.org/imrd/directdoc.asp?DDFDocuments/v/G/TBTN25/ARE691.docx")</f>
        <v>https://docs.wto.org/imrd/directdoc.asp?DDFDocuments/v/G/TBTN25/ARE691.docx</v>
      </c>
      <c r="U903" s="3" t="s">
        <v>421</v>
      </c>
      <c r="V903" s="3" t="s">
        <v>422</v>
      </c>
      <c r="W903" s="3" t="s">
        <v>422</v>
      </c>
      <c r="X903" s="3" t="s">
        <v>422</v>
      </c>
      <c r="Y903" s="3" t="s">
        <v>422</v>
      </c>
      <c r="Z903" s="3" t="s">
        <v>422</v>
      </c>
      <c r="AA903" s="3" t="s">
        <v>422</v>
      </c>
      <c r="AB903" s="1" t="s">
        <v>1882</v>
      </c>
    </row>
    <row r="904" spans="1:28" ht="45" x14ac:dyDescent="0.25">
      <c r="A904" s="3" t="s">
        <v>53</v>
      </c>
      <c r="B904" s="9">
        <v>46008</v>
      </c>
      <c r="C904" s="13" t="str">
        <f>HYPERLINK("https://eping.wto.org/en/Search?viewData=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D904" s="1" t="s">
        <v>1862</v>
      </c>
      <c r="E904" s="1" t="s">
        <v>1863</v>
      </c>
      <c r="F904" s="1" t="s">
        <v>1864</v>
      </c>
      <c r="G904" s="1" t="s">
        <v>23</v>
      </c>
      <c r="H904" s="1" t="s">
        <v>1865</v>
      </c>
      <c r="I904" s="1" t="s">
        <v>66</v>
      </c>
      <c r="J904" s="1" t="s">
        <v>23</v>
      </c>
      <c r="K904" s="1" t="s">
        <v>23</v>
      </c>
      <c r="L904" s="3"/>
      <c r="M904" s="9">
        <v>46068</v>
      </c>
      <c r="N904" s="9" t="s">
        <v>23</v>
      </c>
      <c r="O904" s="9" t="s">
        <v>23</v>
      </c>
      <c r="P904" s="3" t="s">
        <v>24</v>
      </c>
      <c r="Q904" s="1" t="s">
        <v>1866</v>
      </c>
      <c r="R904" s="3" t="str">
        <f>HYPERLINK("https://docs.wto.org/imrd/directdoc.asp?DDFDocuments/t/G/TBTN25/ARE693.docx", "https://docs.wto.org/imrd/directdoc.asp?DDFDocuments/t/G/TBTN25/ARE693.docx")</f>
        <v>https://docs.wto.org/imrd/directdoc.asp?DDFDocuments/t/G/TBTN25/ARE693.docx</v>
      </c>
      <c r="S904" s="3" t="str">
        <f>HYPERLINK("https://docs.wto.org/imrd/directdoc.asp?DDFDocuments/u/G/TBTN25/ARE693.docx", "https://docs.wto.org/imrd/directdoc.asp?DDFDocuments/u/G/TBTN25/ARE693.docx")</f>
        <v>https://docs.wto.org/imrd/directdoc.asp?DDFDocuments/u/G/TBTN25/ARE693.docx</v>
      </c>
      <c r="T904" s="3" t="str">
        <f>HYPERLINK("https://docs.wto.org/imrd/directdoc.asp?DDFDocuments/v/G/TBTN25/ARE693.docx", "https://docs.wto.org/imrd/directdoc.asp?DDFDocuments/v/G/TBTN25/ARE693.docx")</f>
        <v>https://docs.wto.org/imrd/directdoc.asp?DDFDocuments/v/G/TBTN25/ARE693.docx</v>
      </c>
      <c r="U904" s="3" t="s">
        <v>421</v>
      </c>
      <c r="V904" s="3" t="s">
        <v>422</v>
      </c>
      <c r="W904" s="3" t="s">
        <v>422</v>
      </c>
      <c r="X904" s="3" t="s">
        <v>422</v>
      </c>
      <c r="Y904" s="3" t="s">
        <v>422</v>
      </c>
      <c r="Z904" s="3" t="s">
        <v>422</v>
      </c>
      <c r="AA904" s="3" t="s">
        <v>422</v>
      </c>
      <c r="AB904" s="1" t="s">
        <v>1867</v>
      </c>
    </row>
    <row r="905" spans="1:28" ht="45" x14ac:dyDescent="0.25">
      <c r="A905" s="3" t="s">
        <v>68</v>
      </c>
      <c r="B905" s="9">
        <v>46008</v>
      </c>
      <c r="C905" s="13" t="str">
        <f>HYPERLINK("https://eping.wto.org/en/Search?viewData=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D905" s="1" t="s">
        <v>1862</v>
      </c>
      <c r="E905" s="1" t="s">
        <v>1863</v>
      </c>
      <c r="F905" s="1" t="s">
        <v>1864</v>
      </c>
      <c r="G905" s="1" t="s">
        <v>23</v>
      </c>
      <c r="H905" s="1" t="s">
        <v>1865</v>
      </c>
      <c r="I905" s="1" t="s">
        <v>66</v>
      </c>
      <c r="J905" s="1" t="s">
        <v>23</v>
      </c>
      <c r="K905" s="1" t="s">
        <v>23</v>
      </c>
      <c r="L905" s="3"/>
      <c r="M905" s="9">
        <v>46068</v>
      </c>
      <c r="N905" s="9" t="s">
        <v>23</v>
      </c>
      <c r="O905" s="9" t="s">
        <v>23</v>
      </c>
      <c r="P905" s="3" t="s">
        <v>24</v>
      </c>
      <c r="Q905" s="1" t="s">
        <v>1866</v>
      </c>
      <c r="R905" s="3" t="str">
        <f>HYPERLINK("https://docs.wto.org/imrd/directdoc.asp?DDFDocuments/t/G/TBTN25/ARE693.docx", "https://docs.wto.org/imrd/directdoc.asp?DDFDocuments/t/G/TBTN25/ARE693.docx")</f>
        <v>https://docs.wto.org/imrd/directdoc.asp?DDFDocuments/t/G/TBTN25/ARE693.docx</v>
      </c>
      <c r="S905" s="3" t="str">
        <f>HYPERLINK("https://docs.wto.org/imrd/directdoc.asp?DDFDocuments/u/G/TBTN25/ARE693.docx", "https://docs.wto.org/imrd/directdoc.asp?DDFDocuments/u/G/TBTN25/ARE693.docx")</f>
        <v>https://docs.wto.org/imrd/directdoc.asp?DDFDocuments/u/G/TBTN25/ARE693.docx</v>
      </c>
      <c r="T905" s="3" t="str">
        <f>HYPERLINK("https://docs.wto.org/imrd/directdoc.asp?DDFDocuments/v/G/TBTN25/ARE693.docx", "https://docs.wto.org/imrd/directdoc.asp?DDFDocuments/v/G/TBTN25/ARE693.docx")</f>
        <v>https://docs.wto.org/imrd/directdoc.asp?DDFDocuments/v/G/TBTN25/ARE693.docx</v>
      </c>
      <c r="U905" s="3" t="s">
        <v>421</v>
      </c>
      <c r="V905" s="3" t="s">
        <v>422</v>
      </c>
      <c r="W905" s="3" t="s">
        <v>422</v>
      </c>
      <c r="X905" s="3" t="s">
        <v>422</v>
      </c>
      <c r="Y905" s="3" t="s">
        <v>422</v>
      </c>
      <c r="Z905" s="3" t="s">
        <v>422</v>
      </c>
      <c r="AA905" s="3" t="s">
        <v>422</v>
      </c>
      <c r="AB905" s="1" t="s">
        <v>1867</v>
      </c>
    </row>
    <row r="906" spans="1:28" ht="45" x14ac:dyDescent="0.25">
      <c r="A906" s="3" t="s">
        <v>67</v>
      </c>
      <c r="B906" s="9">
        <v>46008</v>
      </c>
      <c r="C906" s="13" t="str">
        <f>HYPERLINK("https://eping.wto.org/en/Search?viewData=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D906" s="1" t="s">
        <v>1874</v>
      </c>
      <c r="E906" s="1" t="s">
        <v>1875</v>
      </c>
      <c r="F906" s="1" t="s">
        <v>1864</v>
      </c>
      <c r="G906" s="1" t="s">
        <v>23</v>
      </c>
      <c r="H906" s="1" t="s">
        <v>1865</v>
      </c>
      <c r="I906" s="1" t="s">
        <v>66</v>
      </c>
      <c r="J906" s="1" t="s">
        <v>23</v>
      </c>
      <c r="K906" s="1" t="s">
        <v>23</v>
      </c>
      <c r="L906" s="3"/>
      <c r="M906" s="9">
        <v>46068</v>
      </c>
      <c r="N906" s="9" t="s">
        <v>23</v>
      </c>
      <c r="O906" s="9" t="s">
        <v>23</v>
      </c>
      <c r="P906" s="3" t="s">
        <v>24</v>
      </c>
      <c r="Q906" s="1" t="s">
        <v>1876</v>
      </c>
      <c r="R906" s="3" t="str">
        <f>HYPERLINK("https://docs.wto.org/imrd/directdoc.asp?DDFDocuments/t/G/TBTN25/ARE694.docx", "https://docs.wto.org/imrd/directdoc.asp?DDFDocuments/t/G/TBTN25/ARE694.docx")</f>
        <v>https://docs.wto.org/imrd/directdoc.asp?DDFDocuments/t/G/TBTN25/ARE694.docx</v>
      </c>
      <c r="S906" s="3" t="str">
        <f>HYPERLINK("https://docs.wto.org/imrd/directdoc.asp?DDFDocuments/u/G/TBTN25/ARE694.docx", "https://docs.wto.org/imrd/directdoc.asp?DDFDocuments/u/G/TBTN25/ARE694.docx")</f>
        <v>https://docs.wto.org/imrd/directdoc.asp?DDFDocuments/u/G/TBTN25/ARE694.docx</v>
      </c>
      <c r="T906" s="3" t="str">
        <f>HYPERLINK("https://docs.wto.org/imrd/directdoc.asp?DDFDocuments/v/G/TBTN25/ARE694.docx", "https://docs.wto.org/imrd/directdoc.asp?DDFDocuments/v/G/TBTN25/ARE694.docx")</f>
        <v>https://docs.wto.org/imrd/directdoc.asp?DDFDocuments/v/G/TBTN25/ARE694.docx</v>
      </c>
      <c r="U906" s="3" t="s">
        <v>421</v>
      </c>
      <c r="V906" s="3" t="s">
        <v>422</v>
      </c>
      <c r="W906" s="3" t="s">
        <v>422</v>
      </c>
      <c r="X906" s="3" t="s">
        <v>422</v>
      </c>
      <c r="Y906" s="3" t="s">
        <v>422</v>
      </c>
      <c r="Z906" s="3" t="s">
        <v>422</v>
      </c>
      <c r="AA906" s="3" t="s">
        <v>422</v>
      </c>
      <c r="AB906" s="1" t="s">
        <v>1877</v>
      </c>
    </row>
    <row r="907" spans="1:28" ht="409.5" x14ac:dyDescent="0.25">
      <c r="A907" s="3" t="s">
        <v>148</v>
      </c>
      <c r="B907" s="9">
        <v>46008</v>
      </c>
      <c r="C907" s="13" t="str">
        <f>HYPERLINK("https://eping.wto.org/en/Search?viewData= G/TBT/N/MYS/131"," G/TBT/N/MYS/131")</f>
        <v xml:space="preserve"> G/TBT/N/MYS/131</v>
      </c>
      <c r="D907" s="1" t="s">
        <v>1950</v>
      </c>
      <c r="E907" s="1" t="s">
        <v>1951</v>
      </c>
      <c r="F907" s="1" t="s">
        <v>1952</v>
      </c>
      <c r="G907" s="1" t="s">
        <v>1953</v>
      </c>
      <c r="H907" s="1" t="s">
        <v>1954</v>
      </c>
      <c r="I907" s="1" t="s">
        <v>149</v>
      </c>
      <c r="J907" s="1" t="s">
        <v>23</v>
      </c>
      <c r="K907" s="1" t="s">
        <v>30</v>
      </c>
      <c r="L907" s="3"/>
      <c r="M907" s="9">
        <v>46068</v>
      </c>
      <c r="N907" s="9" t="s">
        <v>23</v>
      </c>
      <c r="O907" s="9" t="s">
        <v>23</v>
      </c>
      <c r="P907" s="3" t="s">
        <v>24</v>
      </c>
      <c r="Q907" s="3"/>
      <c r="R907" s="3" t="str">
        <f>HYPERLINK("https://docs.wto.org/imrd/directdoc.asp?DDFDocuments/t/G/TBTN25/MYS131.docx", "https://docs.wto.org/imrd/directdoc.asp?DDFDocuments/t/G/TBTN25/MYS131.docx")</f>
        <v>https://docs.wto.org/imrd/directdoc.asp?DDFDocuments/t/G/TBTN25/MYS131.docx</v>
      </c>
      <c r="S907" s="3" t="str">
        <f>HYPERLINK("https://docs.wto.org/imrd/directdoc.asp?DDFDocuments/u/G/TBTN25/MYS131.docx", "https://docs.wto.org/imrd/directdoc.asp?DDFDocuments/u/G/TBTN25/MYS131.docx")</f>
        <v>https://docs.wto.org/imrd/directdoc.asp?DDFDocuments/u/G/TBTN25/MYS131.docx</v>
      </c>
      <c r="T907" s="3" t="str">
        <f>HYPERLINK("https://docs.wto.org/imrd/directdoc.asp?DDFDocuments/v/G/TBTN25/MYS131.docx", "https://docs.wto.org/imrd/directdoc.asp?DDFDocuments/v/G/TBTN25/MYS131.docx")</f>
        <v>https://docs.wto.org/imrd/directdoc.asp?DDFDocuments/v/G/TBTN25/MYS131.docx</v>
      </c>
      <c r="U907" s="3" t="s">
        <v>421</v>
      </c>
      <c r="V907" s="3" t="s">
        <v>422</v>
      </c>
      <c r="W907" s="3" t="s">
        <v>422</v>
      </c>
      <c r="X907" s="3" t="s">
        <v>422</v>
      </c>
      <c r="Y907" s="3" t="s">
        <v>422</v>
      </c>
      <c r="Z907" s="3" t="s">
        <v>422</v>
      </c>
      <c r="AA907" s="3" t="s">
        <v>422</v>
      </c>
      <c r="AB907" s="1" t="s">
        <v>1695</v>
      </c>
    </row>
    <row r="908" spans="1:28" ht="90" x14ac:dyDescent="0.25">
      <c r="A908" s="3" t="s">
        <v>124</v>
      </c>
      <c r="B908" s="9">
        <v>46008</v>
      </c>
      <c r="C908" s="13" t="str">
        <f>HYPERLINK("https://eping.wto.org/en/Search?viewData= G/TBT/N/THA/758/Add.1"," G/TBT/N/THA/758/Add.1")</f>
        <v xml:space="preserve"> G/TBT/N/THA/758/Add.1</v>
      </c>
      <c r="D908" s="1" t="s">
        <v>1955</v>
      </c>
      <c r="E908" s="1" t="s">
        <v>1956</v>
      </c>
      <c r="F908" s="1" t="s">
        <v>1957</v>
      </c>
      <c r="G908" s="1" t="s">
        <v>160</v>
      </c>
      <c r="H908" s="1" t="s">
        <v>179</v>
      </c>
      <c r="I908" s="1" t="s">
        <v>66</v>
      </c>
      <c r="J908" s="1" t="s">
        <v>23</v>
      </c>
      <c r="K908" s="1" t="s">
        <v>29</v>
      </c>
      <c r="L908" s="3"/>
      <c r="M908" s="9" t="s">
        <v>23</v>
      </c>
      <c r="N908" s="9" t="s">
        <v>23</v>
      </c>
      <c r="O908" s="9" t="s">
        <v>23</v>
      </c>
      <c r="P908" s="3" t="s">
        <v>71</v>
      </c>
      <c r="Q908" s="1" t="s">
        <v>1958</v>
      </c>
      <c r="R908" s="3" t="str">
        <f>HYPERLINK("https://docs.wto.org/imrd/directdoc.asp?DDFDocuments/t/G/TBTN25/THA758A1.docx", "https://docs.wto.org/imrd/directdoc.asp?DDFDocuments/t/G/TBTN25/THA758A1.docx")</f>
        <v>https://docs.wto.org/imrd/directdoc.asp?DDFDocuments/t/G/TBTN25/THA758A1.docx</v>
      </c>
      <c r="S908" s="3" t="str">
        <f>HYPERLINK("https://docs.wto.org/imrd/directdoc.asp?DDFDocuments/u/G/TBTN25/THA758A1.docx", "https://docs.wto.org/imrd/directdoc.asp?DDFDocuments/u/G/TBTN25/THA758A1.docx")</f>
        <v>https://docs.wto.org/imrd/directdoc.asp?DDFDocuments/u/G/TBTN25/THA758A1.docx</v>
      </c>
      <c r="T908" s="3" t="str">
        <f>HYPERLINK("https://docs.wto.org/imrd/directdoc.asp?DDFDocuments/v/G/TBTN25/THA758A1.docx", "https://docs.wto.org/imrd/directdoc.asp?DDFDocuments/v/G/TBTN25/THA758A1.docx")</f>
        <v>https://docs.wto.org/imrd/directdoc.asp?DDFDocuments/v/G/TBTN25/THA758A1.docx</v>
      </c>
      <c r="U908" s="3" t="s">
        <v>421</v>
      </c>
      <c r="V908" s="3" t="s">
        <v>422</v>
      </c>
      <c r="W908" s="3" t="s">
        <v>422</v>
      </c>
      <c r="X908" s="3" t="s">
        <v>422</v>
      </c>
      <c r="Y908" s="3" t="s">
        <v>422</v>
      </c>
      <c r="Z908" s="3" t="s">
        <v>422</v>
      </c>
      <c r="AA908" s="3" t="s">
        <v>422</v>
      </c>
      <c r="AB908" s="1" t="s">
        <v>23</v>
      </c>
    </row>
    <row r="909" spans="1:28" ht="225" x14ac:dyDescent="0.25">
      <c r="A909" s="3" t="s">
        <v>27</v>
      </c>
      <c r="B909" s="9">
        <v>46009</v>
      </c>
      <c r="C909" s="13" t="str">
        <f>HYPERLINK("https://eping.wto.org/en/Search?viewData= G/TBT/N/CHL/766"," G/TBT/N/CHL/766")</f>
        <v xml:space="preserve"> G/TBT/N/CHL/766</v>
      </c>
      <c r="D909" s="1" t="s">
        <v>1959</v>
      </c>
      <c r="E909" s="1" t="s">
        <v>1960</v>
      </c>
      <c r="F909" s="1" t="s">
        <v>1961</v>
      </c>
      <c r="G909" s="1" t="s">
        <v>23</v>
      </c>
      <c r="H909" s="1" t="s">
        <v>1962</v>
      </c>
      <c r="I909" s="1" t="s">
        <v>66</v>
      </c>
      <c r="J909" s="1" t="s">
        <v>23</v>
      </c>
      <c r="K909" s="1" t="s">
        <v>30</v>
      </c>
      <c r="L909" s="3"/>
      <c r="M909" s="9">
        <v>46069</v>
      </c>
      <c r="N909" s="9" t="s">
        <v>23</v>
      </c>
      <c r="O909" s="9" t="s">
        <v>23</v>
      </c>
      <c r="P909" s="3" t="s">
        <v>24</v>
      </c>
      <c r="Q909" s="1" t="s">
        <v>1963</v>
      </c>
      <c r="R909" s="3" t="str">
        <f>HYPERLINK("https://docs.wto.org/imrd/directdoc.asp?DDFDocuments/t/G/TBTN25/CHL766.docx", "https://docs.wto.org/imrd/directdoc.asp?DDFDocuments/t/G/TBTN25/CHL766.docx")</f>
        <v>https://docs.wto.org/imrd/directdoc.asp?DDFDocuments/t/G/TBTN25/CHL766.docx</v>
      </c>
      <c r="S909" s="3" t="str">
        <f>HYPERLINK("https://docs.wto.org/imrd/directdoc.asp?DDFDocuments/u/G/TBTN25/CHL766.docx", "https://docs.wto.org/imrd/directdoc.asp?DDFDocuments/u/G/TBTN25/CHL766.docx")</f>
        <v>https://docs.wto.org/imrd/directdoc.asp?DDFDocuments/u/G/TBTN25/CHL766.docx</v>
      </c>
      <c r="T909" s="3" t="str">
        <f>HYPERLINK("https://docs.wto.org/imrd/directdoc.asp?DDFDocuments/v/G/TBTN25/CHL766.docx", "https://docs.wto.org/imrd/directdoc.asp?DDFDocuments/v/G/TBTN25/CHL766.docx")</f>
        <v>https://docs.wto.org/imrd/directdoc.asp?DDFDocuments/v/G/TBTN25/CHL766.docx</v>
      </c>
      <c r="U909" s="3" t="s">
        <v>421</v>
      </c>
      <c r="V909" s="3" t="s">
        <v>422</v>
      </c>
      <c r="W909" s="3" t="s">
        <v>422</v>
      </c>
      <c r="X909" s="3" t="s">
        <v>422</v>
      </c>
      <c r="Y909" s="3" t="s">
        <v>422</v>
      </c>
      <c r="Z909" s="3" t="s">
        <v>422</v>
      </c>
      <c r="AA909" s="3" t="s">
        <v>422</v>
      </c>
      <c r="AB909" s="1" t="s">
        <v>1964</v>
      </c>
    </row>
    <row r="910" spans="1:28" ht="90" x14ac:dyDescent="0.25">
      <c r="A910" s="3" t="s">
        <v>94</v>
      </c>
      <c r="B910" s="9">
        <v>46009</v>
      </c>
      <c r="C910" s="13" t="str">
        <f>HYPERLINK("https://eping.wto.org/en/Search?viewData= G/TBT/N/KOR/1329"," G/TBT/N/KOR/1329")</f>
        <v xml:space="preserve"> G/TBT/N/KOR/1329</v>
      </c>
      <c r="D910" s="1" t="s">
        <v>1965</v>
      </c>
      <c r="E910" s="1" t="s">
        <v>1966</v>
      </c>
      <c r="F910" s="1" t="s">
        <v>1967</v>
      </c>
      <c r="G910" s="1" t="s">
        <v>23</v>
      </c>
      <c r="H910" s="1" t="s">
        <v>1968</v>
      </c>
      <c r="I910" s="1" t="s">
        <v>66</v>
      </c>
      <c r="J910" s="1" t="s">
        <v>1969</v>
      </c>
      <c r="K910" s="1" t="s">
        <v>23</v>
      </c>
      <c r="L910" s="3"/>
      <c r="M910" s="9">
        <v>46069</v>
      </c>
      <c r="N910" s="9" t="s">
        <v>23</v>
      </c>
      <c r="O910" s="9" t="s">
        <v>23</v>
      </c>
      <c r="P910" s="3" t="s">
        <v>24</v>
      </c>
      <c r="Q910" s="1" t="s">
        <v>1970</v>
      </c>
      <c r="R910" s="3" t="str">
        <f>HYPERLINK("https://docs.wto.org/imrd/directdoc.asp?DDFDocuments/t/G/TBTN25/KOR1329.docx", "https://docs.wto.org/imrd/directdoc.asp?DDFDocuments/t/G/TBTN25/KOR1329.docx")</f>
        <v>https://docs.wto.org/imrd/directdoc.asp?DDFDocuments/t/G/TBTN25/KOR1329.docx</v>
      </c>
      <c r="S910" s="3" t="str">
        <f>HYPERLINK("https://docs.wto.org/imrd/directdoc.asp?DDFDocuments/u/G/TBTN25/KOR1329.docx", "https://docs.wto.org/imrd/directdoc.asp?DDFDocuments/u/G/TBTN25/KOR1329.docx")</f>
        <v>https://docs.wto.org/imrd/directdoc.asp?DDFDocuments/u/G/TBTN25/KOR1329.docx</v>
      </c>
      <c r="T910" s="3" t="str">
        <f>HYPERLINK("https://docs.wto.org/imrd/directdoc.asp?DDFDocuments/v/G/TBTN25/KOR1329.docx", "https://docs.wto.org/imrd/directdoc.asp?DDFDocuments/v/G/TBTN25/KOR1329.docx")</f>
        <v>https://docs.wto.org/imrd/directdoc.asp?DDFDocuments/v/G/TBTN25/KOR1329.docx</v>
      </c>
      <c r="U910" s="3" t="s">
        <v>421</v>
      </c>
      <c r="V910" s="3" t="s">
        <v>422</v>
      </c>
      <c r="W910" s="3" t="s">
        <v>421</v>
      </c>
      <c r="X910" s="3" t="s">
        <v>422</v>
      </c>
      <c r="Y910" s="3" t="s">
        <v>422</v>
      </c>
      <c r="Z910" s="3" t="s">
        <v>422</v>
      </c>
      <c r="AA910" s="3" t="s">
        <v>422</v>
      </c>
      <c r="AB910" s="1" t="s">
        <v>1971</v>
      </c>
    </row>
    <row r="911" spans="1:28" ht="60" x14ac:dyDescent="0.25">
      <c r="A911" s="3" t="s">
        <v>88</v>
      </c>
      <c r="B911" s="9">
        <v>46009</v>
      </c>
      <c r="C911" s="13" t="str">
        <f>HYPERLINK("https://eping.wto.org/en/Search?viewData= G/TBT/N/BRA/1284/Add.6"," G/TBT/N/BRA/1284/Add.6")</f>
        <v xml:space="preserve"> G/TBT/N/BRA/1284/Add.6</v>
      </c>
      <c r="D911" s="1" t="s">
        <v>1972</v>
      </c>
      <c r="E911" s="1" t="s">
        <v>1973</v>
      </c>
      <c r="F911" s="1" t="s">
        <v>101</v>
      </c>
      <c r="G911" s="1" t="s">
        <v>102</v>
      </c>
      <c r="H911" s="1" t="s">
        <v>103</v>
      </c>
      <c r="I911" s="1" t="s">
        <v>75</v>
      </c>
      <c r="J911" s="1" t="s">
        <v>1974</v>
      </c>
      <c r="K911" s="1" t="s">
        <v>29</v>
      </c>
      <c r="L911" s="3"/>
      <c r="M911" s="9" t="s">
        <v>23</v>
      </c>
      <c r="N911" s="9" t="s">
        <v>23</v>
      </c>
      <c r="O911" s="9" t="s">
        <v>23</v>
      </c>
      <c r="P911" s="3" t="s">
        <v>71</v>
      </c>
      <c r="Q911" s="3"/>
      <c r="R911" s="3"/>
      <c r="S911" s="3"/>
      <c r="T911" s="3"/>
      <c r="U911" s="3" t="s">
        <v>421</v>
      </c>
      <c r="V911" s="3" t="s">
        <v>422</v>
      </c>
      <c r="W911" s="3" t="s">
        <v>422</v>
      </c>
      <c r="X911" s="3" t="s">
        <v>422</v>
      </c>
      <c r="Y911" s="3" t="s">
        <v>422</v>
      </c>
      <c r="Z911" s="3" t="s">
        <v>422</v>
      </c>
      <c r="AA911" s="3" t="s">
        <v>422</v>
      </c>
      <c r="AB911" s="1" t="s">
        <v>23</v>
      </c>
    </row>
    <row r="912" spans="1:28" ht="409.5" x14ac:dyDescent="0.25">
      <c r="A912" s="3" t="s">
        <v>72</v>
      </c>
      <c r="B912" s="9">
        <v>46009</v>
      </c>
      <c r="C912" s="13" t="str">
        <f>HYPERLINK("https://eping.wto.org/en/Search?viewData= G/TBT/N/JPN/891"," G/TBT/N/JPN/891")</f>
        <v xml:space="preserve"> G/TBT/N/JPN/891</v>
      </c>
      <c r="D912" s="1" t="s">
        <v>1975</v>
      </c>
      <c r="E912" s="1" t="s">
        <v>1976</v>
      </c>
      <c r="F912" s="1" t="s">
        <v>1977</v>
      </c>
      <c r="G912" s="1" t="s">
        <v>23</v>
      </c>
      <c r="H912" s="1" t="s">
        <v>1978</v>
      </c>
      <c r="I912" s="1" t="s">
        <v>144</v>
      </c>
      <c r="J912" s="1" t="s">
        <v>23</v>
      </c>
      <c r="K912" s="1" t="s">
        <v>23</v>
      </c>
      <c r="L912" s="3"/>
      <c r="M912" s="9">
        <v>46069</v>
      </c>
      <c r="N912" s="9" t="s">
        <v>23</v>
      </c>
      <c r="O912" s="9" t="s">
        <v>23</v>
      </c>
      <c r="P912" s="3" t="s">
        <v>24</v>
      </c>
      <c r="Q912" s="1" t="s">
        <v>1979</v>
      </c>
      <c r="R912" s="3" t="str">
        <f>HYPERLINK("https://docs.wto.org/imrd/directdoc.asp?DDFDocuments/t/G/TBTN25/JPN891.docx", "https://docs.wto.org/imrd/directdoc.asp?DDFDocuments/t/G/TBTN25/JPN891.docx")</f>
        <v>https://docs.wto.org/imrd/directdoc.asp?DDFDocuments/t/G/TBTN25/JPN891.docx</v>
      </c>
      <c r="S912" s="3" t="str">
        <f>HYPERLINK("https://docs.wto.org/imrd/directdoc.asp?DDFDocuments/u/G/TBTN25/JPN891.docx", "https://docs.wto.org/imrd/directdoc.asp?DDFDocuments/u/G/TBTN25/JPN891.docx")</f>
        <v>https://docs.wto.org/imrd/directdoc.asp?DDFDocuments/u/G/TBTN25/JPN891.docx</v>
      </c>
      <c r="T912" s="3" t="str">
        <f>HYPERLINK("https://docs.wto.org/imrd/directdoc.asp?DDFDocuments/v/G/TBTN25/JPN891.docx", "https://docs.wto.org/imrd/directdoc.asp?DDFDocuments/v/G/TBTN25/JPN891.docx")</f>
        <v>https://docs.wto.org/imrd/directdoc.asp?DDFDocuments/v/G/TBTN25/JPN891.docx</v>
      </c>
      <c r="U912" s="3" t="s">
        <v>421</v>
      </c>
      <c r="V912" s="3" t="s">
        <v>422</v>
      </c>
      <c r="W912" s="3" t="s">
        <v>422</v>
      </c>
      <c r="X912" s="3" t="s">
        <v>422</v>
      </c>
      <c r="Y912" s="3" t="s">
        <v>422</v>
      </c>
      <c r="Z912" s="3" t="s">
        <v>422</v>
      </c>
      <c r="AA912" s="3" t="s">
        <v>422</v>
      </c>
      <c r="AB912" s="1" t="s">
        <v>1980</v>
      </c>
    </row>
    <row r="913" spans="1:28" ht="90" x14ac:dyDescent="0.25">
      <c r="A913" s="3" t="s">
        <v>94</v>
      </c>
      <c r="B913" s="9">
        <v>46009</v>
      </c>
      <c r="C913" s="13" t="str">
        <f>HYPERLINK("https://eping.wto.org/en/Search?viewData= G/TBT/N/KOR/1331"," G/TBT/N/KOR/1331")</f>
        <v xml:space="preserve"> G/TBT/N/KOR/1331</v>
      </c>
      <c r="D913" s="1" t="s">
        <v>1981</v>
      </c>
      <c r="E913" s="1" t="s">
        <v>1982</v>
      </c>
      <c r="F913" s="1" t="s">
        <v>147</v>
      </c>
      <c r="G913" s="1" t="s">
        <v>23</v>
      </c>
      <c r="H913" s="1" t="s">
        <v>74</v>
      </c>
      <c r="I913" s="1" t="s">
        <v>106</v>
      </c>
      <c r="J913" s="1" t="s">
        <v>1983</v>
      </c>
      <c r="K913" s="1" t="s">
        <v>23</v>
      </c>
      <c r="L913" s="3"/>
      <c r="M913" s="9">
        <v>46069</v>
      </c>
      <c r="N913" s="9" t="s">
        <v>23</v>
      </c>
      <c r="O913" s="9" t="s">
        <v>23</v>
      </c>
      <c r="P913" s="3" t="s">
        <v>24</v>
      </c>
      <c r="Q913" s="1" t="s">
        <v>1984</v>
      </c>
      <c r="R913" s="3" t="str">
        <f>HYPERLINK("https://docs.wto.org/imrd/directdoc.asp?DDFDocuments/t/G/TBTN25/KOR1331.docx", "https://docs.wto.org/imrd/directdoc.asp?DDFDocuments/t/G/TBTN25/KOR1331.docx")</f>
        <v>https://docs.wto.org/imrd/directdoc.asp?DDFDocuments/t/G/TBTN25/KOR1331.docx</v>
      </c>
      <c r="S913" s="3" t="str">
        <f>HYPERLINK("https://docs.wto.org/imrd/directdoc.asp?DDFDocuments/u/G/TBTN25/KOR1331.docx", "https://docs.wto.org/imrd/directdoc.asp?DDFDocuments/u/G/TBTN25/KOR1331.docx")</f>
        <v>https://docs.wto.org/imrd/directdoc.asp?DDFDocuments/u/G/TBTN25/KOR1331.docx</v>
      </c>
      <c r="T913" s="3" t="str">
        <f>HYPERLINK("https://docs.wto.org/imrd/directdoc.asp?DDFDocuments/v/G/TBTN25/KOR1331.docx", "https://docs.wto.org/imrd/directdoc.asp?DDFDocuments/v/G/TBTN25/KOR1331.docx")</f>
        <v>https://docs.wto.org/imrd/directdoc.asp?DDFDocuments/v/G/TBTN25/KOR1331.docx</v>
      </c>
      <c r="U913" s="3" t="s">
        <v>421</v>
      </c>
      <c r="V913" s="3" t="s">
        <v>422</v>
      </c>
      <c r="W913" s="3" t="s">
        <v>422</v>
      </c>
      <c r="X913" s="3" t="s">
        <v>422</v>
      </c>
      <c r="Y913" s="3" t="s">
        <v>422</v>
      </c>
      <c r="Z913" s="3" t="s">
        <v>422</v>
      </c>
      <c r="AA913" s="3" t="s">
        <v>422</v>
      </c>
      <c r="AB913" s="1" t="s">
        <v>1985</v>
      </c>
    </row>
    <row r="914" spans="1:28" ht="409.5" x14ac:dyDescent="0.25">
      <c r="A914" s="3" t="s">
        <v>118</v>
      </c>
      <c r="B914" s="9">
        <v>46009</v>
      </c>
      <c r="C914" s="13" t="str">
        <f>HYPERLINK("https://eping.wto.org/en/Search?viewData= G/TBT/N/CAN/761"," G/TBT/N/CAN/761")</f>
        <v xml:space="preserve"> G/TBT/N/CAN/761</v>
      </c>
      <c r="D914" s="1" t="s">
        <v>1986</v>
      </c>
      <c r="E914" s="1" t="s">
        <v>1987</v>
      </c>
      <c r="F914" s="1" t="s">
        <v>1988</v>
      </c>
      <c r="G914" s="1" t="s">
        <v>23</v>
      </c>
      <c r="H914" s="1" t="s">
        <v>1989</v>
      </c>
      <c r="I914" s="1" t="s">
        <v>75</v>
      </c>
      <c r="J914" s="1" t="s">
        <v>1990</v>
      </c>
      <c r="K914" s="1" t="s">
        <v>23</v>
      </c>
      <c r="L914" s="3"/>
      <c r="M914" s="9" t="s">
        <v>23</v>
      </c>
      <c r="N914" s="9" t="s">
        <v>23</v>
      </c>
      <c r="O914" s="9" t="s">
        <v>23</v>
      </c>
      <c r="P914" s="3" t="s">
        <v>24</v>
      </c>
      <c r="Q914" s="1" t="s">
        <v>1991</v>
      </c>
      <c r="R914" s="3" t="str">
        <f>HYPERLINK("https://docs.wto.org/imrd/directdoc.asp?DDFDocuments/t/G/TBTN25/CAN761.docx", "https://docs.wto.org/imrd/directdoc.asp?DDFDocuments/t/G/TBTN25/CAN761.docx")</f>
        <v>https://docs.wto.org/imrd/directdoc.asp?DDFDocuments/t/G/TBTN25/CAN761.docx</v>
      </c>
      <c r="S914" s="3" t="str">
        <f>HYPERLINK("https://docs.wto.org/imrd/directdoc.asp?DDFDocuments/u/G/TBTN25/CAN761.docx", "https://docs.wto.org/imrd/directdoc.asp?DDFDocuments/u/G/TBTN25/CAN761.docx")</f>
        <v>https://docs.wto.org/imrd/directdoc.asp?DDFDocuments/u/G/TBTN25/CAN761.docx</v>
      </c>
      <c r="T914" s="3" t="str">
        <f>HYPERLINK("https://docs.wto.org/imrd/directdoc.asp?DDFDocuments/v/G/TBTN25/CAN761.docx", "https://docs.wto.org/imrd/directdoc.asp?DDFDocuments/v/G/TBTN25/CAN761.docx")</f>
        <v>https://docs.wto.org/imrd/directdoc.asp?DDFDocuments/v/G/TBTN25/CAN761.docx</v>
      </c>
      <c r="U914" s="3" t="s">
        <v>421</v>
      </c>
      <c r="V914" s="3" t="s">
        <v>422</v>
      </c>
      <c r="W914" s="3" t="s">
        <v>422</v>
      </c>
      <c r="X914" s="3" t="s">
        <v>422</v>
      </c>
      <c r="Y914" s="3" t="s">
        <v>422</v>
      </c>
      <c r="Z914" s="3" t="s">
        <v>422</v>
      </c>
      <c r="AA914" s="3" t="s">
        <v>422</v>
      </c>
      <c r="AB914" s="1" t="s">
        <v>1992</v>
      </c>
    </row>
    <row r="915" spans="1:28" ht="135" x14ac:dyDescent="0.25">
      <c r="A915" s="3" t="s">
        <v>94</v>
      </c>
      <c r="B915" s="9">
        <v>46009</v>
      </c>
      <c r="C915" s="13" t="str">
        <f>HYPERLINK("https://eping.wto.org/en/Search?viewData= G/TBT/N/KOR/1330"," G/TBT/N/KOR/1330")</f>
        <v xml:space="preserve"> G/TBT/N/KOR/1330</v>
      </c>
      <c r="D915" s="1" t="s">
        <v>1993</v>
      </c>
      <c r="E915" s="1" t="s">
        <v>1994</v>
      </c>
      <c r="F915" s="1" t="s">
        <v>1995</v>
      </c>
      <c r="G915" s="1" t="s">
        <v>23</v>
      </c>
      <c r="H915" s="1" t="s">
        <v>1996</v>
      </c>
      <c r="I915" s="1" t="s">
        <v>66</v>
      </c>
      <c r="J915" s="1" t="s">
        <v>1969</v>
      </c>
      <c r="K915" s="1" t="s">
        <v>23</v>
      </c>
      <c r="L915" s="3"/>
      <c r="M915" s="9">
        <v>46069</v>
      </c>
      <c r="N915" s="9" t="s">
        <v>23</v>
      </c>
      <c r="O915" s="9" t="s">
        <v>23</v>
      </c>
      <c r="P915" s="3" t="s">
        <v>24</v>
      </c>
      <c r="Q915" s="1" t="s">
        <v>1997</v>
      </c>
      <c r="R915" s="3" t="str">
        <f>HYPERLINK("https://docs.wto.org/imrd/directdoc.asp?DDFDocuments/t/G/TBTN25/KOR1330.docx", "https://docs.wto.org/imrd/directdoc.asp?DDFDocuments/t/G/TBTN25/KOR1330.docx")</f>
        <v>https://docs.wto.org/imrd/directdoc.asp?DDFDocuments/t/G/TBTN25/KOR1330.docx</v>
      </c>
      <c r="S915" s="3" t="str">
        <f>HYPERLINK("https://docs.wto.org/imrd/directdoc.asp?DDFDocuments/u/G/TBTN25/KOR1330.docx", "https://docs.wto.org/imrd/directdoc.asp?DDFDocuments/u/G/TBTN25/KOR1330.docx")</f>
        <v>https://docs.wto.org/imrd/directdoc.asp?DDFDocuments/u/G/TBTN25/KOR1330.docx</v>
      </c>
      <c r="T915" s="3" t="str">
        <f>HYPERLINK("https://docs.wto.org/imrd/directdoc.asp?DDFDocuments/v/G/TBTN25/KOR1330.docx", "https://docs.wto.org/imrd/directdoc.asp?DDFDocuments/v/G/TBTN25/KOR1330.docx")</f>
        <v>https://docs.wto.org/imrd/directdoc.asp?DDFDocuments/v/G/TBTN25/KOR1330.docx</v>
      </c>
      <c r="U915" s="3" t="s">
        <v>421</v>
      </c>
      <c r="V915" s="3" t="s">
        <v>422</v>
      </c>
      <c r="W915" s="3" t="s">
        <v>421</v>
      </c>
      <c r="X915" s="3" t="s">
        <v>422</v>
      </c>
      <c r="Y915" s="3" t="s">
        <v>422</v>
      </c>
      <c r="Z915" s="3" t="s">
        <v>422</v>
      </c>
      <c r="AA915" s="3" t="s">
        <v>422</v>
      </c>
      <c r="AB915" s="1" t="s">
        <v>1998</v>
      </c>
    </row>
    <row r="916" spans="1:28" ht="240" x14ac:dyDescent="0.25">
      <c r="A916" s="3" t="s">
        <v>44</v>
      </c>
      <c r="B916" s="9">
        <v>46009</v>
      </c>
      <c r="C916" s="13" t="str">
        <f>HYPERLINK("https://eping.wto.org/en/Search?viewData= G/TBT/N/VNM/388"," G/TBT/N/VNM/388")</f>
        <v xml:space="preserve"> G/TBT/N/VNM/388</v>
      </c>
      <c r="D916" s="1" t="s">
        <v>1999</v>
      </c>
      <c r="E916" s="1" t="s">
        <v>2000</v>
      </c>
      <c r="F916" s="1" t="s">
        <v>2001</v>
      </c>
      <c r="G916" s="1" t="s">
        <v>2002</v>
      </c>
      <c r="H916" s="1" t="s">
        <v>2003</v>
      </c>
      <c r="I916" s="1" t="s">
        <v>2004</v>
      </c>
      <c r="J916" s="1" t="s">
        <v>2005</v>
      </c>
      <c r="K916" s="1" t="s">
        <v>23</v>
      </c>
      <c r="L916" s="3"/>
      <c r="M916" s="9">
        <v>46069</v>
      </c>
      <c r="N916" s="9">
        <v>46081</v>
      </c>
      <c r="O916" s="9">
        <v>46265</v>
      </c>
      <c r="P916" s="3" t="s">
        <v>24</v>
      </c>
      <c r="Q916" s="1" t="s">
        <v>2006</v>
      </c>
      <c r="R916" s="3" t="str">
        <f>HYPERLINK("https://docs.wto.org/imrd/directdoc.asp?DDFDocuments/t/G/TBTN25/VNM388.docx", "https://docs.wto.org/imrd/directdoc.asp?DDFDocuments/t/G/TBTN25/VNM388.docx")</f>
        <v>https://docs.wto.org/imrd/directdoc.asp?DDFDocuments/t/G/TBTN25/VNM388.docx</v>
      </c>
      <c r="S916" s="3" t="str">
        <f>HYPERLINK("https://docs.wto.org/imrd/directdoc.asp?DDFDocuments/u/G/TBTN25/VNM388.docx", "https://docs.wto.org/imrd/directdoc.asp?DDFDocuments/u/G/TBTN25/VNM388.docx")</f>
        <v>https://docs.wto.org/imrd/directdoc.asp?DDFDocuments/u/G/TBTN25/VNM388.docx</v>
      </c>
      <c r="T916" s="3" t="str">
        <f>HYPERLINK("https://docs.wto.org/imrd/directdoc.asp?DDFDocuments/v/G/TBTN25/VNM388.docx", "https://docs.wto.org/imrd/directdoc.asp?DDFDocuments/v/G/TBTN25/VNM388.docx")</f>
        <v>https://docs.wto.org/imrd/directdoc.asp?DDFDocuments/v/G/TBTN25/VNM388.docx</v>
      </c>
      <c r="U916" s="3" t="s">
        <v>421</v>
      </c>
      <c r="V916" s="3" t="s">
        <v>422</v>
      </c>
      <c r="W916" s="3" t="s">
        <v>422</v>
      </c>
      <c r="X916" s="3" t="s">
        <v>422</v>
      </c>
      <c r="Y916" s="3" t="s">
        <v>422</v>
      </c>
      <c r="Z916" s="3" t="s">
        <v>422</v>
      </c>
      <c r="AA916" s="3" t="s">
        <v>422</v>
      </c>
      <c r="AB916" s="1" t="s">
        <v>2007</v>
      </c>
    </row>
    <row r="917" spans="1:28" ht="270" x14ac:dyDescent="0.25">
      <c r="A917" s="3" t="s">
        <v>118</v>
      </c>
      <c r="B917" s="9">
        <v>46009</v>
      </c>
      <c r="C917" s="13" t="str">
        <f>HYPERLINK("https://eping.wto.org/en/Search?viewData= G/TBT/N/CAN/731/Add.2"," G/TBT/N/CAN/731/Add.2")</f>
        <v xml:space="preserve"> G/TBT/N/CAN/731/Add.2</v>
      </c>
      <c r="D917" s="1" t="s">
        <v>2008</v>
      </c>
      <c r="E917" s="1" t="s">
        <v>2009</v>
      </c>
      <c r="F917" s="1" t="s">
        <v>2010</v>
      </c>
      <c r="G917" s="1" t="s">
        <v>2011</v>
      </c>
      <c r="H917" s="1" t="s">
        <v>179</v>
      </c>
      <c r="I917" s="1" t="s">
        <v>75</v>
      </c>
      <c r="J917" s="1" t="s">
        <v>2012</v>
      </c>
      <c r="K917" s="1" t="s">
        <v>29</v>
      </c>
      <c r="L917" s="3"/>
      <c r="M917" s="9" t="s">
        <v>23</v>
      </c>
      <c r="N917" s="9" t="s">
        <v>23</v>
      </c>
      <c r="O917" s="9" t="s">
        <v>23</v>
      </c>
      <c r="P917" s="3" t="s">
        <v>71</v>
      </c>
      <c r="Q917" s="1" t="s">
        <v>2013</v>
      </c>
      <c r="R917" s="3" t="str">
        <f>HYPERLINK("https://docs.wto.org/imrd/directdoc.asp?DDFDocuments/t/G/TBTN24/CAN731A2.docx", "https://docs.wto.org/imrd/directdoc.asp?DDFDocuments/t/G/TBTN24/CAN731A2.docx")</f>
        <v>https://docs.wto.org/imrd/directdoc.asp?DDFDocuments/t/G/TBTN24/CAN731A2.docx</v>
      </c>
      <c r="S917" s="3" t="str">
        <f>HYPERLINK("https://docs.wto.org/imrd/directdoc.asp?DDFDocuments/u/G/TBTN24/CAN731A2.docx", "https://docs.wto.org/imrd/directdoc.asp?DDFDocuments/u/G/TBTN24/CAN731A2.docx")</f>
        <v>https://docs.wto.org/imrd/directdoc.asp?DDFDocuments/u/G/TBTN24/CAN731A2.docx</v>
      </c>
      <c r="T917" s="3" t="str">
        <f>HYPERLINK("https://docs.wto.org/imrd/directdoc.asp?DDFDocuments/v/G/TBTN24/CAN731A2.docx", "https://docs.wto.org/imrd/directdoc.asp?DDFDocuments/v/G/TBTN24/CAN731A2.docx")</f>
        <v>https://docs.wto.org/imrd/directdoc.asp?DDFDocuments/v/G/TBTN24/CAN731A2.docx</v>
      </c>
      <c r="U917" s="3" t="s">
        <v>421</v>
      </c>
      <c r="V917" s="3" t="s">
        <v>422</v>
      </c>
      <c r="W917" s="3" t="s">
        <v>422</v>
      </c>
      <c r="X917" s="3" t="s">
        <v>422</v>
      </c>
      <c r="Y917" s="3" t="s">
        <v>422</v>
      </c>
      <c r="Z917" s="3" t="s">
        <v>422</v>
      </c>
      <c r="AA917" s="3" t="s">
        <v>422</v>
      </c>
      <c r="AB917" s="1" t="s">
        <v>23</v>
      </c>
    </row>
    <row r="918" spans="1:28" ht="150" x14ac:dyDescent="0.25">
      <c r="A918" s="3" t="s">
        <v>68</v>
      </c>
      <c r="B918" s="9">
        <v>46010</v>
      </c>
      <c r="C918" s="13" t="str">
        <f>HYPERLINK("https://eping.wto.org/en/Search?viewData= G/TBT/N/ARE/695"," G/TBT/N/ARE/695")</f>
        <v xml:space="preserve"> G/TBT/N/ARE/695</v>
      </c>
      <c r="D918" s="1" t="s">
        <v>2014</v>
      </c>
      <c r="E918" s="1" t="s">
        <v>2015</v>
      </c>
      <c r="F918" s="1" t="s">
        <v>2016</v>
      </c>
      <c r="G918" s="1" t="s">
        <v>23</v>
      </c>
      <c r="H918" s="1" t="s">
        <v>2017</v>
      </c>
      <c r="I918" s="1" t="s">
        <v>112</v>
      </c>
      <c r="J918" s="1" t="s">
        <v>23</v>
      </c>
      <c r="K918" s="1" t="s">
        <v>30</v>
      </c>
      <c r="L918" s="3"/>
      <c r="M918" s="9">
        <v>46070</v>
      </c>
      <c r="N918" s="9" t="s">
        <v>23</v>
      </c>
      <c r="O918" s="9" t="s">
        <v>23</v>
      </c>
      <c r="P918" s="3" t="s">
        <v>24</v>
      </c>
      <c r="Q918" s="1" t="s">
        <v>2018</v>
      </c>
      <c r="R918" s="3" t="str">
        <f>HYPERLINK("https://docs.wto.org/imrd/directdoc.asp?DDFDocuments/t/G/TBTN25/ARE695.docx", "https://docs.wto.org/imrd/directdoc.asp?DDFDocuments/t/G/TBTN25/ARE695.docx")</f>
        <v>https://docs.wto.org/imrd/directdoc.asp?DDFDocuments/t/G/TBTN25/ARE695.docx</v>
      </c>
      <c r="S918" s="3" t="str">
        <f>HYPERLINK("https://docs.wto.org/imrd/directdoc.asp?DDFDocuments/u/G/TBTN25/ARE695.docx", "https://docs.wto.org/imrd/directdoc.asp?DDFDocuments/u/G/TBTN25/ARE695.docx")</f>
        <v>https://docs.wto.org/imrd/directdoc.asp?DDFDocuments/u/G/TBTN25/ARE695.docx</v>
      </c>
      <c r="T918" s="3" t="str">
        <f>HYPERLINK("https://docs.wto.org/imrd/directdoc.asp?DDFDocuments/v/G/TBTN25/ARE695.docx", "https://docs.wto.org/imrd/directdoc.asp?DDFDocuments/v/G/TBTN25/ARE695.docx")</f>
        <v>https://docs.wto.org/imrd/directdoc.asp?DDFDocuments/v/G/TBTN25/ARE695.docx</v>
      </c>
      <c r="U918" s="3" t="s">
        <v>421</v>
      </c>
      <c r="V918" s="3" t="s">
        <v>422</v>
      </c>
      <c r="W918" s="3" t="s">
        <v>421</v>
      </c>
      <c r="X918" s="3" t="s">
        <v>422</v>
      </c>
      <c r="Y918" s="3" t="s">
        <v>422</v>
      </c>
      <c r="Z918" s="3" t="s">
        <v>422</v>
      </c>
      <c r="AA918" s="3" t="s">
        <v>422</v>
      </c>
      <c r="AB918" s="1" t="s">
        <v>23</v>
      </c>
    </row>
    <row r="919" spans="1:28" ht="409.5" x14ac:dyDescent="0.25">
      <c r="A919" s="3" t="s">
        <v>34</v>
      </c>
      <c r="B919" s="9">
        <v>46010</v>
      </c>
      <c r="C919" s="13" t="str">
        <f>HYPERLINK("https://eping.wto.org/en/Search?viewData= G/TBT/N/AUS/195"," G/TBT/N/AUS/195")</f>
        <v xml:space="preserve"> G/TBT/N/AUS/195</v>
      </c>
      <c r="D919" s="1" t="s">
        <v>2019</v>
      </c>
      <c r="E919" s="1" t="s">
        <v>2020</v>
      </c>
      <c r="F919" s="1" t="s">
        <v>2021</v>
      </c>
      <c r="G919" s="1" t="s">
        <v>73</v>
      </c>
      <c r="H919" s="1" t="s">
        <v>2022</v>
      </c>
      <c r="I919" s="1" t="s">
        <v>149</v>
      </c>
      <c r="J919" s="1" t="s">
        <v>2023</v>
      </c>
      <c r="K919" s="1" t="s">
        <v>157</v>
      </c>
      <c r="L919" s="3"/>
      <c r="M919" s="9">
        <v>46070</v>
      </c>
      <c r="N919" s="9" t="s">
        <v>23</v>
      </c>
      <c r="O919" s="9" t="s">
        <v>23</v>
      </c>
      <c r="P919" s="3" t="s">
        <v>24</v>
      </c>
      <c r="Q919" s="1" t="s">
        <v>2024</v>
      </c>
      <c r="R919" s="3" t="str">
        <f>HYPERLINK("https://docs.wto.org/imrd/directdoc.asp?DDFDocuments/t/G/TBTN25/AUS195.docx", "https://docs.wto.org/imrd/directdoc.asp?DDFDocuments/t/G/TBTN25/AUS195.docx")</f>
        <v>https://docs.wto.org/imrd/directdoc.asp?DDFDocuments/t/G/TBTN25/AUS195.docx</v>
      </c>
      <c r="S919" s="3" t="str">
        <f>HYPERLINK("https://docs.wto.org/imrd/directdoc.asp?DDFDocuments/u/G/TBTN25/AUS195.docx", "https://docs.wto.org/imrd/directdoc.asp?DDFDocuments/u/G/TBTN25/AUS195.docx")</f>
        <v>https://docs.wto.org/imrd/directdoc.asp?DDFDocuments/u/G/TBTN25/AUS195.docx</v>
      </c>
      <c r="T919" s="3" t="str">
        <f>HYPERLINK("https://docs.wto.org/imrd/directdoc.asp?DDFDocuments/v/G/TBTN25/AUS195.docx", "https://docs.wto.org/imrd/directdoc.asp?DDFDocuments/v/G/TBTN25/AUS195.docx")</f>
        <v>https://docs.wto.org/imrd/directdoc.asp?DDFDocuments/v/G/TBTN25/AUS195.docx</v>
      </c>
      <c r="U919" s="3" t="s">
        <v>421</v>
      </c>
      <c r="V919" s="3" t="s">
        <v>422</v>
      </c>
      <c r="W919" s="3" t="s">
        <v>422</v>
      </c>
      <c r="X919" s="3" t="s">
        <v>422</v>
      </c>
      <c r="Y919" s="3" t="s">
        <v>422</v>
      </c>
      <c r="Z919" s="3" t="s">
        <v>422</v>
      </c>
      <c r="AA919" s="3" t="s">
        <v>422</v>
      </c>
      <c r="AB919" s="1" t="s">
        <v>2025</v>
      </c>
    </row>
    <row r="920" spans="1:28" ht="409.5" x14ac:dyDescent="0.25">
      <c r="A920" s="3" t="s">
        <v>43</v>
      </c>
      <c r="B920" s="9">
        <v>46010</v>
      </c>
      <c r="C920" s="13" t="str">
        <f>HYPERLINK("https://eping.wto.org/en/Search?viewData= G/TBT/N/RWA/1322"," G/TBT/N/RWA/1322")</f>
        <v xml:space="preserve"> G/TBT/N/RWA/1322</v>
      </c>
      <c r="D920" s="1" t="s">
        <v>2026</v>
      </c>
      <c r="E920" s="1" t="s">
        <v>2027</v>
      </c>
      <c r="F920" s="1" t="s">
        <v>58</v>
      </c>
      <c r="G920" s="1" t="s">
        <v>23</v>
      </c>
      <c r="H920" s="1" t="s">
        <v>65</v>
      </c>
      <c r="I920" s="1" t="s">
        <v>1108</v>
      </c>
      <c r="J920" s="1" t="s">
        <v>23</v>
      </c>
      <c r="K920" s="1" t="s">
        <v>23</v>
      </c>
      <c r="L920" s="3"/>
      <c r="M920" s="9">
        <v>46070</v>
      </c>
      <c r="N920" s="9" t="s">
        <v>23</v>
      </c>
      <c r="O920" s="9" t="s">
        <v>23</v>
      </c>
      <c r="P920" s="3" t="s">
        <v>24</v>
      </c>
      <c r="Q920" s="1" t="s">
        <v>2028</v>
      </c>
      <c r="R920" s="3" t="str">
        <f>HYPERLINK("https://docs.wto.org/imrd/directdoc.asp?DDFDocuments/t/G/TBTN25/RWA1322.docx", "https://docs.wto.org/imrd/directdoc.asp?DDFDocuments/t/G/TBTN25/RWA1322.docx")</f>
        <v>https://docs.wto.org/imrd/directdoc.asp?DDFDocuments/t/G/TBTN25/RWA1322.docx</v>
      </c>
      <c r="S920" s="3" t="str">
        <f>HYPERLINK("https://docs.wto.org/imrd/directdoc.asp?DDFDocuments/u/G/TBTN25/RWA1322.docx", "https://docs.wto.org/imrd/directdoc.asp?DDFDocuments/u/G/TBTN25/RWA1322.docx")</f>
        <v>https://docs.wto.org/imrd/directdoc.asp?DDFDocuments/u/G/TBTN25/RWA1322.docx</v>
      </c>
      <c r="T920" s="3" t="str">
        <f>HYPERLINK("https://docs.wto.org/imrd/directdoc.asp?DDFDocuments/v/G/TBTN25/RWA1322.docx", "https://docs.wto.org/imrd/directdoc.asp?DDFDocuments/v/G/TBTN25/RWA1322.docx")</f>
        <v>https://docs.wto.org/imrd/directdoc.asp?DDFDocuments/v/G/TBTN25/RWA1322.docx</v>
      </c>
      <c r="U920" s="3" t="s">
        <v>421</v>
      </c>
      <c r="V920" s="3" t="s">
        <v>422</v>
      </c>
      <c r="W920" s="3" t="s">
        <v>422</v>
      </c>
      <c r="X920" s="3" t="s">
        <v>422</v>
      </c>
      <c r="Y920" s="3" t="s">
        <v>422</v>
      </c>
      <c r="Z920" s="3" t="s">
        <v>422</v>
      </c>
      <c r="AA920" s="3" t="s">
        <v>422</v>
      </c>
      <c r="AB920" s="1" t="s">
        <v>2029</v>
      </c>
    </row>
    <row r="921" spans="1:28" ht="409.5" x14ac:dyDescent="0.25">
      <c r="A921" s="3" t="s">
        <v>91</v>
      </c>
      <c r="B921" s="9">
        <v>46010</v>
      </c>
      <c r="C921" s="13" t="str">
        <f>HYPERLINK("https://eping.wto.org/en/Search?viewData= G/TBT/N/UKR/341/Add.1"," G/TBT/N/UKR/341/Add.1")</f>
        <v xml:space="preserve"> G/TBT/N/UKR/341/Add.1</v>
      </c>
      <c r="D921" s="1" t="s">
        <v>2030</v>
      </c>
      <c r="E921" s="1" t="s">
        <v>2031</v>
      </c>
      <c r="F921" s="1" t="s">
        <v>2032</v>
      </c>
      <c r="G921" s="1" t="s">
        <v>23</v>
      </c>
      <c r="H921" s="1" t="s">
        <v>2033</v>
      </c>
      <c r="I921" s="1" t="s">
        <v>2034</v>
      </c>
      <c r="J921" s="1" t="s">
        <v>23</v>
      </c>
      <c r="K921" s="1" t="s">
        <v>23</v>
      </c>
      <c r="L921" s="3"/>
      <c r="M921" s="9" t="s">
        <v>23</v>
      </c>
      <c r="N921" s="9" t="s">
        <v>23</v>
      </c>
      <c r="O921" s="9" t="s">
        <v>23</v>
      </c>
      <c r="P921" s="3" t="s">
        <v>71</v>
      </c>
      <c r="Q921" s="1" t="s">
        <v>2035</v>
      </c>
      <c r="R921" s="3" t="str">
        <f>HYPERLINK("https://docs.wto.org/imrd/directdoc.asp?DDFDocuments/t/G/TBTN25/UKR341A1.docx", "https://docs.wto.org/imrd/directdoc.asp?DDFDocuments/t/G/TBTN25/UKR341A1.docx")</f>
        <v>https://docs.wto.org/imrd/directdoc.asp?DDFDocuments/t/G/TBTN25/UKR341A1.docx</v>
      </c>
      <c r="S921" s="3" t="str">
        <f>HYPERLINK("https://docs.wto.org/imrd/directdoc.asp?DDFDocuments/u/G/TBTN25/UKR341A1.docx", "https://docs.wto.org/imrd/directdoc.asp?DDFDocuments/u/G/TBTN25/UKR341A1.docx")</f>
        <v>https://docs.wto.org/imrd/directdoc.asp?DDFDocuments/u/G/TBTN25/UKR341A1.docx</v>
      </c>
      <c r="T921" s="3" t="str">
        <f>HYPERLINK("https://docs.wto.org/imrd/directdoc.asp?DDFDocuments/v/G/TBTN25/UKR341A1.docx", "https://docs.wto.org/imrd/directdoc.asp?DDFDocuments/v/G/TBTN25/UKR341A1.docx")</f>
        <v>https://docs.wto.org/imrd/directdoc.asp?DDFDocuments/v/G/TBTN25/UKR341A1.docx</v>
      </c>
      <c r="U921" s="3" t="s">
        <v>421</v>
      </c>
      <c r="V921" s="3" t="s">
        <v>422</v>
      </c>
      <c r="W921" s="3" t="s">
        <v>421</v>
      </c>
      <c r="X921" s="3" t="s">
        <v>422</v>
      </c>
      <c r="Y921" s="3" t="s">
        <v>422</v>
      </c>
      <c r="Z921" s="3" t="s">
        <v>422</v>
      </c>
      <c r="AA921" s="3" t="s">
        <v>422</v>
      </c>
      <c r="AB921" s="1" t="s">
        <v>23</v>
      </c>
    </row>
    <row r="922" spans="1:28" ht="60" x14ac:dyDescent="0.25">
      <c r="A922" s="3" t="s">
        <v>32</v>
      </c>
      <c r="B922" s="9">
        <v>46010</v>
      </c>
      <c r="C922" s="13" t="str">
        <f>HYPERLINK("https://eping.wto.org/en/Search?viewData= G/TBT/N/CHN/2170"," G/TBT/N/CHN/2170")</f>
        <v xml:space="preserve"> G/TBT/N/CHN/2170</v>
      </c>
      <c r="D922" s="1" t="s">
        <v>2036</v>
      </c>
      <c r="E922" s="1" t="s">
        <v>2037</v>
      </c>
      <c r="F922" s="1" t="s">
        <v>2038</v>
      </c>
      <c r="G922" s="1" t="s">
        <v>158</v>
      </c>
      <c r="H922" s="1" t="s">
        <v>2039</v>
      </c>
      <c r="I922" s="1" t="s">
        <v>66</v>
      </c>
      <c r="J922" s="1" t="s">
        <v>23</v>
      </c>
      <c r="K922" s="1" t="s">
        <v>23</v>
      </c>
      <c r="L922" s="3"/>
      <c r="M922" s="9">
        <v>46070</v>
      </c>
      <c r="N922" s="9" t="s">
        <v>23</v>
      </c>
      <c r="O922" s="9" t="s">
        <v>23</v>
      </c>
      <c r="P922" s="3" t="s">
        <v>24</v>
      </c>
      <c r="Q922" s="1" t="s">
        <v>2040</v>
      </c>
      <c r="R922" s="3" t="str">
        <f>HYPERLINK("https://docs.wto.org/imrd/directdoc.asp?DDFDocuments/t/G/TBTN25/CHN2170.docx", "https://docs.wto.org/imrd/directdoc.asp?DDFDocuments/t/G/TBTN25/CHN2170.docx")</f>
        <v>https://docs.wto.org/imrd/directdoc.asp?DDFDocuments/t/G/TBTN25/CHN2170.docx</v>
      </c>
      <c r="S922" s="3" t="str">
        <f>HYPERLINK("https://docs.wto.org/imrd/directdoc.asp?DDFDocuments/u/G/TBTN25/CHN2170.docx", "https://docs.wto.org/imrd/directdoc.asp?DDFDocuments/u/G/TBTN25/CHN2170.docx")</f>
        <v>https://docs.wto.org/imrd/directdoc.asp?DDFDocuments/u/G/TBTN25/CHN2170.docx</v>
      </c>
      <c r="T922" s="3" t="str">
        <f>HYPERLINK("https://docs.wto.org/imrd/directdoc.asp?DDFDocuments/v/G/TBTN25/CHN2170.docx", "https://docs.wto.org/imrd/directdoc.asp?DDFDocuments/v/G/TBTN25/CHN2170.docx")</f>
        <v>https://docs.wto.org/imrd/directdoc.asp?DDFDocuments/v/G/TBTN25/CHN2170.docx</v>
      </c>
      <c r="U922" s="3" t="s">
        <v>421</v>
      </c>
      <c r="V922" s="3" t="s">
        <v>422</v>
      </c>
      <c r="W922" s="3" t="s">
        <v>422</v>
      </c>
      <c r="X922" s="3" t="s">
        <v>422</v>
      </c>
      <c r="Y922" s="3" t="s">
        <v>422</v>
      </c>
      <c r="Z922" s="3" t="s">
        <v>422</v>
      </c>
      <c r="AA922" s="3" t="s">
        <v>422</v>
      </c>
      <c r="AB922" s="1" t="s">
        <v>23</v>
      </c>
    </row>
    <row r="923" spans="1:28" ht="409.5" x14ac:dyDescent="0.25">
      <c r="A923" s="3" t="s">
        <v>48</v>
      </c>
      <c r="B923" s="9">
        <v>46010</v>
      </c>
      <c r="C923" s="13" t="str">
        <f>HYPERLINK("https://eping.wto.org/en/Search?viewData= G/TBT/N/IND/426"," G/TBT/N/IND/426")</f>
        <v xml:space="preserve"> G/TBT/N/IND/426</v>
      </c>
      <c r="D923" s="1" t="s">
        <v>2041</v>
      </c>
      <c r="E923" s="1" t="s">
        <v>2042</v>
      </c>
      <c r="F923" s="1" t="s">
        <v>2043</v>
      </c>
      <c r="G923" s="1" t="s">
        <v>23</v>
      </c>
      <c r="H923" s="1" t="s">
        <v>2044</v>
      </c>
      <c r="I923" s="1" t="s">
        <v>75</v>
      </c>
      <c r="J923" s="1" t="s">
        <v>2045</v>
      </c>
      <c r="K923" s="1" t="s">
        <v>76</v>
      </c>
      <c r="L923" s="3"/>
      <c r="M923" s="9">
        <v>46070</v>
      </c>
      <c r="N923" s="9" t="s">
        <v>23</v>
      </c>
      <c r="O923" s="9" t="s">
        <v>23</v>
      </c>
      <c r="P923" s="3" t="s">
        <v>24</v>
      </c>
      <c r="Q923" s="1" t="s">
        <v>2046</v>
      </c>
      <c r="R923" s="3" t="str">
        <f>HYPERLINK("https://docs.wto.org/imrd/directdoc.asp?DDFDocuments/t/G/TBTN25/IND426.docx", "https://docs.wto.org/imrd/directdoc.asp?DDFDocuments/t/G/TBTN25/IND426.docx")</f>
        <v>https://docs.wto.org/imrd/directdoc.asp?DDFDocuments/t/G/TBTN25/IND426.docx</v>
      </c>
      <c r="S923" s="3" t="str">
        <f>HYPERLINK("https://docs.wto.org/imrd/directdoc.asp?DDFDocuments/u/G/TBTN25/IND426.docx", "https://docs.wto.org/imrd/directdoc.asp?DDFDocuments/u/G/TBTN25/IND426.docx")</f>
        <v>https://docs.wto.org/imrd/directdoc.asp?DDFDocuments/u/G/TBTN25/IND426.docx</v>
      </c>
      <c r="T923" s="3" t="str">
        <f>HYPERLINK("https://docs.wto.org/imrd/directdoc.asp?DDFDocuments/v/G/TBTN25/IND426.docx", "https://docs.wto.org/imrd/directdoc.asp?DDFDocuments/v/G/TBTN25/IND426.docx")</f>
        <v>https://docs.wto.org/imrd/directdoc.asp?DDFDocuments/v/G/TBTN25/IND426.docx</v>
      </c>
      <c r="U923" s="3" t="s">
        <v>421</v>
      </c>
      <c r="V923" s="3" t="s">
        <v>422</v>
      </c>
      <c r="W923" s="3" t="s">
        <v>422</v>
      </c>
      <c r="X923" s="3" t="s">
        <v>422</v>
      </c>
      <c r="Y923" s="3" t="s">
        <v>422</v>
      </c>
      <c r="Z923" s="3" t="s">
        <v>422</v>
      </c>
      <c r="AA923" s="3" t="s">
        <v>422</v>
      </c>
      <c r="AB923" s="1" t="s">
        <v>2047</v>
      </c>
    </row>
    <row r="924" spans="1:28" ht="180" x14ac:dyDescent="0.25">
      <c r="A924" s="3" t="s">
        <v>94</v>
      </c>
      <c r="B924" s="9">
        <v>46010</v>
      </c>
      <c r="C924" s="13" t="str">
        <f>HYPERLINK("https://eping.wto.org/en/Search?viewData= G/TBT/N/KOR/1334"," G/TBT/N/KOR/1334")</f>
        <v xml:space="preserve"> G/TBT/N/KOR/1334</v>
      </c>
      <c r="D924" s="1" t="s">
        <v>2048</v>
      </c>
      <c r="E924" s="1" t="s">
        <v>2049</v>
      </c>
      <c r="F924" s="1" t="s">
        <v>2050</v>
      </c>
      <c r="G924" s="1" t="s">
        <v>23</v>
      </c>
      <c r="H924" s="1" t="s">
        <v>23</v>
      </c>
      <c r="I924" s="1" t="s">
        <v>146</v>
      </c>
      <c r="J924" s="1" t="s">
        <v>2051</v>
      </c>
      <c r="K924" s="1" t="s">
        <v>23</v>
      </c>
      <c r="L924" s="3"/>
      <c r="M924" s="9">
        <v>46030</v>
      </c>
      <c r="N924" s="9" t="s">
        <v>23</v>
      </c>
      <c r="O924" s="9" t="s">
        <v>23</v>
      </c>
      <c r="P924" s="3" t="s">
        <v>24</v>
      </c>
      <c r="Q924" s="1" t="s">
        <v>2052</v>
      </c>
      <c r="R924" s="3" t="str">
        <f>HYPERLINK("https://docs.wto.org/imrd/directdoc.asp?DDFDocuments/t/G/TBTN25/KOR1334.docx", "https://docs.wto.org/imrd/directdoc.asp?DDFDocuments/t/G/TBTN25/KOR1334.docx")</f>
        <v>https://docs.wto.org/imrd/directdoc.asp?DDFDocuments/t/G/TBTN25/KOR1334.docx</v>
      </c>
      <c r="S924" s="3" t="str">
        <f>HYPERLINK("https://docs.wto.org/imrd/directdoc.asp?DDFDocuments/u/G/TBTN25/KOR1334.docx", "https://docs.wto.org/imrd/directdoc.asp?DDFDocuments/u/G/TBTN25/KOR1334.docx")</f>
        <v>https://docs.wto.org/imrd/directdoc.asp?DDFDocuments/u/G/TBTN25/KOR1334.docx</v>
      </c>
      <c r="T924" s="3" t="str">
        <f>HYPERLINK("https://docs.wto.org/imrd/directdoc.asp?DDFDocuments/v/G/TBTN25/KOR1334.docx", "https://docs.wto.org/imrd/directdoc.asp?DDFDocuments/v/G/TBTN25/KOR1334.docx")</f>
        <v>https://docs.wto.org/imrd/directdoc.asp?DDFDocuments/v/G/TBTN25/KOR1334.docx</v>
      </c>
      <c r="U924" s="3" t="s">
        <v>422</v>
      </c>
      <c r="V924" s="3" t="s">
        <v>421</v>
      </c>
      <c r="W924" s="3" t="s">
        <v>422</v>
      </c>
      <c r="X924" s="3" t="s">
        <v>422</v>
      </c>
      <c r="Y924" s="3" t="s">
        <v>422</v>
      </c>
      <c r="Z924" s="3" t="s">
        <v>422</v>
      </c>
      <c r="AA924" s="3" t="s">
        <v>422</v>
      </c>
      <c r="AB924" s="1" t="s">
        <v>2053</v>
      </c>
    </row>
    <row r="925" spans="1:28" ht="90" x14ac:dyDescent="0.25">
      <c r="A925" s="3" t="s">
        <v>32</v>
      </c>
      <c r="B925" s="9">
        <v>46010</v>
      </c>
      <c r="C925" s="13" t="str">
        <f>HYPERLINK("https://eping.wto.org/en/Search?viewData= G/TBT/N/CHN/2168"," G/TBT/N/CHN/2168")</f>
        <v xml:space="preserve"> G/TBT/N/CHN/2168</v>
      </c>
      <c r="D925" s="1" t="s">
        <v>2054</v>
      </c>
      <c r="E925" s="1" t="s">
        <v>2055</v>
      </c>
      <c r="F925" s="1" t="s">
        <v>2056</v>
      </c>
      <c r="G925" s="1" t="s">
        <v>2057</v>
      </c>
      <c r="H925" s="1" t="s">
        <v>130</v>
      </c>
      <c r="I925" s="1" t="s">
        <v>66</v>
      </c>
      <c r="J925" s="1" t="s">
        <v>23</v>
      </c>
      <c r="K925" s="1" t="s">
        <v>23</v>
      </c>
      <c r="L925" s="3"/>
      <c r="M925" s="9">
        <v>46070</v>
      </c>
      <c r="N925" s="9" t="s">
        <v>23</v>
      </c>
      <c r="O925" s="9" t="s">
        <v>23</v>
      </c>
      <c r="P925" s="3" t="s">
        <v>24</v>
      </c>
      <c r="Q925" s="1" t="s">
        <v>2058</v>
      </c>
      <c r="R925" s="3" t="str">
        <f>HYPERLINK("https://docs.wto.org/imrd/directdoc.asp?DDFDocuments/t/G/TBTN25/CHN2168.docx", "https://docs.wto.org/imrd/directdoc.asp?DDFDocuments/t/G/TBTN25/CHN2168.docx")</f>
        <v>https://docs.wto.org/imrd/directdoc.asp?DDFDocuments/t/G/TBTN25/CHN2168.docx</v>
      </c>
      <c r="S925" s="3" t="str">
        <f>HYPERLINK("https://docs.wto.org/imrd/directdoc.asp?DDFDocuments/u/G/TBTN25/CHN2168.docx", "https://docs.wto.org/imrd/directdoc.asp?DDFDocuments/u/G/TBTN25/CHN2168.docx")</f>
        <v>https://docs.wto.org/imrd/directdoc.asp?DDFDocuments/u/G/TBTN25/CHN2168.docx</v>
      </c>
      <c r="T925" s="3" t="str">
        <f>HYPERLINK("https://docs.wto.org/imrd/directdoc.asp?DDFDocuments/v/G/TBTN25/CHN2168.docx", "https://docs.wto.org/imrd/directdoc.asp?DDFDocuments/v/G/TBTN25/CHN2168.docx")</f>
        <v>https://docs.wto.org/imrd/directdoc.asp?DDFDocuments/v/G/TBTN25/CHN2168.docx</v>
      </c>
      <c r="U925" s="3" t="s">
        <v>421</v>
      </c>
      <c r="V925" s="3" t="s">
        <v>422</v>
      </c>
      <c r="W925" s="3" t="s">
        <v>422</v>
      </c>
      <c r="X925" s="3" t="s">
        <v>422</v>
      </c>
      <c r="Y925" s="3" t="s">
        <v>422</v>
      </c>
      <c r="Z925" s="3" t="s">
        <v>422</v>
      </c>
      <c r="AA925" s="3" t="s">
        <v>422</v>
      </c>
      <c r="AB925" s="1" t="s">
        <v>23</v>
      </c>
    </row>
    <row r="926" spans="1:28" ht="409.5" x14ac:dyDescent="0.25">
      <c r="A926" s="3" t="s">
        <v>37</v>
      </c>
      <c r="B926" s="9">
        <v>46010</v>
      </c>
      <c r="C926" s="13" t="str">
        <f>HYPERLINK("https://eping.wto.org/en/Search?viewData= G/TBT/N/ESP/53/Add.1"," G/TBT/N/ESP/53/Add.1")</f>
        <v xml:space="preserve"> G/TBT/N/ESP/53/Add.1</v>
      </c>
      <c r="D926" s="1" t="s">
        <v>2059</v>
      </c>
      <c r="E926" s="1" t="s">
        <v>2060</v>
      </c>
      <c r="F926" s="1" t="s">
        <v>2061</v>
      </c>
      <c r="G926" s="1" t="s">
        <v>2062</v>
      </c>
      <c r="H926" s="1" t="s">
        <v>959</v>
      </c>
      <c r="I926" s="1" t="s">
        <v>149</v>
      </c>
      <c r="J926" s="1" t="s">
        <v>2063</v>
      </c>
      <c r="K926" s="1" t="s">
        <v>138</v>
      </c>
      <c r="L926" s="3"/>
      <c r="M926" s="9" t="s">
        <v>23</v>
      </c>
      <c r="N926" s="9" t="s">
        <v>23</v>
      </c>
      <c r="O926" s="9" t="s">
        <v>23</v>
      </c>
      <c r="P926" s="3" t="s">
        <v>71</v>
      </c>
      <c r="Q926" s="3"/>
      <c r="R926" s="3" t="str">
        <f>HYPERLINK("https://docs.wto.org/imrd/directdoc.asp?DDFDocuments/t/G/TBTN25/ESP53A1.docx", "https://docs.wto.org/imrd/directdoc.asp?DDFDocuments/t/G/TBTN25/ESP53A1.docx")</f>
        <v>https://docs.wto.org/imrd/directdoc.asp?DDFDocuments/t/G/TBTN25/ESP53A1.docx</v>
      </c>
      <c r="S926" s="3" t="str">
        <f>HYPERLINK("https://docs.wto.org/imrd/directdoc.asp?DDFDocuments/u/G/TBTN25/ESP53A1.docx", "https://docs.wto.org/imrd/directdoc.asp?DDFDocuments/u/G/TBTN25/ESP53A1.docx")</f>
        <v>https://docs.wto.org/imrd/directdoc.asp?DDFDocuments/u/G/TBTN25/ESP53A1.docx</v>
      </c>
      <c r="T926" s="3" t="str">
        <f>HYPERLINK("https://docs.wto.org/imrd/directdoc.asp?DDFDocuments/v/G/TBTN25/ESP53A1.docx", "https://docs.wto.org/imrd/directdoc.asp?DDFDocuments/v/G/TBTN25/ESP53A1.docx")</f>
        <v>https://docs.wto.org/imrd/directdoc.asp?DDFDocuments/v/G/TBTN25/ESP53A1.docx</v>
      </c>
      <c r="U926" s="3" t="s">
        <v>422</v>
      </c>
      <c r="V926" s="3" t="s">
        <v>422</v>
      </c>
      <c r="W926" s="3" t="s">
        <v>422</v>
      </c>
      <c r="X926" s="3" t="s">
        <v>422</v>
      </c>
      <c r="Y926" s="3" t="s">
        <v>422</v>
      </c>
      <c r="Z926" s="3" t="s">
        <v>422</v>
      </c>
      <c r="AA926" s="3" t="s">
        <v>422</v>
      </c>
      <c r="AB926" s="1" t="s">
        <v>23</v>
      </c>
    </row>
    <row r="927" spans="1:28" ht="409.5" x14ac:dyDescent="0.25">
      <c r="A927" s="3" t="s">
        <v>43</v>
      </c>
      <c r="B927" s="9">
        <v>46010</v>
      </c>
      <c r="C927" s="13" t="str">
        <f>HYPERLINK("https://eping.wto.org/en/Search?viewData= G/TBT/N/RWA/1324"," G/TBT/N/RWA/1324")</f>
        <v xml:space="preserve"> G/TBT/N/RWA/1324</v>
      </c>
      <c r="D927" s="1" t="s">
        <v>2064</v>
      </c>
      <c r="E927" s="1" t="s">
        <v>2065</v>
      </c>
      <c r="F927" s="1" t="s">
        <v>2066</v>
      </c>
      <c r="G927" s="1" t="s">
        <v>23</v>
      </c>
      <c r="H927" s="1" t="s">
        <v>1962</v>
      </c>
      <c r="I927" s="1" t="s">
        <v>1108</v>
      </c>
      <c r="J927" s="1" t="s">
        <v>23</v>
      </c>
      <c r="K927" s="1" t="s">
        <v>30</v>
      </c>
      <c r="L927" s="3"/>
      <c r="M927" s="9">
        <v>46070</v>
      </c>
      <c r="N927" s="9" t="s">
        <v>23</v>
      </c>
      <c r="O927" s="9" t="s">
        <v>23</v>
      </c>
      <c r="P927" s="3" t="s">
        <v>24</v>
      </c>
      <c r="Q927" s="1" t="s">
        <v>2067</v>
      </c>
      <c r="R927" s="3" t="str">
        <f>HYPERLINK("https://docs.wto.org/imrd/directdoc.asp?DDFDocuments/t/G/TBTN25/RWA1324.docx", "https://docs.wto.org/imrd/directdoc.asp?DDFDocuments/t/G/TBTN25/RWA1324.docx")</f>
        <v>https://docs.wto.org/imrd/directdoc.asp?DDFDocuments/t/G/TBTN25/RWA1324.docx</v>
      </c>
      <c r="S927" s="3" t="str">
        <f>HYPERLINK("https://docs.wto.org/imrd/directdoc.asp?DDFDocuments/u/G/TBTN25/RWA1324.docx", "https://docs.wto.org/imrd/directdoc.asp?DDFDocuments/u/G/TBTN25/RWA1324.docx")</f>
        <v>https://docs.wto.org/imrd/directdoc.asp?DDFDocuments/u/G/TBTN25/RWA1324.docx</v>
      </c>
      <c r="T927" s="3" t="str">
        <f>HYPERLINK("https://docs.wto.org/imrd/directdoc.asp?DDFDocuments/v/G/TBTN25/RWA1324.docx", "https://docs.wto.org/imrd/directdoc.asp?DDFDocuments/v/G/TBTN25/RWA1324.docx")</f>
        <v>https://docs.wto.org/imrd/directdoc.asp?DDFDocuments/v/G/TBTN25/RWA1324.docx</v>
      </c>
      <c r="U927" s="3" t="s">
        <v>421</v>
      </c>
      <c r="V927" s="3" t="s">
        <v>422</v>
      </c>
      <c r="W927" s="3" t="s">
        <v>422</v>
      </c>
      <c r="X927" s="3" t="s">
        <v>422</v>
      </c>
      <c r="Y927" s="3" t="s">
        <v>422</v>
      </c>
      <c r="Z927" s="3" t="s">
        <v>422</v>
      </c>
      <c r="AA927" s="3" t="s">
        <v>422</v>
      </c>
      <c r="AB927" s="1" t="s">
        <v>2068</v>
      </c>
    </row>
    <row r="928" spans="1:28" ht="60" x14ac:dyDescent="0.25">
      <c r="A928" s="3" t="s">
        <v>32</v>
      </c>
      <c r="B928" s="9">
        <v>46010</v>
      </c>
      <c r="C928" s="13" t="str">
        <f>HYPERLINK("https://eping.wto.org/en/Search?viewData= G/TBT/N/CHN/2162"," G/TBT/N/CHN/2162")</f>
        <v xml:space="preserve"> G/TBT/N/CHN/2162</v>
      </c>
      <c r="D928" s="1" t="s">
        <v>2069</v>
      </c>
      <c r="E928" s="1" t="s">
        <v>2070</v>
      </c>
      <c r="F928" s="1" t="s">
        <v>2071</v>
      </c>
      <c r="G928" s="1" t="s">
        <v>2072</v>
      </c>
      <c r="H928" s="1" t="s">
        <v>2073</v>
      </c>
      <c r="I928" s="1" t="s">
        <v>146</v>
      </c>
      <c r="J928" s="1" t="s">
        <v>23</v>
      </c>
      <c r="K928" s="1" t="s">
        <v>23</v>
      </c>
      <c r="L928" s="3"/>
      <c r="M928" s="9">
        <v>46070</v>
      </c>
      <c r="N928" s="9" t="s">
        <v>23</v>
      </c>
      <c r="O928" s="9" t="s">
        <v>23</v>
      </c>
      <c r="P928" s="3" t="s">
        <v>24</v>
      </c>
      <c r="Q928" s="1" t="s">
        <v>2074</v>
      </c>
      <c r="R928" s="3" t="str">
        <f>HYPERLINK("https://docs.wto.org/imrd/directdoc.asp?DDFDocuments/t/G/TBTN25/CHN2162.docx", "https://docs.wto.org/imrd/directdoc.asp?DDFDocuments/t/G/TBTN25/CHN2162.docx")</f>
        <v>https://docs.wto.org/imrd/directdoc.asp?DDFDocuments/t/G/TBTN25/CHN2162.docx</v>
      </c>
      <c r="S928" s="3" t="str">
        <f>HYPERLINK("https://docs.wto.org/imrd/directdoc.asp?DDFDocuments/u/G/TBTN25/CHN2162.docx", "https://docs.wto.org/imrd/directdoc.asp?DDFDocuments/u/G/TBTN25/CHN2162.docx")</f>
        <v>https://docs.wto.org/imrd/directdoc.asp?DDFDocuments/u/G/TBTN25/CHN2162.docx</v>
      </c>
      <c r="T928" s="3" t="str">
        <f>HYPERLINK("https://docs.wto.org/imrd/directdoc.asp?DDFDocuments/v/G/TBTN25/CHN2162.docx", "https://docs.wto.org/imrd/directdoc.asp?DDFDocuments/v/G/TBTN25/CHN2162.docx")</f>
        <v>https://docs.wto.org/imrd/directdoc.asp?DDFDocuments/v/G/TBTN25/CHN2162.docx</v>
      </c>
      <c r="U928" s="3" t="s">
        <v>421</v>
      </c>
      <c r="V928" s="3" t="s">
        <v>422</v>
      </c>
      <c r="W928" s="3" t="s">
        <v>422</v>
      </c>
      <c r="X928" s="3" t="s">
        <v>422</v>
      </c>
      <c r="Y928" s="3" t="s">
        <v>422</v>
      </c>
      <c r="Z928" s="3" t="s">
        <v>422</v>
      </c>
      <c r="AA928" s="3" t="s">
        <v>422</v>
      </c>
      <c r="AB928" s="1" t="s">
        <v>23</v>
      </c>
    </row>
    <row r="929" spans="1:28" ht="210" x14ac:dyDescent="0.25">
      <c r="A929" s="3" t="s">
        <v>70</v>
      </c>
      <c r="B929" s="9">
        <v>46010</v>
      </c>
      <c r="C929" s="13" t="str">
        <f>HYPERLINK("https://eping.wto.org/en/Search?viewData= G/TBT/N/USA/2120/Add.1/Corr.1"," G/TBT/N/USA/2120/Add.1/Corr.1")</f>
        <v xml:space="preserve"> G/TBT/N/USA/2120/Add.1/Corr.1</v>
      </c>
      <c r="D929" s="1" t="s">
        <v>2075</v>
      </c>
      <c r="E929" s="1" t="s">
        <v>2076</v>
      </c>
      <c r="F929" s="1" t="s">
        <v>1785</v>
      </c>
      <c r="G929" s="1" t="s">
        <v>23</v>
      </c>
      <c r="H929" s="1" t="s">
        <v>2077</v>
      </c>
      <c r="I929" s="1" t="s">
        <v>146</v>
      </c>
      <c r="J929" s="1" t="s">
        <v>23</v>
      </c>
      <c r="K929" s="1" t="s">
        <v>2078</v>
      </c>
      <c r="L929" s="3"/>
      <c r="M929" s="9" t="s">
        <v>23</v>
      </c>
      <c r="N929" s="9" t="s">
        <v>23</v>
      </c>
      <c r="O929" s="9" t="s">
        <v>23</v>
      </c>
      <c r="P929" s="3" t="s">
        <v>121</v>
      </c>
      <c r="Q929" s="1" t="s">
        <v>2079</v>
      </c>
      <c r="R929" s="3" t="str">
        <f>HYPERLINK("https://docs.wto.org/imrd/directdoc.asp?DDFDocuments/t/G/TBTN24/USA2120A1C1.docx", "https://docs.wto.org/imrd/directdoc.asp?DDFDocuments/t/G/TBTN24/USA2120A1C1.docx")</f>
        <v>https://docs.wto.org/imrd/directdoc.asp?DDFDocuments/t/G/TBTN24/USA2120A1C1.docx</v>
      </c>
      <c r="S929" s="3" t="str">
        <f>HYPERLINK("https://docs.wto.org/imrd/directdoc.asp?DDFDocuments/u/G/TBTN24/USA2120A1C1.docx", "https://docs.wto.org/imrd/directdoc.asp?DDFDocuments/u/G/TBTN24/USA2120A1C1.docx")</f>
        <v>https://docs.wto.org/imrd/directdoc.asp?DDFDocuments/u/G/TBTN24/USA2120A1C1.docx</v>
      </c>
      <c r="T929" s="3" t="str">
        <f>HYPERLINK("https://docs.wto.org/imrd/directdoc.asp?DDFDocuments/v/G/TBTN24/USA2120A1C1.docx", "https://docs.wto.org/imrd/directdoc.asp?DDFDocuments/v/G/TBTN24/USA2120A1C1.docx")</f>
        <v>https://docs.wto.org/imrd/directdoc.asp?DDFDocuments/v/G/TBTN24/USA2120A1C1.docx</v>
      </c>
      <c r="U929" s="3" t="s">
        <v>421</v>
      </c>
      <c r="V929" s="3" t="s">
        <v>422</v>
      </c>
      <c r="W929" s="3" t="s">
        <v>422</v>
      </c>
      <c r="X929" s="3" t="s">
        <v>422</v>
      </c>
      <c r="Y929" s="3" t="s">
        <v>422</v>
      </c>
      <c r="Z929" s="3" t="s">
        <v>422</v>
      </c>
      <c r="AA929" s="3" t="s">
        <v>422</v>
      </c>
      <c r="AB929" s="1" t="s">
        <v>23</v>
      </c>
    </row>
    <row r="930" spans="1:28" ht="60" x14ac:dyDescent="0.25">
      <c r="A930" s="3" t="s">
        <v>32</v>
      </c>
      <c r="B930" s="9">
        <v>46010</v>
      </c>
      <c r="C930" s="13" t="str">
        <f>HYPERLINK("https://eping.wto.org/en/Search?viewData= G/TBT/N/CHN/2169"," G/TBT/N/CHN/2169")</f>
        <v xml:space="preserve"> G/TBT/N/CHN/2169</v>
      </c>
      <c r="D930" s="1" t="s">
        <v>2080</v>
      </c>
      <c r="E930" s="1" t="s">
        <v>2081</v>
      </c>
      <c r="F930" s="1" t="s">
        <v>2082</v>
      </c>
      <c r="G930" s="1" t="s">
        <v>2083</v>
      </c>
      <c r="H930" s="1" t="s">
        <v>1825</v>
      </c>
      <c r="I930" s="1" t="s">
        <v>120</v>
      </c>
      <c r="J930" s="1" t="s">
        <v>23</v>
      </c>
      <c r="K930" s="1" t="s">
        <v>23</v>
      </c>
      <c r="L930" s="3"/>
      <c r="M930" s="9">
        <v>46070</v>
      </c>
      <c r="N930" s="9" t="s">
        <v>23</v>
      </c>
      <c r="O930" s="9" t="s">
        <v>23</v>
      </c>
      <c r="P930" s="3" t="s">
        <v>24</v>
      </c>
      <c r="Q930" s="1" t="s">
        <v>2084</v>
      </c>
      <c r="R930" s="3" t="str">
        <f>HYPERLINK("https://docs.wto.org/imrd/directdoc.asp?DDFDocuments/t/G/TBTN25/CHN2169.docx", "https://docs.wto.org/imrd/directdoc.asp?DDFDocuments/t/G/TBTN25/CHN2169.docx")</f>
        <v>https://docs.wto.org/imrd/directdoc.asp?DDFDocuments/t/G/TBTN25/CHN2169.docx</v>
      </c>
      <c r="S930" s="3" t="str">
        <f>HYPERLINK("https://docs.wto.org/imrd/directdoc.asp?DDFDocuments/u/G/TBTN25/CHN2169.docx", "https://docs.wto.org/imrd/directdoc.asp?DDFDocuments/u/G/TBTN25/CHN2169.docx")</f>
        <v>https://docs.wto.org/imrd/directdoc.asp?DDFDocuments/u/G/TBTN25/CHN2169.docx</v>
      </c>
      <c r="T930" s="3" t="str">
        <f>HYPERLINK("https://docs.wto.org/imrd/directdoc.asp?DDFDocuments/v/G/TBTN25/CHN2169.docx", "https://docs.wto.org/imrd/directdoc.asp?DDFDocuments/v/G/TBTN25/CHN2169.docx")</f>
        <v>https://docs.wto.org/imrd/directdoc.asp?DDFDocuments/v/G/TBTN25/CHN2169.docx</v>
      </c>
      <c r="U930" s="3" t="s">
        <v>421</v>
      </c>
      <c r="V930" s="3" t="s">
        <v>422</v>
      </c>
      <c r="W930" s="3" t="s">
        <v>422</v>
      </c>
      <c r="X930" s="3" t="s">
        <v>422</v>
      </c>
      <c r="Y930" s="3" t="s">
        <v>422</v>
      </c>
      <c r="Z930" s="3" t="s">
        <v>422</v>
      </c>
      <c r="AA930" s="3" t="s">
        <v>422</v>
      </c>
      <c r="AB930" s="1" t="s">
        <v>23</v>
      </c>
    </row>
    <row r="931" spans="1:28" ht="409.5" x14ac:dyDescent="0.25">
      <c r="A931" s="3" t="s">
        <v>94</v>
      </c>
      <c r="B931" s="9">
        <v>46010</v>
      </c>
      <c r="C931" s="13" t="str">
        <f>HYPERLINK("https://eping.wto.org/en/Search?viewData= G/TBT/N/KOR/1333"," G/TBT/N/KOR/1333")</f>
        <v xml:space="preserve"> G/TBT/N/KOR/1333</v>
      </c>
      <c r="D931" s="1" t="s">
        <v>2085</v>
      </c>
      <c r="E931" s="1" t="s">
        <v>2086</v>
      </c>
      <c r="F931" s="1" t="s">
        <v>2087</v>
      </c>
      <c r="G931" s="1" t="s">
        <v>23</v>
      </c>
      <c r="H931" s="1" t="s">
        <v>23</v>
      </c>
      <c r="I931" s="1" t="s">
        <v>1074</v>
      </c>
      <c r="J931" s="1" t="s">
        <v>23</v>
      </c>
      <c r="K931" s="1" t="s">
        <v>23</v>
      </c>
      <c r="L931" s="3"/>
      <c r="M931" s="9">
        <v>46030</v>
      </c>
      <c r="N931" s="9" t="s">
        <v>23</v>
      </c>
      <c r="O931" s="9" t="s">
        <v>23</v>
      </c>
      <c r="P931" s="3" t="s">
        <v>24</v>
      </c>
      <c r="Q931" s="1" t="s">
        <v>2088</v>
      </c>
      <c r="R931" s="3" t="str">
        <f>HYPERLINK("https://docs.wto.org/imrd/directdoc.asp?DDFDocuments/t/G/TBTN25/KOR1333.docx", "https://docs.wto.org/imrd/directdoc.asp?DDFDocuments/t/G/TBTN25/KOR1333.docx")</f>
        <v>https://docs.wto.org/imrd/directdoc.asp?DDFDocuments/t/G/TBTN25/KOR1333.docx</v>
      </c>
      <c r="S931" s="3" t="str">
        <f>HYPERLINK("https://docs.wto.org/imrd/directdoc.asp?DDFDocuments/u/G/TBTN25/KOR1333.docx", "https://docs.wto.org/imrd/directdoc.asp?DDFDocuments/u/G/TBTN25/KOR1333.docx")</f>
        <v>https://docs.wto.org/imrd/directdoc.asp?DDFDocuments/u/G/TBTN25/KOR1333.docx</v>
      </c>
      <c r="T931" s="3" t="str">
        <f>HYPERLINK("https://docs.wto.org/imrd/directdoc.asp?DDFDocuments/v/G/TBTN25/KOR1333.docx", "https://docs.wto.org/imrd/directdoc.asp?DDFDocuments/v/G/TBTN25/KOR1333.docx")</f>
        <v>https://docs.wto.org/imrd/directdoc.asp?DDFDocuments/v/G/TBTN25/KOR1333.docx</v>
      </c>
      <c r="U931" s="3" t="s">
        <v>421</v>
      </c>
      <c r="V931" s="3" t="s">
        <v>422</v>
      </c>
      <c r="W931" s="3" t="s">
        <v>422</v>
      </c>
      <c r="X931" s="3" t="s">
        <v>422</v>
      </c>
      <c r="Y931" s="3" t="s">
        <v>422</v>
      </c>
      <c r="Z931" s="3" t="s">
        <v>422</v>
      </c>
      <c r="AA931" s="3" t="s">
        <v>422</v>
      </c>
      <c r="AB931" s="1" t="s">
        <v>2089</v>
      </c>
    </row>
    <row r="932" spans="1:28" ht="75" x14ac:dyDescent="0.25">
      <c r="A932" s="3" t="s">
        <v>32</v>
      </c>
      <c r="B932" s="9">
        <v>46010</v>
      </c>
      <c r="C932" s="13" t="str">
        <f>HYPERLINK("https://eping.wto.org/en/Search?viewData= G/TBT/N/CHN/2161"," G/TBT/N/CHN/2161")</f>
        <v xml:space="preserve"> G/TBT/N/CHN/2161</v>
      </c>
      <c r="D932" s="1" t="s">
        <v>2090</v>
      </c>
      <c r="E932" s="1" t="s">
        <v>2091</v>
      </c>
      <c r="F932" s="1" t="s">
        <v>2092</v>
      </c>
      <c r="G932" s="1" t="s">
        <v>2093</v>
      </c>
      <c r="H932" s="1" t="s">
        <v>2094</v>
      </c>
      <c r="I932" s="1" t="s">
        <v>146</v>
      </c>
      <c r="J932" s="1" t="s">
        <v>23</v>
      </c>
      <c r="K932" s="1" t="s">
        <v>23</v>
      </c>
      <c r="L932" s="3"/>
      <c r="M932" s="9">
        <v>46070</v>
      </c>
      <c r="N932" s="9" t="s">
        <v>23</v>
      </c>
      <c r="O932" s="9" t="s">
        <v>23</v>
      </c>
      <c r="P932" s="3" t="s">
        <v>24</v>
      </c>
      <c r="Q932" s="1" t="s">
        <v>2095</v>
      </c>
      <c r="R932" s="3" t="str">
        <f>HYPERLINK("https://docs.wto.org/imrd/directdoc.asp?DDFDocuments/t/G/TBTN25/CHN2161.docx", "https://docs.wto.org/imrd/directdoc.asp?DDFDocuments/t/G/TBTN25/CHN2161.docx")</f>
        <v>https://docs.wto.org/imrd/directdoc.asp?DDFDocuments/t/G/TBTN25/CHN2161.docx</v>
      </c>
      <c r="S932" s="3" t="str">
        <f>HYPERLINK("https://docs.wto.org/imrd/directdoc.asp?DDFDocuments/u/G/TBTN25/CHN2161.docx", "https://docs.wto.org/imrd/directdoc.asp?DDFDocuments/u/G/TBTN25/CHN2161.docx")</f>
        <v>https://docs.wto.org/imrd/directdoc.asp?DDFDocuments/u/G/TBTN25/CHN2161.docx</v>
      </c>
      <c r="T932" s="3" t="str">
        <f>HYPERLINK("https://docs.wto.org/imrd/directdoc.asp?DDFDocuments/v/G/TBTN25/CHN2161.docx", "https://docs.wto.org/imrd/directdoc.asp?DDFDocuments/v/G/TBTN25/CHN2161.docx")</f>
        <v>https://docs.wto.org/imrd/directdoc.asp?DDFDocuments/v/G/TBTN25/CHN2161.docx</v>
      </c>
      <c r="U932" s="3" t="s">
        <v>421</v>
      </c>
      <c r="V932" s="3" t="s">
        <v>422</v>
      </c>
      <c r="W932" s="3" t="s">
        <v>422</v>
      </c>
      <c r="X932" s="3" t="s">
        <v>422</v>
      </c>
      <c r="Y932" s="3" t="s">
        <v>422</v>
      </c>
      <c r="Z932" s="3" t="s">
        <v>422</v>
      </c>
      <c r="AA932" s="3" t="s">
        <v>422</v>
      </c>
      <c r="AB932" s="1" t="s">
        <v>23</v>
      </c>
    </row>
    <row r="933" spans="1:28" ht="165" x14ac:dyDescent="0.25">
      <c r="A933" s="3" t="s">
        <v>48</v>
      </c>
      <c r="B933" s="9">
        <v>46010</v>
      </c>
      <c r="C933" s="13" t="str">
        <f>HYPERLINK("https://eping.wto.org/en/Search?viewData= G/TBT/N/IND/425"," G/TBT/N/IND/425")</f>
        <v xml:space="preserve"> G/TBT/N/IND/425</v>
      </c>
      <c r="D933" s="1" t="s">
        <v>2096</v>
      </c>
      <c r="E933" s="1" t="s">
        <v>2097</v>
      </c>
      <c r="F933" s="1" t="s">
        <v>2043</v>
      </c>
      <c r="G933" s="1" t="s">
        <v>2098</v>
      </c>
      <c r="H933" s="1" t="s">
        <v>809</v>
      </c>
      <c r="I933" s="1" t="s">
        <v>75</v>
      </c>
      <c r="J933" s="1" t="s">
        <v>2099</v>
      </c>
      <c r="K933" s="1" t="s">
        <v>2100</v>
      </c>
      <c r="L933" s="3"/>
      <c r="M933" s="9">
        <v>46070</v>
      </c>
      <c r="N933" s="9" t="s">
        <v>23</v>
      </c>
      <c r="O933" s="9" t="s">
        <v>23</v>
      </c>
      <c r="P933" s="3" t="s">
        <v>24</v>
      </c>
      <c r="Q933" s="1" t="s">
        <v>2101</v>
      </c>
      <c r="R933" s="3" t="str">
        <f>HYPERLINK("https://docs.wto.org/imrd/directdoc.asp?DDFDocuments/t/G/TBTN25/IND425.docx", "https://docs.wto.org/imrd/directdoc.asp?DDFDocuments/t/G/TBTN25/IND425.docx")</f>
        <v>https://docs.wto.org/imrd/directdoc.asp?DDFDocuments/t/G/TBTN25/IND425.docx</v>
      </c>
      <c r="S933" s="3" t="str">
        <f>HYPERLINK("https://docs.wto.org/imrd/directdoc.asp?DDFDocuments/u/G/TBTN25/IND425.docx", "https://docs.wto.org/imrd/directdoc.asp?DDFDocuments/u/G/TBTN25/IND425.docx")</f>
        <v>https://docs.wto.org/imrd/directdoc.asp?DDFDocuments/u/G/TBTN25/IND425.docx</v>
      </c>
      <c r="T933" s="3" t="str">
        <f>HYPERLINK("https://docs.wto.org/imrd/directdoc.asp?DDFDocuments/v/G/TBTN25/IND425.docx", "https://docs.wto.org/imrd/directdoc.asp?DDFDocuments/v/G/TBTN25/IND425.docx")</f>
        <v>https://docs.wto.org/imrd/directdoc.asp?DDFDocuments/v/G/TBTN25/IND425.docx</v>
      </c>
      <c r="U933" s="3" t="s">
        <v>421</v>
      </c>
      <c r="V933" s="3" t="s">
        <v>422</v>
      </c>
      <c r="W933" s="3" t="s">
        <v>422</v>
      </c>
      <c r="X933" s="3" t="s">
        <v>422</v>
      </c>
      <c r="Y933" s="3" t="s">
        <v>422</v>
      </c>
      <c r="Z933" s="3" t="s">
        <v>422</v>
      </c>
      <c r="AA933" s="3" t="s">
        <v>422</v>
      </c>
      <c r="AB933" s="1" t="s">
        <v>23</v>
      </c>
    </row>
    <row r="934" spans="1:28" ht="60" x14ac:dyDescent="0.25">
      <c r="A934" s="3" t="s">
        <v>88</v>
      </c>
      <c r="B934" s="9">
        <v>46010</v>
      </c>
      <c r="C934" s="13" t="str">
        <f>HYPERLINK("https://eping.wto.org/en/Search?viewData= G/TBT/N/BRA/1284/Add.6/Corr.1"," G/TBT/N/BRA/1284/Add.6/Corr.1")</f>
        <v xml:space="preserve"> G/TBT/N/BRA/1284/Add.6/Corr.1</v>
      </c>
      <c r="D934" s="1" t="s">
        <v>1972</v>
      </c>
      <c r="E934" s="1" t="s">
        <v>2102</v>
      </c>
      <c r="F934" s="1" t="s">
        <v>101</v>
      </c>
      <c r="G934" s="1" t="s">
        <v>2103</v>
      </c>
      <c r="H934" s="1" t="s">
        <v>2104</v>
      </c>
      <c r="I934" s="1" t="s">
        <v>75</v>
      </c>
      <c r="J934" s="1" t="s">
        <v>1974</v>
      </c>
      <c r="K934" s="1" t="s">
        <v>2105</v>
      </c>
      <c r="L934" s="3"/>
      <c r="M934" s="9" t="s">
        <v>23</v>
      </c>
      <c r="N934" s="9" t="s">
        <v>23</v>
      </c>
      <c r="O934" s="9" t="s">
        <v>23</v>
      </c>
      <c r="P934" s="3" t="s">
        <v>121</v>
      </c>
      <c r="Q934" s="3"/>
      <c r="R934" s="3" t="str">
        <f>HYPERLINK("https://docs.wto.org/imrd/directdoc.asp?DDFDocuments/t/G/TBTN21/BRA1284A6C1.docx", "https://docs.wto.org/imrd/directdoc.asp?DDFDocuments/t/G/TBTN21/BRA1284A6C1.docx")</f>
        <v>https://docs.wto.org/imrd/directdoc.asp?DDFDocuments/t/G/TBTN21/BRA1284A6C1.docx</v>
      </c>
      <c r="S934" s="3"/>
      <c r="T934" s="3" t="str">
        <f>HYPERLINK("https://docs.wto.org/imrd/directdoc.asp?DDFDocuments/v/G/TBTN21/BRA1284A6C1.docx", "https://docs.wto.org/imrd/directdoc.asp?DDFDocuments/v/G/TBTN21/BRA1284A6C1.docx")</f>
        <v>https://docs.wto.org/imrd/directdoc.asp?DDFDocuments/v/G/TBTN21/BRA1284A6C1.docx</v>
      </c>
      <c r="U934" s="3" t="s">
        <v>421</v>
      </c>
      <c r="V934" s="3" t="s">
        <v>422</v>
      </c>
      <c r="W934" s="3" t="s">
        <v>422</v>
      </c>
      <c r="X934" s="3" t="s">
        <v>422</v>
      </c>
      <c r="Y934" s="3" t="s">
        <v>422</v>
      </c>
      <c r="Z934" s="3" t="s">
        <v>422</v>
      </c>
      <c r="AA934" s="3" t="s">
        <v>422</v>
      </c>
      <c r="AB934" s="1" t="s">
        <v>23</v>
      </c>
    </row>
    <row r="935" spans="1:28" ht="135" x14ac:dyDescent="0.25">
      <c r="A935" s="3" t="s">
        <v>94</v>
      </c>
      <c r="B935" s="9">
        <v>46010</v>
      </c>
      <c r="C935" s="13" t="str">
        <f>HYPERLINK("https://eping.wto.org/en/Search?viewData= G/TBT/N/KOR/1335"," G/TBT/N/KOR/1335")</f>
        <v xml:space="preserve"> G/TBT/N/KOR/1335</v>
      </c>
      <c r="D935" s="1" t="s">
        <v>2106</v>
      </c>
      <c r="E935" s="1" t="s">
        <v>2107</v>
      </c>
      <c r="F935" s="1" t="s">
        <v>2108</v>
      </c>
      <c r="G935" s="1" t="s">
        <v>23</v>
      </c>
      <c r="H935" s="1" t="s">
        <v>23</v>
      </c>
      <c r="I935" s="1" t="s">
        <v>66</v>
      </c>
      <c r="J935" s="1" t="s">
        <v>2109</v>
      </c>
      <c r="K935" s="1" t="s">
        <v>23</v>
      </c>
      <c r="L935" s="3"/>
      <c r="M935" s="9">
        <v>46030</v>
      </c>
      <c r="N935" s="9" t="s">
        <v>23</v>
      </c>
      <c r="O935" s="9" t="s">
        <v>23</v>
      </c>
      <c r="P935" s="3" t="s">
        <v>24</v>
      </c>
      <c r="Q935" s="1" t="s">
        <v>2110</v>
      </c>
      <c r="R935" s="3" t="str">
        <f>HYPERLINK("https://docs.wto.org/imrd/directdoc.asp?DDFDocuments/t/G/TBTN25/KOR1335.docx", "https://docs.wto.org/imrd/directdoc.asp?DDFDocuments/t/G/TBTN25/KOR1335.docx")</f>
        <v>https://docs.wto.org/imrd/directdoc.asp?DDFDocuments/t/G/TBTN25/KOR1335.docx</v>
      </c>
      <c r="S935" s="3" t="str">
        <f>HYPERLINK("https://docs.wto.org/imrd/directdoc.asp?DDFDocuments/u/G/TBTN25/KOR1335.docx", "https://docs.wto.org/imrd/directdoc.asp?DDFDocuments/u/G/TBTN25/KOR1335.docx")</f>
        <v>https://docs.wto.org/imrd/directdoc.asp?DDFDocuments/u/G/TBTN25/KOR1335.docx</v>
      </c>
      <c r="T935" s="3" t="str">
        <f>HYPERLINK("https://docs.wto.org/imrd/directdoc.asp?DDFDocuments/v/G/TBTN25/KOR1335.docx", "https://docs.wto.org/imrd/directdoc.asp?DDFDocuments/v/G/TBTN25/KOR1335.docx")</f>
        <v>https://docs.wto.org/imrd/directdoc.asp?DDFDocuments/v/G/TBTN25/KOR1335.docx</v>
      </c>
      <c r="U935" s="3" t="s">
        <v>421</v>
      </c>
      <c r="V935" s="3" t="s">
        <v>422</v>
      </c>
      <c r="W935" s="3" t="s">
        <v>422</v>
      </c>
      <c r="X935" s="3" t="s">
        <v>422</v>
      </c>
      <c r="Y935" s="3" t="s">
        <v>422</v>
      </c>
      <c r="Z935" s="3" t="s">
        <v>422</v>
      </c>
      <c r="AA935" s="3" t="s">
        <v>422</v>
      </c>
      <c r="AB935" s="1" t="s">
        <v>2111</v>
      </c>
    </row>
    <row r="936" spans="1:28" ht="105" x14ac:dyDescent="0.25">
      <c r="A936" s="3" t="s">
        <v>32</v>
      </c>
      <c r="B936" s="9">
        <v>46010</v>
      </c>
      <c r="C936" s="13" t="str">
        <f>HYPERLINK("https://eping.wto.org/en/Search?viewData= G/TBT/N/CHN/2164"," G/TBT/N/CHN/2164")</f>
        <v xml:space="preserve"> G/TBT/N/CHN/2164</v>
      </c>
      <c r="D936" s="1" t="s">
        <v>2112</v>
      </c>
      <c r="E936" s="1" t="s">
        <v>2113</v>
      </c>
      <c r="F936" s="1" t="s">
        <v>2114</v>
      </c>
      <c r="G936" s="1" t="s">
        <v>2115</v>
      </c>
      <c r="H936" s="1" t="s">
        <v>2116</v>
      </c>
      <c r="I936" s="1" t="s">
        <v>95</v>
      </c>
      <c r="J936" s="1" t="s">
        <v>23</v>
      </c>
      <c r="K936" s="1" t="s">
        <v>23</v>
      </c>
      <c r="L936" s="3"/>
      <c r="M936" s="9">
        <v>46070</v>
      </c>
      <c r="N936" s="9" t="s">
        <v>23</v>
      </c>
      <c r="O936" s="9" t="s">
        <v>23</v>
      </c>
      <c r="P936" s="3" t="s">
        <v>24</v>
      </c>
      <c r="Q936" s="1" t="s">
        <v>2117</v>
      </c>
      <c r="R936" s="3" t="str">
        <f>HYPERLINK("https://docs.wto.org/imrd/directdoc.asp?DDFDocuments/t/G/TBTN25/CHN2164.docx", "https://docs.wto.org/imrd/directdoc.asp?DDFDocuments/t/G/TBTN25/CHN2164.docx")</f>
        <v>https://docs.wto.org/imrd/directdoc.asp?DDFDocuments/t/G/TBTN25/CHN2164.docx</v>
      </c>
      <c r="S936" s="3" t="str">
        <f>HYPERLINK("https://docs.wto.org/imrd/directdoc.asp?DDFDocuments/u/G/TBTN25/CHN2164.docx", "https://docs.wto.org/imrd/directdoc.asp?DDFDocuments/u/G/TBTN25/CHN2164.docx")</f>
        <v>https://docs.wto.org/imrd/directdoc.asp?DDFDocuments/u/G/TBTN25/CHN2164.docx</v>
      </c>
      <c r="T936" s="3" t="str">
        <f>HYPERLINK("https://docs.wto.org/imrd/directdoc.asp?DDFDocuments/v/G/TBTN25/CHN2164.docx", "https://docs.wto.org/imrd/directdoc.asp?DDFDocuments/v/G/TBTN25/CHN2164.docx")</f>
        <v>https://docs.wto.org/imrd/directdoc.asp?DDFDocuments/v/G/TBTN25/CHN2164.docx</v>
      </c>
      <c r="U936" s="3" t="s">
        <v>421</v>
      </c>
      <c r="V936" s="3" t="s">
        <v>422</v>
      </c>
      <c r="W936" s="3" t="s">
        <v>422</v>
      </c>
      <c r="X936" s="3" t="s">
        <v>422</v>
      </c>
      <c r="Y936" s="3" t="s">
        <v>422</v>
      </c>
      <c r="Z936" s="3" t="s">
        <v>422</v>
      </c>
      <c r="AA936" s="3" t="s">
        <v>422</v>
      </c>
      <c r="AB936" s="1" t="s">
        <v>2118</v>
      </c>
    </row>
    <row r="937" spans="1:28" ht="75" x14ac:dyDescent="0.25">
      <c r="A937" s="3" t="s">
        <v>32</v>
      </c>
      <c r="B937" s="9">
        <v>46010</v>
      </c>
      <c r="C937" s="13" t="str">
        <f>HYPERLINK("https://eping.wto.org/en/Search?viewData= G/TBT/N/CHN/2167"," G/TBT/N/CHN/2167")</f>
        <v xml:space="preserve"> G/TBT/N/CHN/2167</v>
      </c>
      <c r="D937" s="1" t="s">
        <v>2119</v>
      </c>
      <c r="E937" s="1" t="s">
        <v>2120</v>
      </c>
      <c r="F937" s="1" t="s">
        <v>2121</v>
      </c>
      <c r="G937" s="1" t="s">
        <v>2122</v>
      </c>
      <c r="H937" s="1" t="s">
        <v>2123</v>
      </c>
      <c r="I937" s="1" t="s">
        <v>146</v>
      </c>
      <c r="J937" s="1" t="s">
        <v>23</v>
      </c>
      <c r="K937" s="1" t="s">
        <v>23</v>
      </c>
      <c r="L937" s="3"/>
      <c r="M937" s="9">
        <v>46070</v>
      </c>
      <c r="N937" s="9" t="s">
        <v>23</v>
      </c>
      <c r="O937" s="9" t="s">
        <v>23</v>
      </c>
      <c r="P937" s="3" t="s">
        <v>24</v>
      </c>
      <c r="Q937" s="1" t="s">
        <v>2124</v>
      </c>
      <c r="R937" s="3" t="str">
        <f>HYPERLINK("https://docs.wto.org/imrd/directdoc.asp?DDFDocuments/t/G/TBTN25/CHN2167.docx", "https://docs.wto.org/imrd/directdoc.asp?DDFDocuments/t/G/TBTN25/CHN2167.docx")</f>
        <v>https://docs.wto.org/imrd/directdoc.asp?DDFDocuments/t/G/TBTN25/CHN2167.docx</v>
      </c>
      <c r="S937" s="3" t="str">
        <f>HYPERLINK("https://docs.wto.org/imrd/directdoc.asp?DDFDocuments/u/G/TBTN25/CHN2167.docx", "https://docs.wto.org/imrd/directdoc.asp?DDFDocuments/u/G/TBTN25/CHN2167.docx")</f>
        <v>https://docs.wto.org/imrd/directdoc.asp?DDFDocuments/u/G/TBTN25/CHN2167.docx</v>
      </c>
      <c r="T937" s="3" t="str">
        <f>HYPERLINK("https://docs.wto.org/imrd/directdoc.asp?DDFDocuments/v/G/TBTN25/CHN2167.docx", "https://docs.wto.org/imrd/directdoc.asp?DDFDocuments/v/G/TBTN25/CHN2167.docx")</f>
        <v>https://docs.wto.org/imrd/directdoc.asp?DDFDocuments/v/G/TBTN25/CHN2167.docx</v>
      </c>
      <c r="U937" s="3" t="s">
        <v>421</v>
      </c>
      <c r="V937" s="3" t="s">
        <v>422</v>
      </c>
      <c r="W937" s="3" t="s">
        <v>422</v>
      </c>
      <c r="X937" s="3" t="s">
        <v>422</v>
      </c>
      <c r="Y937" s="3" t="s">
        <v>422</v>
      </c>
      <c r="Z937" s="3" t="s">
        <v>422</v>
      </c>
      <c r="AA937" s="3" t="s">
        <v>422</v>
      </c>
      <c r="AB937" s="1" t="s">
        <v>23</v>
      </c>
    </row>
    <row r="938" spans="1:28" ht="90" x14ac:dyDescent="0.25">
      <c r="A938" s="3" t="s">
        <v>94</v>
      </c>
      <c r="B938" s="9">
        <v>46010</v>
      </c>
      <c r="C938" s="13" t="str">
        <f>HYPERLINK("https://eping.wto.org/en/Search?viewData= G/TBT/N/KOR/1332"," G/TBT/N/KOR/1332")</f>
        <v xml:space="preserve"> G/TBT/N/KOR/1332</v>
      </c>
      <c r="D938" s="1" t="s">
        <v>2125</v>
      </c>
      <c r="E938" s="1" t="s">
        <v>2126</v>
      </c>
      <c r="F938" s="1" t="s">
        <v>2127</v>
      </c>
      <c r="G938" s="1" t="s">
        <v>23</v>
      </c>
      <c r="H938" s="1" t="s">
        <v>1081</v>
      </c>
      <c r="I938" s="1" t="s">
        <v>66</v>
      </c>
      <c r="J938" s="1" t="s">
        <v>23</v>
      </c>
      <c r="K938" s="1" t="s">
        <v>23</v>
      </c>
      <c r="L938" s="3"/>
      <c r="M938" s="9">
        <v>46050</v>
      </c>
      <c r="N938" s="9" t="s">
        <v>23</v>
      </c>
      <c r="O938" s="9" t="s">
        <v>23</v>
      </c>
      <c r="P938" s="3" t="s">
        <v>24</v>
      </c>
      <c r="Q938" s="1" t="s">
        <v>2128</v>
      </c>
      <c r="R938" s="3" t="str">
        <f>HYPERLINK("https://docs.wto.org/imrd/directdoc.asp?DDFDocuments/t/G/TBTN25/KOR1332.docx", "https://docs.wto.org/imrd/directdoc.asp?DDFDocuments/t/G/TBTN25/KOR1332.docx")</f>
        <v>https://docs.wto.org/imrd/directdoc.asp?DDFDocuments/t/G/TBTN25/KOR1332.docx</v>
      </c>
      <c r="S938" s="3" t="str">
        <f>HYPERLINK("https://docs.wto.org/imrd/directdoc.asp?DDFDocuments/u/G/TBTN25/KOR1332.docx", "https://docs.wto.org/imrd/directdoc.asp?DDFDocuments/u/G/TBTN25/KOR1332.docx")</f>
        <v>https://docs.wto.org/imrd/directdoc.asp?DDFDocuments/u/G/TBTN25/KOR1332.docx</v>
      </c>
      <c r="T938" s="3" t="str">
        <f>HYPERLINK("https://docs.wto.org/imrd/directdoc.asp?DDFDocuments/v/G/TBTN25/KOR1332.docx", "https://docs.wto.org/imrd/directdoc.asp?DDFDocuments/v/G/TBTN25/KOR1332.docx")</f>
        <v>https://docs.wto.org/imrd/directdoc.asp?DDFDocuments/v/G/TBTN25/KOR1332.docx</v>
      </c>
      <c r="U938" s="3" t="s">
        <v>421</v>
      </c>
      <c r="V938" s="3" t="s">
        <v>422</v>
      </c>
      <c r="W938" s="3" t="s">
        <v>421</v>
      </c>
      <c r="X938" s="3" t="s">
        <v>422</v>
      </c>
      <c r="Y938" s="3" t="s">
        <v>422</v>
      </c>
      <c r="Z938" s="3" t="s">
        <v>422</v>
      </c>
      <c r="AA938" s="3" t="s">
        <v>422</v>
      </c>
      <c r="AB938" s="1" t="s">
        <v>2129</v>
      </c>
    </row>
    <row r="939" spans="1:28" ht="45" x14ac:dyDescent="0.25">
      <c r="A939" s="3" t="s">
        <v>27</v>
      </c>
      <c r="B939" s="9">
        <v>46010</v>
      </c>
      <c r="C939" s="13" t="str">
        <f>HYPERLINK("https://eping.wto.org/en/Search?viewData= G/TBT/N/CHL/761/Add.1"," G/TBT/N/CHL/761/Add.1")</f>
        <v xml:space="preserve"> G/TBT/N/CHL/761/Add.1</v>
      </c>
      <c r="D939" s="1" t="s">
        <v>2130</v>
      </c>
      <c r="E939" s="1" t="s">
        <v>957</v>
      </c>
      <c r="F939" s="1" t="s">
        <v>2131</v>
      </c>
      <c r="G939" s="1" t="s">
        <v>23</v>
      </c>
      <c r="H939" s="1" t="s">
        <v>2132</v>
      </c>
      <c r="I939" s="1" t="s">
        <v>106</v>
      </c>
      <c r="J939" s="1" t="s">
        <v>23</v>
      </c>
      <c r="K939" s="1" t="s">
        <v>23</v>
      </c>
      <c r="L939" s="3"/>
      <c r="M939" s="9" t="s">
        <v>23</v>
      </c>
      <c r="N939" s="9" t="s">
        <v>23</v>
      </c>
      <c r="O939" s="9" t="s">
        <v>23</v>
      </c>
      <c r="P939" s="3" t="s">
        <v>71</v>
      </c>
      <c r="Q939" s="1" t="s">
        <v>2133</v>
      </c>
      <c r="R939" s="3" t="str">
        <f>HYPERLINK("https://docs.wto.org/imrd/directdoc.asp?DDFDocuments/t/G/TBTN25/CHL761A1.docx", "https://docs.wto.org/imrd/directdoc.asp?DDFDocuments/t/G/TBTN25/CHL761A1.docx")</f>
        <v>https://docs.wto.org/imrd/directdoc.asp?DDFDocuments/t/G/TBTN25/CHL761A1.docx</v>
      </c>
      <c r="S939" s="3" t="str">
        <f>HYPERLINK("https://docs.wto.org/imrd/directdoc.asp?DDFDocuments/u/G/TBTN25/CHL761A1.docx", "https://docs.wto.org/imrd/directdoc.asp?DDFDocuments/u/G/TBTN25/CHL761A1.docx")</f>
        <v>https://docs.wto.org/imrd/directdoc.asp?DDFDocuments/u/G/TBTN25/CHL761A1.docx</v>
      </c>
      <c r="T939" s="3" t="str">
        <f>HYPERLINK("https://docs.wto.org/imrd/directdoc.asp?DDFDocuments/v/G/TBTN25/CHL761A1.docx", "https://docs.wto.org/imrd/directdoc.asp?DDFDocuments/v/G/TBTN25/CHL761A1.docx")</f>
        <v>https://docs.wto.org/imrd/directdoc.asp?DDFDocuments/v/G/TBTN25/CHL761A1.docx</v>
      </c>
      <c r="U939" s="3" t="s">
        <v>422</v>
      </c>
      <c r="V939" s="3" t="s">
        <v>422</v>
      </c>
      <c r="W939" s="3" t="s">
        <v>422</v>
      </c>
      <c r="X939" s="3" t="s">
        <v>422</v>
      </c>
      <c r="Y939" s="3" t="s">
        <v>422</v>
      </c>
      <c r="Z939" s="3" t="s">
        <v>422</v>
      </c>
      <c r="AA939" s="3" t="s">
        <v>422</v>
      </c>
      <c r="AB939" s="1" t="s">
        <v>23</v>
      </c>
    </row>
    <row r="940" spans="1:28" ht="120" x14ac:dyDescent="0.25">
      <c r="A940" s="3" t="s">
        <v>43</v>
      </c>
      <c r="B940" s="9">
        <v>46010</v>
      </c>
      <c r="C940" s="13" t="str">
        <f>HYPERLINK("https://eping.wto.org/en/Search?viewData= G/TBT/N/RWA/1321"," G/TBT/N/RWA/1321")</f>
        <v xml:space="preserve"> G/TBT/N/RWA/1321</v>
      </c>
      <c r="D940" s="1" t="s">
        <v>2134</v>
      </c>
      <c r="E940" s="1" t="s">
        <v>2135</v>
      </c>
      <c r="F940" s="1" t="s">
        <v>2136</v>
      </c>
      <c r="G940" s="1" t="s">
        <v>23</v>
      </c>
      <c r="H940" s="1" t="s">
        <v>2137</v>
      </c>
      <c r="I940" s="1" t="s">
        <v>104</v>
      </c>
      <c r="J940" s="1" t="s">
        <v>23</v>
      </c>
      <c r="K940" s="1" t="s">
        <v>23</v>
      </c>
      <c r="L940" s="3"/>
      <c r="M940" s="9">
        <v>46070</v>
      </c>
      <c r="N940" s="9" t="s">
        <v>23</v>
      </c>
      <c r="O940" s="9" t="s">
        <v>23</v>
      </c>
      <c r="P940" s="3" t="s">
        <v>24</v>
      </c>
      <c r="Q940" s="1" t="s">
        <v>2138</v>
      </c>
      <c r="R940" s="3" t="str">
        <f>HYPERLINK("https://docs.wto.org/imrd/directdoc.asp?DDFDocuments/t/G/TBTN25/RWA1321.docx", "https://docs.wto.org/imrd/directdoc.asp?DDFDocuments/t/G/TBTN25/RWA1321.docx")</f>
        <v>https://docs.wto.org/imrd/directdoc.asp?DDFDocuments/t/G/TBTN25/RWA1321.docx</v>
      </c>
      <c r="S940" s="3" t="str">
        <f>HYPERLINK("https://docs.wto.org/imrd/directdoc.asp?DDFDocuments/u/G/TBTN25/RWA1321.docx", "https://docs.wto.org/imrd/directdoc.asp?DDFDocuments/u/G/TBTN25/RWA1321.docx")</f>
        <v>https://docs.wto.org/imrd/directdoc.asp?DDFDocuments/u/G/TBTN25/RWA1321.docx</v>
      </c>
      <c r="T940" s="3" t="str">
        <f>HYPERLINK("https://docs.wto.org/imrd/directdoc.asp?DDFDocuments/v/G/TBTN25/RWA1321.docx", "https://docs.wto.org/imrd/directdoc.asp?DDFDocuments/v/G/TBTN25/RWA1321.docx")</f>
        <v>https://docs.wto.org/imrd/directdoc.asp?DDFDocuments/v/G/TBTN25/RWA1321.docx</v>
      </c>
      <c r="U940" s="3" t="s">
        <v>421</v>
      </c>
      <c r="V940" s="3" t="s">
        <v>422</v>
      </c>
      <c r="W940" s="3" t="s">
        <v>422</v>
      </c>
      <c r="X940" s="3" t="s">
        <v>422</v>
      </c>
      <c r="Y940" s="3" t="s">
        <v>422</v>
      </c>
      <c r="Z940" s="3" t="s">
        <v>422</v>
      </c>
      <c r="AA940" s="3" t="s">
        <v>422</v>
      </c>
      <c r="AB940" s="1" t="s">
        <v>2139</v>
      </c>
    </row>
    <row r="941" spans="1:28" ht="409.5" x14ac:dyDescent="0.25">
      <c r="A941" s="3" t="s">
        <v>43</v>
      </c>
      <c r="B941" s="9">
        <v>46010</v>
      </c>
      <c r="C941" s="13" t="str">
        <f>HYPERLINK("https://eping.wto.org/en/Search?viewData= G/TBT/N/RWA/1323"," G/TBT/N/RWA/1323")</f>
        <v xml:space="preserve"> G/TBT/N/RWA/1323</v>
      </c>
      <c r="D941" s="1" t="s">
        <v>2140</v>
      </c>
      <c r="E941" s="1" t="s">
        <v>2141</v>
      </c>
      <c r="F941" s="1" t="s">
        <v>2066</v>
      </c>
      <c r="G941" s="1" t="s">
        <v>23</v>
      </c>
      <c r="H941" s="1" t="s">
        <v>1962</v>
      </c>
      <c r="I941" s="1" t="s">
        <v>1108</v>
      </c>
      <c r="J941" s="1" t="s">
        <v>23</v>
      </c>
      <c r="K941" s="1" t="s">
        <v>30</v>
      </c>
      <c r="L941" s="3"/>
      <c r="M941" s="9">
        <v>46070</v>
      </c>
      <c r="N941" s="9" t="s">
        <v>23</v>
      </c>
      <c r="O941" s="9" t="s">
        <v>23</v>
      </c>
      <c r="P941" s="3" t="s">
        <v>24</v>
      </c>
      <c r="Q941" s="1" t="s">
        <v>2142</v>
      </c>
      <c r="R941" s="3" t="str">
        <f>HYPERLINK("https://docs.wto.org/imrd/directdoc.asp?DDFDocuments/t/G/TBTN25/RWA1323.docx", "https://docs.wto.org/imrd/directdoc.asp?DDFDocuments/t/G/TBTN25/RWA1323.docx")</f>
        <v>https://docs.wto.org/imrd/directdoc.asp?DDFDocuments/t/G/TBTN25/RWA1323.docx</v>
      </c>
      <c r="S941" s="3" t="str">
        <f>HYPERLINK("https://docs.wto.org/imrd/directdoc.asp?DDFDocuments/u/G/TBTN25/RWA1323.docx", "https://docs.wto.org/imrd/directdoc.asp?DDFDocuments/u/G/TBTN25/RWA1323.docx")</f>
        <v>https://docs.wto.org/imrd/directdoc.asp?DDFDocuments/u/G/TBTN25/RWA1323.docx</v>
      </c>
      <c r="T941" s="3" t="str">
        <f>HYPERLINK("https://docs.wto.org/imrd/directdoc.asp?DDFDocuments/v/G/TBTN25/RWA1323.docx", "https://docs.wto.org/imrd/directdoc.asp?DDFDocuments/v/G/TBTN25/RWA1323.docx")</f>
        <v>https://docs.wto.org/imrd/directdoc.asp?DDFDocuments/v/G/TBTN25/RWA1323.docx</v>
      </c>
      <c r="U941" s="3" t="s">
        <v>421</v>
      </c>
      <c r="V941" s="3" t="s">
        <v>422</v>
      </c>
      <c r="W941" s="3" t="s">
        <v>422</v>
      </c>
      <c r="X941" s="3" t="s">
        <v>422</v>
      </c>
      <c r="Y941" s="3" t="s">
        <v>422</v>
      </c>
      <c r="Z941" s="3" t="s">
        <v>422</v>
      </c>
      <c r="AA941" s="3" t="s">
        <v>422</v>
      </c>
      <c r="AB941" s="1" t="s">
        <v>2068</v>
      </c>
    </row>
    <row r="942" spans="1:28" ht="409.5" x14ac:dyDescent="0.25">
      <c r="A942" s="3" t="s">
        <v>457</v>
      </c>
      <c r="B942" s="9">
        <v>46010</v>
      </c>
      <c r="C942" s="13" t="str">
        <f>HYPERLINK("https://eping.wto.org/en/Search?viewData= G/TBT/N/CZE/262"," G/TBT/N/CZE/262")</f>
        <v xml:space="preserve"> G/TBT/N/CZE/262</v>
      </c>
      <c r="D942" s="1" t="s">
        <v>2143</v>
      </c>
      <c r="E942" s="1" t="s">
        <v>2144</v>
      </c>
      <c r="F942" s="1" t="s">
        <v>2145</v>
      </c>
      <c r="G942" s="1" t="s">
        <v>23</v>
      </c>
      <c r="H942" s="1" t="s">
        <v>461</v>
      </c>
      <c r="I942" s="1" t="s">
        <v>462</v>
      </c>
      <c r="J942" s="1" t="s">
        <v>2146</v>
      </c>
      <c r="K942" s="1" t="s">
        <v>23</v>
      </c>
      <c r="L942" s="3"/>
      <c r="M942" s="9">
        <v>46073</v>
      </c>
      <c r="N942" s="9">
        <v>46096</v>
      </c>
      <c r="O942" s="9">
        <v>46113</v>
      </c>
      <c r="P942" s="3" t="s">
        <v>24</v>
      </c>
      <c r="Q942" s="1" t="s">
        <v>2147</v>
      </c>
      <c r="R942" s="3" t="str">
        <f>HYPERLINK("https://docs.wto.org/imrd/directdoc.asp?DDFDocuments/t/G/TBTN25/CZE262.docx", "https://docs.wto.org/imrd/directdoc.asp?DDFDocuments/t/G/TBTN25/CZE262.docx")</f>
        <v>https://docs.wto.org/imrd/directdoc.asp?DDFDocuments/t/G/TBTN25/CZE262.docx</v>
      </c>
      <c r="S942" s="3" t="str">
        <f>HYPERLINK("https://docs.wto.org/imrd/directdoc.asp?DDFDocuments/u/G/TBTN25/CZE262.docx", "https://docs.wto.org/imrd/directdoc.asp?DDFDocuments/u/G/TBTN25/CZE262.docx")</f>
        <v>https://docs.wto.org/imrd/directdoc.asp?DDFDocuments/u/G/TBTN25/CZE262.docx</v>
      </c>
      <c r="T942" s="3" t="str">
        <f>HYPERLINK("https://docs.wto.org/imrd/directdoc.asp?DDFDocuments/v/G/TBTN25/CZE262.docx", "https://docs.wto.org/imrd/directdoc.asp?DDFDocuments/v/G/TBTN25/CZE262.docx")</f>
        <v>https://docs.wto.org/imrd/directdoc.asp?DDFDocuments/v/G/TBTN25/CZE262.docx</v>
      </c>
      <c r="U942" s="3" t="s">
        <v>421</v>
      </c>
      <c r="V942" s="3" t="s">
        <v>422</v>
      </c>
      <c r="W942" s="3" t="s">
        <v>422</v>
      </c>
      <c r="X942" s="3" t="s">
        <v>422</v>
      </c>
      <c r="Y942" s="3" t="s">
        <v>422</v>
      </c>
      <c r="Z942" s="3" t="s">
        <v>422</v>
      </c>
      <c r="AA942" s="3" t="s">
        <v>422</v>
      </c>
      <c r="AB942" s="1" t="s">
        <v>2148</v>
      </c>
    </row>
    <row r="943" spans="1:28" ht="195" x14ac:dyDescent="0.25">
      <c r="A943" s="3" t="s">
        <v>32</v>
      </c>
      <c r="B943" s="9">
        <v>46010</v>
      </c>
      <c r="C943" s="13" t="str">
        <f>HYPERLINK("https://eping.wto.org/en/Search?viewData= G/TBT/N/CHN/2163"," G/TBT/N/CHN/2163")</f>
        <v xml:space="preserve"> G/TBT/N/CHN/2163</v>
      </c>
      <c r="D943" s="1" t="s">
        <v>2149</v>
      </c>
      <c r="E943" s="1" t="s">
        <v>2150</v>
      </c>
      <c r="F943" s="1" t="s">
        <v>2151</v>
      </c>
      <c r="G943" s="1" t="s">
        <v>2152</v>
      </c>
      <c r="H943" s="1" t="s">
        <v>2153</v>
      </c>
      <c r="I943" s="1" t="s">
        <v>66</v>
      </c>
      <c r="J943" s="1" t="s">
        <v>23</v>
      </c>
      <c r="K943" s="1" t="s">
        <v>23</v>
      </c>
      <c r="L943" s="3"/>
      <c r="M943" s="9">
        <v>46070</v>
      </c>
      <c r="N943" s="9" t="s">
        <v>23</v>
      </c>
      <c r="O943" s="9" t="s">
        <v>23</v>
      </c>
      <c r="P943" s="3" t="s">
        <v>24</v>
      </c>
      <c r="Q943" s="1" t="s">
        <v>2154</v>
      </c>
      <c r="R943" s="3" t="str">
        <f>HYPERLINK("https://docs.wto.org/imrd/directdoc.asp?DDFDocuments/t/G/TBTN25/CHN2163.docx", "https://docs.wto.org/imrd/directdoc.asp?DDFDocuments/t/G/TBTN25/CHN2163.docx")</f>
        <v>https://docs.wto.org/imrd/directdoc.asp?DDFDocuments/t/G/TBTN25/CHN2163.docx</v>
      </c>
      <c r="S943" s="3" t="str">
        <f>HYPERLINK("https://docs.wto.org/imrd/directdoc.asp?DDFDocuments/u/G/TBTN25/CHN2163.docx", "https://docs.wto.org/imrd/directdoc.asp?DDFDocuments/u/G/TBTN25/CHN2163.docx")</f>
        <v>https://docs.wto.org/imrd/directdoc.asp?DDFDocuments/u/G/TBTN25/CHN2163.docx</v>
      </c>
      <c r="T943" s="3" t="str">
        <f>HYPERLINK("https://docs.wto.org/imrd/directdoc.asp?DDFDocuments/v/G/TBTN25/CHN2163.docx", "https://docs.wto.org/imrd/directdoc.asp?DDFDocuments/v/G/TBTN25/CHN2163.docx")</f>
        <v>https://docs.wto.org/imrd/directdoc.asp?DDFDocuments/v/G/TBTN25/CHN2163.docx</v>
      </c>
      <c r="U943" s="3" t="s">
        <v>421</v>
      </c>
      <c r="V943" s="3" t="s">
        <v>422</v>
      </c>
      <c r="W943" s="3" t="s">
        <v>422</v>
      </c>
      <c r="X943" s="3" t="s">
        <v>422</v>
      </c>
      <c r="Y943" s="3" t="s">
        <v>422</v>
      </c>
      <c r="Z943" s="3" t="s">
        <v>422</v>
      </c>
      <c r="AA943" s="3" t="s">
        <v>422</v>
      </c>
      <c r="AB943" s="1" t="s">
        <v>2155</v>
      </c>
    </row>
    <row r="944" spans="1:28" ht="409.5" x14ac:dyDescent="0.25">
      <c r="A944" s="3" t="s">
        <v>43</v>
      </c>
      <c r="B944" s="9">
        <v>46010</v>
      </c>
      <c r="C944" s="13" t="str">
        <f>HYPERLINK("https://eping.wto.org/en/Search?viewData= G/TBT/N/RWA/1320"," G/TBT/N/RWA/1320")</f>
        <v xml:space="preserve"> G/TBT/N/RWA/1320</v>
      </c>
      <c r="D944" s="1" t="s">
        <v>2156</v>
      </c>
      <c r="E944" s="1" t="s">
        <v>2157</v>
      </c>
      <c r="F944" s="1" t="s">
        <v>2158</v>
      </c>
      <c r="G944" s="1" t="s">
        <v>23</v>
      </c>
      <c r="H944" s="1" t="s">
        <v>127</v>
      </c>
      <c r="I944" s="1" t="s">
        <v>1108</v>
      </c>
      <c r="J944" s="1" t="s">
        <v>23</v>
      </c>
      <c r="K944" s="1" t="s">
        <v>30</v>
      </c>
      <c r="L944" s="3"/>
      <c r="M944" s="9">
        <v>46070</v>
      </c>
      <c r="N944" s="9" t="s">
        <v>23</v>
      </c>
      <c r="O944" s="9" t="s">
        <v>23</v>
      </c>
      <c r="P944" s="3" t="s">
        <v>24</v>
      </c>
      <c r="Q944" s="1" t="s">
        <v>2159</v>
      </c>
      <c r="R944" s="3" t="str">
        <f>HYPERLINK("https://docs.wto.org/imrd/directdoc.asp?DDFDocuments/t/G/TBTN25/RWA1320.docx", "https://docs.wto.org/imrd/directdoc.asp?DDFDocuments/t/G/TBTN25/RWA1320.docx")</f>
        <v>https://docs.wto.org/imrd/directdoc.asp?DDFDocuments/t/G/TBTN25/RWA1320.docx</v>
      </c>
      <c r="S944" s="3" t="str">
        <f>HYPERLINK("https://docs.wto.org/imrd/directdoc.asp?DDFDocuments/u/G/TBTN25/RWA1320.docx", "https://docs.wto.org/imrd/directdoc.asp?DDFDocuments/u/G/TBTN25/RWA1320.docx")</f>
        <v>https://docs.wto.org/imrd/directdoc.asp?DDFDocuments/u/G/TBTN25/RWA1320.docx</v>
      </c>
      <c r="T944" s="3" t="str">
        <f>HYPERLINK("https://docs.wto.org/imrd/directdoc.asp?DDFDocuments/v/G/TBTN25/RWA1320.docx", "https://docs.wto.org/imrd/directdoc.asp?DDFDocuments/v/G/TBTN25/RWA1320.docx")</f>
        <v>https://docs.wto.org/imrd/directdoc.asp?DDFDocuments/v/G/TBTN25/RWA1320.docx</v>
      </c>
      <c r="U944" s="3" t="s">
        <v>421</v>
      </c>
      <c r="V944" s="3" t="s">
        <v>422</v>
      </c>
      <c r="W944" s="3" t="s">
        <v>422</v>
      </c>
      <c r="X944" s="3" t="s">
        <v>422</v>
      </c>
      <c r="Y944" s="3" t="s">
        <v>422</v>
      </c>
      <c r="Z944" s="3" t="s">
        <v>422</v>
      </c>
      <c r="AA944" s="3" t="s">
        <v>422</v>
      </c>
      <c r="AB944" s="1" t="s">
        <v>2160</v>
      </c>
    </row>
    <row r="945" spans="1:28" ht="105" x14ac:dyDescent="0.25">
      <c r="A945" s="3" t="s">
        <v>43</v>
      </c>
      <c r="B945" s="9">
        <v>46010</v>
      </c>
      <c r="C945" s="13" t="str">
        <f>HYPERLINK("https://eping.wto.org/en/Search?viewData= G/TBT/N/RWA/1325"," G/TBT/N/RWA/1325")</f>
        <v xml:space="preserve"> G/TBT/N/RWA/1325</v>
      </c>
      <c r="D945" s="1" t="s">
        <v>2161</v>
      </c>
      <c r="E945" s="1" t="s">
        <v>2162</v>
      </c>
      <c r="F945" s="1" t="s">
        <v>2163</v>
      </c>
      <c r="G945" s="1" t="s">
        <v>23</v>
      </c>
      <c r="H945" s="1" t="s">
        <v>2164</v>
      </c>
      <c r="I945" s="1" t="s">
        <v>1108</v>
      </c>
      <c r="J945" s="1" t="s">
        <v>23</v>
      </c>
      <c r="K945" s="1" t="s">
        <v>30</v>
      </c>
      <c r="L945" s="3"/>
      <c r="M945" s="9">
        <v>46070</v>
      </c>
      <c r="N945" s="9" t="s">
        <v>23</v>
      </c>
      <c r="O945" s="9" t="s">
        <v>23</v>
      </c>
      <c r="P945" s="3" t="s">
        <v>24</v>
      </c>
      <c r="Q945" s="1" t="s">
        <v>2165</v>
      </c>
      <c r="R945" s="3" t="str">
        <f>HYPERLINK("https://docs.wto.org/imrd/directdoc.asp?DDFDocuments/t/G/TBTN25/RWA1325.docx", "https://docs.wto.org/imrd/directdoc.asp?DDFDocuments/t/G/TBTN25/RWA1325.docx")</f>
        <v>https://docs.wto.org/imrd/directdoc.asp?DDFDocuments/t/G/TBTN25/RWA1325.docx</v>
      </c>
      <c r="S945" s="3" t="str">
        <f>HYPERLINK("https://docs.wto.org/imrd/directdoc.asp?DDFDocuments/u/G/TBTN25/RWA1325.docx", "https://docs.wto.org/imrd/directdoc.asp?DDFDocuments/u/G/TBTN25/RWA1325.docx")</f>
        <v>https://docs.wto.org/imrd/directdoc.asp?DDFDocuments/u/G/TBTN25/RWA1325.docx</v>
      </c>
      <c r="T945" s="3" t="str">
        <f>HYPERLINK("https://docs.wto.org/imrd/directdoc.asp?DDFDocuments/v/G/TBTN25/RWA1325.docx", "https://docs.wto.org/imrd/directdoc.asp?DDFDocuments/v/G/TBTN25/RWA1325.docx")</f>
        <v>https://docs.wto.org/imrd/directdoc.asp?DDFDocuments/v/G/TBTN25/RWA1325.docx</v>
      </c>
      <c r="U945" s="3" t="s">
        <v>421</v>
      </c>
      <c r="V945" s="3" t="s">
        <v>422</v>
      </c>
      <c r="W945" s="3" t="s">
        <v>422</v>
      </c>
      <c r="X945" s="3" t="s">
        <v>422</v>
      </c>
      <c r="Y945" s="3" t="s">
        <v>422</v>
      </c>
      <c r="Z945" s="3" t="s">
        <v>422</v>
      </c>
      <c r="AA945" s="3" t="s">
        <v>422</v>
      </c>
      <c r="AB945" s="1" t="s">
        <v>23</v>
      </c>
    </row>
    <row r="946" spans="1:28" ht="210" x14ac:dyDescent="0.25">
      <c r="A946" s="3" t="s">
        <v>32</v>
      </c>
      <c r="B946" s="9">
        <v>46010</v>
      </c>
      <c r="C946" s="13" t="str">
        <f>HYPERLINK("https://eping.wto.org/en/Search?viewData= G/TBT/N/CHN/2165"," G/TBT/N/CHN/2165")</f>
        <v xml:space="preserve"> G/TBT/N/CHN/2165</v>
      </c>
      <c r="D946" s="1" t="s">
        <v>2166</v>
      </c>
      <c r="E946" s="1" t="s">
        <v>2167</v>
      </c>
      <c r="F946" s="1" t="s">
        <v>2168</v>
      </c>
      <c r="G946" s="1" t="s">
        <v>2169</v>
      </c>
      <c r="H946" s="1" t="s">
        <v>165</v>
      </c>
      <c r="I946" s="1" t="s">
        <v>2170</v>
      </c>
      <c r="J946" s="1" t="s">
        <v>23</v>
      </c>
      <c r="K946" s="1" t="s">
        <v>23</v>
      </c>
      <c r="L946" s="3"/>
      <c r="M946" s="9">
        <v>46070</v>
      </c>
      <c r="N946" s="9" t="s">
        <v>23</v>
      </c>
      <c r="O946" s="9" t="s">
        <v>23</v>
      </c>
      <c r="P946" s="3" t="s">
        <v>24</v>
      </c>
      <c r="Q946" s="1" t="s">
        <v>2171</v>
      </c>
      <c r="R946" s="3" t="str">
        <f>HYPERLINK("https://docs.wto.org/imrd/directdoc.asp?DDFDocuments/t/G/TBTN25/CHN2165.docx", "https://docs.wto.org/imrd/directdoc.asp?DDFDocuments/t/G/TBTN25/CHN2165.docx")</f>
        <v>https://docs.wto.org/imrd/directdoc.asp?DDFDocuments/t/G/TBTN25/CHN2165.docx</v>
      </c>
      <c r="S946" s="3" t="str">
        <f>HYPERLINK("https://docs.wto.org/imrd/directdoc.asp?DDFDocuments/u/G/TBTN25/CHN2165.docx", "https://docs.wto.org/imrd/directdoc.asp?DDFDocuments/u/G/TBTN25/CHN2165.docx")</f>
        <v>https://docs.wto.org/imrd/directdoc.asp?DDFDocuments/u/G/TBTN25/CHN2165.docx</v>
      </c>
      <c r="T946" s="3" t="str">
        <f>HYPERLINK("https://docs.wto.org/imrd/directdoc.asp?DDFDocuments/v/G/TBTN25/CHN2165.docx", "https://docs.wto.org/imrd/directdoc.asp?DDFDocuments/v/G/TBTN25/CHN2165.docx")</f>
        <v>https://docs.wto.org/imrd/directdoc.asp?DDFDocuments/v/G/TBTN25/CHN2165.docx</v>
      </c>
      <c r="U946" s="3" t="s">
        <v>421</v>
      </c>
      <c r="V946" s="3" t="s">
        <v>422</v>
      </c>
      <c r="W946" s="3" t="s">
        <v>422</v>
      </c>
      <c r="X946" s="3" t="s">
        <v>422</v>
      </c>
      <c r="Y946" s="3" t="s">
        <v>422</v>
      </c>
      <c r="Z946" s="3" t="s">
        <v>422</v>
      </c>
      <c r="AA946" s="3" t="s">
        <v>422</v>
      </c>
      <c r="AB946" s="1" t="s">
        <v>23</v>
      </c>
    </row>
    <row r="947" spans="1:28" ht="75" x14ac:dyDescent="0.25">
      <c r="A947" s="3" t="s">
        <v>32</v>
      </c>
      <c r="B947" s="9">
        <v>46010</v>
      </c>
      <c r="C947" s="13" t="str">
        <f>HYPERLINK("https://eping.wto.org/en/Search?viewData= G/TBT/N/CHN/2166"," G/TBT/N/CHN/2166")</f>
        <v xml:space="preserve"> G/TBT/N/CHN/2166</v>
      </c>
      <c r="D947" s="1" t="s">
        <v>2172</v>
      </c>
      <c r="E947" s="1" t="s">
        <v>2173</v>
      </c>
      <c r="F947" s="1" t="s">
        <v>2121</v>
      </c>
      <c r="G947" s="1" t="s">
        <v>2122</v>
      </c>
      <c r="H947" s="1" t="s">
        <v>2123</v>
      </c>
      <c r="I947" s="1" t="s">
        <v>998</v>
      </c>
      <c r="J947" s="1" t="s">
        <v>23</v>
      </c>
      <c r="K947" s="1" t="s">
        <v>23</v>
      </c>
      <c r="L947" s="3"/>
      <c r="M947" s="9">
        <v>46070</v>
      </c>
      <c r="N947" s="9" t="s">
        <v>23</v>
      </c>
      <c r="O947" s="9" t="s">
        <v>23</v>
      </c>
      <c r="P947" s="3" t="s">
        <v>24</v>
      </c>
      <c r="Q947" s="1" t="s">
        <v>2174</v>
      </c>
      <c r="R947" s="3" t="str">
        <f>HYPERLINK("https://docs.wto.org/imrd/directdoc.asp?DDFDocuments/t/G/TBTN25/CHN2166.docx", "https://docs.wto.org/imrd/directdoc.asp?DDFDocuments/t/G/TBTN25/CHN2166.docx")</f>
        <v>https://docs.wto.org/imrd/directdoc.asp?DDFDocuments/t/G/TBTN25/CHN2166.docx</v>
      </c>
      <c r="S947" s="3" t="str">
        <f>HYPERLINK("https://docs.wto.org/imrd/directdoc.asp?DDFDocuments/u/G/TBTN25/CHN2166.docx", "https://docs.wto.org/imrd/directdoc.asp?DDFDocuments/u/G/TBTN25/CHN2166.docx")</f>
        <v>https://docs.wto.org/imrd/directdoc.asp?DDFDocuments/u/G/TBTN25/CHN2166.docx</v>
      </c>
      <c r="T947" s="3" t="str">
        <f>HYPERLINK("https://docs.wto.org/imrd/directdoc.asp?DDFDocuments/v/G/TBTN25/CHN2166.docx", "https://docs.wto.org/imrd/directdoc.asp?DDFDocuments/v/G/TBTN25/CHN2166.docx")</f>
        <v>https://docs.wto.org/imrd/directdoc.asp?DDFDocuments/v/G/TBTN25/CHN2166.docx</v>
      </c>
      <c r="U947" s="3" t="s">
        <v>421</v>
      </c>
      <c r="V947" s="3" t="s">
        <v>422</v>
      </c>
      <c r="W947" s="3" t="s">
        <v>422</v>
      </c>
      <c r="X947" s="3" t="s">
        <v>422</v>
      </c>
      <c r="Y947" s="3" t="s">
        <v>422</v>
      </c>
      <c r="Z947" s="3" t="s">
        <v>422</v>
      </c>
      <c r="AA947" s="3" t="s">
        <v>422</v>
      </c>
      <c r="AB947" s="1" t="s">
        <v>23</v>
      </c>
    </row>
    <row r="948" spans="1:28" ht="225" x14ac:dyDescent="0.25">
      <c r="A948" s="3" t="s">
        <v>43</v>
      </c>
      <c r="B948" s="9">
        <v>46010</v>
      </c>
      <c r="C948" s="13" t="str">
        <f>HYPERLINK("https://eping.wto.org/en/Search?viewData= G/TBT/N/RWA/1326"," G/TBT/N/RWA/1326")</f>
        <v xml:space="preserve"> G/TBT/N/RWA/1326</v>
      </c>
      <c r="D948" s="1" t="s">
        <v>2175</v>
      </c>
      <c r="E948" s="1" t="s">
        <v>2176</v>
      </c>
      <c r="F948" s="1" t="s">
        <v>2066</v>
      </c>
      <c r="G948" s="1" t="s">
        <v>2177</v>
      </c>
      <c r="H948" s="1" t="s">
        <v>1962</v>
      </c>
      <c r="I948" s="1" t="s">
        <v>1108</v>
      </c>
      <c r="J948" s="1" t="s">
        <v>23</v>
      </c>
      <c r="K948" s="1" t="s">
        <v>30</v>
      </c>
      <c r="L948" s="3"/>
      <c r="M948" s="9">
        <v>46070</v>
      </c>
      <c r="N948" s="9" t="s">
        <v>23</v>
      </c>
      <c r="O948" s="9" t="s">
        <v>23</v>
      </c>
      <c r="P948" s="3" t="s">
        <v>24</v>
      </c>
      <c r="Q948" s="1" t="s">
        <v>2178</v>
      </c>
      <c r="R948" s="3" t="str">
        <f>HYPERLINK("https://docs.wto.org/imrd/directdoc.asp?DDFDocuments/t/G/TBTN25/RWA1326.docx", "https://docs.wto.org/imrd/directdoc.asp?DDFDocuments/t/G/TBTN25/RWA1326.docx")</f>
        <v>https://docs.wto.org/imrd/directdoc.asp?DDFDocuments/t/G/TBTN25/RWA1326.docx</v>
      </c>
      <c r="S948" s="3" t="str">
        <f>HYPERLINK("https://docs.wto.org/imrd/directdoc.asp?DDFDocuments/u/G/TBTN25/RWA1326.docx", "https://docs.wto.org/imrd/directdoc.asp?DDFDocuments/u/G/TBTN25/RWA1326.docx")</f>
        <v>https://docs.wto.org/imrd/directdoc.asp?DDFDocuments/u/G/TBTN25/RWA1326.docx</v>
      </c>
      <c r="T948" s="3" t="str">
        <f>HYPERLINK("https://docs.wto.org/imrd/directdoc.asp?DDFDocuments/v/G/TBTN25/RWA1326.docx", "https://docs.wto.org/imrd/directdoc.asp?DDFDocuments/v/G/TBTN25/RWA1326.docx")</f>
        <v>https://docs.wto.org/imrd/directdoc.asp?DDFDocuments/v/G/TBTN25/RWA1326.docx</v>
      </c>
      <c r="U948" s="3" t="s">
        <v>421</v>
      </c>
      <c r="V948" s="3" t="s">
        <v>422</v>
      </c>
      <c r="W948" s="3" t="s">
        <v>422</v>
      </c>
      <c r="X948" s="3" t="s">
        <v>422</v>
      </c>
      <c r="Y948" s="3" t="s">
        <v>422</v>
      </c>
      <c r="Z948" s="3" t="s">
        <v>422</v>
      </c>
      <c r="AA948" s="3" t="s">
        <v>422</v>
      </c>
      <c r="AB948" s="1" t="s">
        <v>2179</v>
      </c>
    </row>
    <row r="949" spans="1:28" ht="409.5" x14ac:dyDescent="0.25">
      <c r="A949" s="3" t="s">
        <v>84</v>
      </c>
      <c r="B949" s="9">
        <v>46013</v>
      </c>
      <c r="C949" s="13" t="str">
        <f>HYPERLINK("https://eping.wto.org/en/Search?viewData= G/TBT/N/EU/1182"," G/TBT/N/EU/1182")</f>
        <v xml:space="preserve"> G/TBT/N/EU/1182</v>
      </c>
      <c r="D949" s="1" t="s">
        <v>2180</v>
      </c>
      <c r="E949" s="1" t="s">
        <v>2181</v>
      </c>
      <c r="F949" s="1" t="s">
        <v>2182</v>
      </c>
      <c r="G949" s="1" t="s">
        <v>23</v>
      </c>
      <c r="H949" s="1" t="s">
        <v>23</v>
      </c>
      <c r="I949" s="1" t="s">
        <v>134</v>
      </c>
      <c r="J949" s="1" t="s">
        <v>2183</v>
      </c>
      <c r="K949" s="1" t="s">
        <v>23</v>
      </c>
      <c r="L949" s="3"/>
      <c r="M949" s="9">
        <v>46073</v>
      </c>
      <c r="N949" s="9" t="s">
        <v>23</v>
      </c>
      <c r="O949" s="9" t="s">
        <v>23</v>
      </c>
      <c r="P949" s="3" t="s">
        <v>24</v>
      </c>
      <c r="Q949" s="1" t="s">
        <v>2184</v>
      </c>
      <c r="R949" s="3" t="str">
        <f>HYPERLINK("https://docs.wto.org/imrd/directdoc.asp?DDFDocuments/t/G/TBTN25/EU1182.docx", "https://docs.wto.org/imrd/directdoc.asp?DDFDocuments/t/G/TBTN25/EU1182.docx")</f>
        <v>https://docs.wto.org/imrd/directdoc.asp?DDFDocuments/t/G/TBTN25/EU1182.docx</v>
      </c>
      <c r="S949" s="3" t="str">
        <f>HYPERLINK("https://docs.wto.org/imrd/directdoc.asp?DDFDocuments/u/G/TBTN25/EU1182.docx", "https://docs.wto.org/imrd/directdoc.asp?DDFDocuments/u/G/TBTN25/EU1182.docx")</f>
        <v>https://docs.wto.org/imrd/directdoc.asp?DDFDocuments/u/G/TBTN25/EU1182.docx</v>
      </c>
      <c r="T949" s="3" t="str">
        <f>HYPERLINK("https://docs.wto.org/imrd/directdoc.asp?DDFDocuments/v/G/TBTN25/EU1182.docx", "https://docs.wto.org/imrd/directdoc.asp?DDFDocuments/v/G/TBTN25/EU1182.docx")</f>
        <v>https://docs.wto.org/imrd/directdoc.asp?DDFDocuments/v/G/TBTN25/EU1182.docx</v>
      </c>
      <c r="U949" s="3" t="s">
        <v>421</v>
      </c>
      <c r="V949" s="3" t="s">
        <v>422</v>
      </c>
      <c r="W949" s="3" t="s">
        <v>422</v>
      </c>
      <c r="X949" s="3" t="s">
        <v>422</v>
      </c>
      <c r="Y949" s="3" t="s">
        <v>422</v>
      </c>
      <c r="Z949" s="3" t="s">
        <v>422</v>
      </c>
      <c r="AA949" s="3" t="s">
        <v>422</v>
      </c>
      <c r="AB949" s="1" t="s">
        <v>2185</v>
      </c>
    </row>
    <row r="950" spans="1:28" ht="75" x14ac:dyDescent="0.25">
      <c r="A950" s="3" t="s">
        <v>88</v>
      </c>
      <c r="B950" s="9">
        <v>46013</v>
      </c>
      <c r="C950" s="13" t="str">
        <f>HYPERLINK("https://eping.wto.org/en/Search?viewData= G/TBT/N/BRA/1478/Add.3"," G/TBT/N/BRA/1478/Add.3")</f>
        <v xml:space="preserve"> G/TBT/N/BRA/1478/Add.3</v>
      </c>
      <c r="D950" s="1" t="s">
        <v>2186</v>
      </c>
      <c r="E950" s="1" t="s">
        <v>2187</v>
      </c>
      <c r="F950" s="1" t="s">
        <v>2188</v>
      </c>
      <c r="G950" s="1" t="s">
        <v>23</v>
      </c>
      <c r="H950" s="1" t="s">
        <v>23</v>
      </c>
      <c r="I950" s="1" t="s">
        <v>2189</v>
      </c>
      <c r="J950" s="1" t="s">
        <v>2190</v>
      </c>
      <c r="K950" s="1" t="s">
        <v>1900</v>
      </c>
      <c r="L950" s="3"/>
      <c r="M950" s="9">
        <v>46055</v>
      </c>
      <c r="N950" s="9" t="s">
        <v>23</v>
      </c>
      <c r="O950" s="9" t="s">
        <v>23</v>
      </c>
      <c r="P950" s="3" t="s">
        <v>71</v>
      </c>
      <c r="Q950" s="1" t="s">
        <v>2191</v>
      </c>
      <c r="R950" s="3" t="str">
        <f>HYPERLINK("https://docs.wto.org/imrd/directdoc.asp?DDFDocuments/t/G/TBTN23/BRA1478A3.docx", "https://docs.wto.org/imrd/directdoc.asp?DDFDocuments/t/G/TBTN23/BRA1478A3.docx")</f>
        <v>https://docs.wto.org/imrd/directdoc.asp?DDFDocuments/t/G/TBTN23/BRA1478A3.docx</v>
      </c>
      <c r="S950" s="3" t="str">
        <f>HYPERLINK("https://docs.wto.org/imrd/directdoc.asp?DDFDocuments/u/G/TBTN23/BRA1478A3.docx", "https://docs.wto.org/imrd/directdoc.asp?DDFDocuments/u/G/TBTN23/BRA1478A3.docx")</f>
        <v>https://docs.wto.org/imrd/directdoc.asp?DDFDocuments/u/G/TBTN23/BRA1478A3.docx</v>
      </c>
      <c r="T950" s="3" t="str">
        <f>HYPERLINK("https://docs.wto.org/imrd/directdoc.asp?DDFDocuments/v/G/TBTN23/BRA1478A3.docx", "https://docs.wto.org/imrd/directdoc.asp?DDFDocuments/v/G/TBTN23/BRA1478A3.docx")</f>
        <v>https://docs.wto.org/imrd/directdoc.asp?DDFDocuments/v/G/TBTN23/BRA1478A3.docx</v>
      </c>
      <c r="U950" s="3" t="s">
        <v>421</v>
      </c>
      <c r="V950" s="3" t="s">
        <v>422</v>
      </c>
      <c r="W950" s="3" t="s">
        <v>422</v>
      </c>
      <c r="X950" s="3" t="s">
        <v>422</v>
      </c>
      <c r="Y950" s="3" t="s">
        <v>422</v>
      </c>
      <c r="Z950" s="3" t="s">
        <v>422</v>
      </c>
      <c r="AA950" s="3" t="s">
        <v>422</v>
      </c>
      <c r="AB950" s="1" t="s">
        <v>23</v>
      </c>
    </row>
    <row r="951" spans="1:28" ht="75" x14ac:dyDescent="0.25">
      <c r="A951" s="3" t="s">
        <v>2192</v>
      </c>
      <c r="B951" s="9">
        <v>46013</v>
      </c>
      <c r="C951" s="13" t="str">
        <f>HYPERLINK("https://eping.wto.org/en/Search?viewData= G/TBT/N/SLV/169/Add.1"," G/TBT/N/SLV/169/Add.1")</f>
        <v xml:space="preserve"> G/TBT/N/SLV/169/Add.1</v>
      </c>
      <c r="D951" s="1" t="s">
        <v>2193</v>
      </c>
      <c r="E951" s="1" t="s">
        <v>2194</v>
      </c>
      <c r="F951" s="1" t="s">
        <v>2195</v>
      </c>
      <c r="G951" s="1" t="s">
        <v>23</v>
      </c>
      <c r="H951" s="1" t="s">
        <v>2196</v>
      </c>
      <c r="I951" s="1" t="s">
        <v>66</v>
      </c>
      <c r="J951" s="1" t="s">
        <v>2197</v>
      </c>
      <c r="K951" s="1" t="s">
        <v>23</v>
      </c>
      <c r="L951" s="3"/>
      <c r="M951" s="9" t="s">
        <v>23</v>
      </c>
      <c r="N951" s="9" t="s">
        <v>23</v>
      </c>
      <c r="O951" s="9" t="s">
        <v>23</v>
      </c>
      <c r="P951" s="3" t="s">
        <v>71</v>
      </c>
      <c r="Q951" s="1" t="s">
        <v>2198</v>
      </c>
      <c r="R951" s="3" t="str">
        <f>HYPERLINK("https://docs.wto.org/imrd/directdoc.asp?DDFDocuments/t/G/TBTN13/SLV169A1.docx", "https://docs.wto.org/imrd/directdoc.asp?DDFDocuments/t/G/TBTN13/SLV169A1.docx")</f>
        <v>https://docs.wto.org/imrd/directdoc.asp?DDFDocuments/t/G/TBTN13/SLV169A1.docx</v>
      </c>
      <c r="S951" s="3" t="str">
        <f>HYPERLINK("https://docs.wto.org/imrd/directdoc.asp?DDFDocuments/u/G/TBTN13/SLV169A1.docx", "https://docs.wto.org/imrd/directdoc.asp?DDFDocuments/u/G/TBTN13/SLV169A1.docx")</f>
        <v>https://docs.wto.org/imrd/directdoc.asp?DDFDocuments/u/G/TBTN13/SLV169A1.docx</v>
      </c>
      <c r="T951" s="3" t="str">
        <f>HYPERLINK("https://docs.wto.org/imrd/directdoc.asp?DDFDocuments/v/G/TBTN13/SLV169A1.docx", "https://docs.wto.org/imrd/directdoc.asp?DDFDocuments/v/G/TBTN13/SLV169A1.docx")</f>
        <v>https://docs.wto.org/imrd/directdoc.asp?DDFDocuments/v/G/TBTN13/SLV169A1.docx</v>
      </c>
      <c r="U951" s="3" t="s">
        <v>421</v>
      </c>
      <c r="V951" s="3" t="s">
        <v>422</v>
      </c>
      <c r="W951" s="3" t="s">
        <v>422</v>
      </c>
      <c r="X951" s="3" t="s">
        <v>422</v>
      </c>
      <c r="Y951" s="3" t="s">
        <v>422</v>
      </c>
      <c r="Z951" s="3" t="s">
        <v>422</v>
      </c>
      <c r="AA951" s="3" t="s">
        <v>422</v>
      </c>
      <c r="AB951" s="1" t="s">
        <v>23</v>
      </c>
    </row>
    <row r="952" spans="1:28" ht="409.5" x14ac:dyDescent="0.25">
      <c r="A952" s="3" t="s">
        <v>457</v>
      </c>
      <c r="B952" s="9">
        <v>46013</v>
      </c>
      <c r="C952" s="13" t="str">
        <f>HYPERLINK("https://eping.wto.org/en/Search?viewData= G/TBT/N/CZE/264"," G/TBT/N/CZE/264")</f>
        <v xml:space="preserve"> G/TBT/N/CZE/264</v>
      </c>
      <c r="D952" s="1" t="s">
        <v>2199</v>
      </c>
      <c r="E952" s="1" t="s">
        <v>2200</v>
      </c>
      <c r="F952" s="1" t="s">
        <v>2201</v>
      </c>
      <c r="G952" s="1" t="s">
        <v>23</v>
      </c>
      <c r="H952" s="1" t="s">
        <v>2202</v>
      </c>
      <c r="I952" s="1" t="s">
        <v>998</v>
      </c>
      <c r="J952" s="1" t="s">
        <v>2203</v>
      </c>
      <c r="K952" s="1" t="s">
        <v>23</v>
      </c>
      <c r="L952" s="3"/>
      <c r="M952" s="9">
        <v>46073</v>
      </c>
      <c r="N952" s="9">
        <v>46101</v>
      </c>
      <c r="O952" s="9">
        <v>46117</v>
      </c>
      <c r="P952" s="3" t="s">
        <v>24</v>
      </c>
      <c r="Q952" s="1" t="s">
        <v>2204</v>
      </c>
      <c r="R952" s="3" t="str">
        <f>HYPERLINK("https://docs.wto.org/imrd/directdoc.asp?DDFDocuments/t/G/TBTN25/CZE264.docx", "https://docs.wto.org/imrd/directdoc.asp?DDFDocuments/t/G/TBTN25/CZE264.docx")</f>
        <v>https://docs.wto.org/imrd/directdoc.asp?DDFDocuments/t/G/TBTN25/CZE264.docx</v>
      </c>
      <c r="S952" s="3" t="str">
        <f>HYPERLINK("https://docs.wto.org/imrd/directdoc.asp?DDFDocuments/u/G/TBTN25/CZE264.docx", "https://docs.wto.org/imrd/directdoc.asp?DDFDocuments/u/G/TBTN25/CZE264.docx")</f>
        <v>https://docs.wto.org/imrd/directdoc.asp?DDFDocuments/u/G/TBTN25/CZE264.docx</v>
      </c>
      <c r="T952" s="3" t="str">
        <f>HYPERLINK("https://docs.wto.org/imrd/directdoc.asp?DDFDocuments/v/G/TBTN25/CZE264.docx", "https://docs.wto.org/imrd/directdoc.asp?DDFDocuments/v/G/TBTN25/CZE264.docx")</f>
        <v>https://docs.wto.org/imrd/directdoc.asp?DDFDocuments/v/G/TBTN25/CZE264.docx</v>
      </c>
      <c r="U952" s="3" t="s">
        <v>421</v>
      </c>
      <c r="V952" s="3" t="s">
        <v>422</v>
      </c>
      <c r="W952" s="3" t="s">
        <v>422</v>
      </c>
      <c r="X952" s="3" t="s">
        <v>422</v>
      </c>
      <c r="Y952" s="3" t="s">
        <v>422</v>
      </c>
      <c r="Z952" s="3" t="s">
        <v>422</v>
      </c>
      <c r="AA952" s="3" t="s">
        <v>422</v>
      </c>
      <c r="AB952" s="1" t="s">
        <v>2205</v>
      </c>
    </row>
    <row r="953" spans="1:28" ht="409.5" x14ac:dyDescent="0.25">
      <c r="A953" s="3" t="s">
        <v>1221</v>
      </c>
      <c r="B953" s="9">
        <v>46013</v>
      </c>
      <c r="C953" s="13" t="str">
        <f>HYPERLINK("https://eping.wto.org/en/Search?viewData= G/TBT/N/JOR/86"," G/TBT/N/JOR/86")</f>
        <v xml:space="preserve"> G/TBT/N/JOR/86</v>
      </c>
      <c r="D953" s="1" t="s">
        <v>2206</v>
      </c>
      <c r="E953" s="1" t="s">
        <v>2207</v>
      </c>
      <c r="F953" s="1" t="s">
        <v>1813</v>
      </c>
      <c r="G953" s="1" t="s">
        <v>23</v>
      </c>
      <c r="H953" s="1" t="s">
        <v>1814</v>
      </c>
      <c r="I953" s="1" t="s">
        <v>66</v>
      </c>
      <c r="J953" s="1" t="s">
        <v>23</v>
      </c>
      <c r="K953" s="1" t="s">
        <v>23</v>
      </c>
      <c r="L953" s="3"/>
      <c r="M953" s="9">
        <v>46073</v>
      </c>
      <c r="N953" s="9">
        <v>46071</v>
      </c>
      <c r="O953" s="9">
        <v>46160</v>
      </c>
      <c r="P953" s="3" t="s">
        <v>24</v>
      </c>
      <c r="Q953" s="1" t="s">
        <v>2208</v>
      </c>
      <c r="R953" s="3" t="str">
        <f>HYPERLINK("https://docs.wto.org/imrd/directdoc.asp?DDFDocuments/t/G/TBTN25/JOR86.docx", "https://docs.wto.org/imrd/directdoc.asp?DDFDocuments/t/G/TBTN25/JOR86.docx")</f>
        <v>https://docs.wto.org/imrd/directdoc.asp?DDFDocuments/t/G/TBTN25/JOR86.docx</v>
      </c>
      <c r="S953" s="3" t="str">
        <f>HYPERLINK("https://docs.wto.org/imrd/directdoc.asp?DDFDocuments/u/G/TBTN25/JOR86.docx", "https://docs.wto.org/imrd/directdoc.asp?DDFDocuments/u/G/TBTN25/JOR86.docx")</f>
        <v>https://docs.wto.org/imrd/directdoc.asp?DDFDocuments/u/G/TBTN25/JOR86.docx</v>
      </c>
      <c r="T953" s="3" t="str">
        <f>HYPERLINK("https://docs.wto.org/imrd/directdoc.asp?DDFDocuments/v/G/TBTN25/JOR86.docx", "https://docs.wto.org/imrd/directdoc.asp?DDFDocuments/v/G/TBTN25/JOR86.docx")</f>
        <v>https://docs.wto.org/imrd/directdoc.asp?DDFDocuments/v/G/TBTN25/JOR86.docx</v>
      </c>
      <c r="U953" s="3" t="s">
        <v>421</v>
      </c>
      <c r="V953" s="3" t="s">
        <v>422</v>
      </c>
      <c r="W953" s="3" t="s">
        <v>422</v>
      </c>
      <c r="X953" s="3" t="s">
        <v>422</v>
      </c>
      <c r="Y953" s="3" t="s">
        <v>422</v>
      </c>
      <c r="Z953" s="3" t="s">
        <v>422</v>
      </c>
      <c r="AA953" s="3" t="s">
        <v>422</v>
      </c>
      <c r="AB953" s="1" t="s">
        <v>2209</v>
      </c>
    </row>
    <row r="954" spans="1:28" ht="409.5" x14ac:dyDescent="0.25">
      <c r="A954" s="3" t="s">
        <v>91</v>
      </c>
      <c r="B954" s="9">
        <v>46013</v>
      </c>
      <c r="C954" s="13" t="str">
        <f>HYPERLINK("https://eping.wto.org/en/Search?viewData= G/TBT/N/UKR/364"," G/TBT/N/UKR/364")</f>
        <v xml:space="preserve"> G/TBT/N/UKR/364</v>
      </c>
      <c r="D954" s="1" t="s">
        <v>2210</v>
      </c>
      <c r="E954" s="1" t="s">
        <v>2211</v>
      </c>
      <c r="F954" s="1" t="s">
        <v>2021</v>
      </c>
      <c r="G954" s="1" t="s">
        <v>23</v>
      </c>
      <c r="H954" s="1" t="s">
        <v>23</v>
      </c>
      <c r="I954" s="1" t="s">
        <v>2212</v>
      </c>
      <c r="J954" s="1" t="s">
        <v>23</v>
      </c>
      <c r="K954" s="1" t="s">
        <v>23</v>
      </c>
      <c r="L954" s="3"/>
      <c r="M954" s="9">
        <v>46043</v>
      </c>
      <c r="N954" s="9">
        <v>45954</v>
      </c>
      <c r="O954" s="9">
        <v>46000</v>
      </c>
      <c r="P954" s="3" t="s">
        <v>24</v>
      </c>
      <c r="Q954" s="1" t="s">
        <v>2213</v>
      </c>
      <c r="R954" s="3" t="str">
        <f>HYPERLINK("https://docs.wto.org/imrd/directdoc.asp?DDFDocuments/t/G/TBTN25/UKR364.docx", "https://docs.wto.org/imrd/directdoc.asp?DDFDocuments/t/G/TBTN25/UKR364.docx")</f>
        <v>https://docs.wto.org/imrd/directdoc.asp?DDFDocuments/t/G/TBTN25/UKR364.docx</v>
      </c>
      <c r="S954" s="3" t="str">
        <f>HYPERLINK("https://docs.wto.org/imrd/directdoc.asp?DDFDocuments/u/G/TBTN25/UKR364.docx", "https://docs.wto.org/imrd/directdoc.asp?DDFDocuments/u/G/TBTN25/UKR364.docx")</f>
        <v>https://docs.wto.org/imrd/directdoc.asp?DDFDocuments/u/G/TBTN25/UKR364.docx</v>
      </c>
      <c r="T954" s="3" t="str">
        <f>HYPERLINK("https://docs.wto.org/imrd/directdoc.asp?DDFDocuments/v/G/TBTN25/UKR364.docx", "https://docs.wto.org/imrd/directdoc.asp?DDFDocuments/v/G/TBTN25/UKR364.docx")</f>
        <v>https://docs.wto.org/imrd/directdoc.asp?DDFDocuments/v/G/TBTN25/UKR364.docx</v>
      </c>
      <c r="U954" s="3" t="s">
        <v>421</v>
      </c>
      <c r="V954" s="3" t="s">
        <v>422</v>
      </c>
      <c r="W954" s="3" t="s">
        <v>421</v>
      </c>
      <c r="X954" s="3" t="s">
        <v>422</v>
      </c>
      <c r="Y954" s="3" t="s">
        <v>422</v>
      </c>
      <c r="Z954" s="3" t="s">
        <v>422</v>
      </c>
      <c r="AA954" s="3" t="s">
        <v>422</v>
      </c>
      <c r="AB954" s="1" t="s">
        <v>2214</v>
      </c>
    </row>
    <row r="955" spans="1:28" ht="409.5" x14ac:dyDescent="0.25">
      <c r="A955" s="3" t="s">
        <v>33</v>
      </c>
      <c r="B955" s="9">
        <v>46013</v>
      </c>
      <c r="C955" s="13" t="str">
        <f>HYPERLINK("https://eping.wto.org/en/Search?viewData= G/TBT/N/BOL/29, G/TBT/N/COL/274, G/TBT/N/ECU/558, G/TBT/N/PER/176"," G/TBT/N/BOL/29, G/TBT/N/COL/274, G/TBT/N/ECU/558, G/TBT/N/PER/176")</f>
        <v xml:space="preserve"> G/TBT/N/BOL/29, G/TBT/N/COL/274, G/TBT/N/ECU/558, G/TBT/N/PER/176</v>
      </c>
      <c r="D955" s="1" t="s">
        <v>2215</v>
      </c>
      <c r="E955" s="1" t="s">
        <v>2216</v>
      </c>
      <c r="F955" s="1" t="s">
        <v>2217</v>
      </c>
      <c r="G955" s="1" t="s">
        <v>2218</v>
      </c>
      <c r="H955" s="1" t="s">
        <v>23</v>
      </c>
      <c r="I955" s="1" t="s">
        <v>23</v>
      </c>
      <c r="J955" s="1" t="s">
        <v>23</v>
      </c>
      <c r="K955" s="1" t="s">
        <v>76</v>
      </c>
      <c r="L955" s="3"/>
      <c r="M955" s="9" t="s">
        <v>23</v>
      </c>
      <c r="N955" s="9">
        <v>46006</v>
      </c>
      <c r="O955" s="9">
        <v>46006</v>
      </c>
      <c r="P955" s="3" t="s">
        <v>24</v>
      </c>
      <c r="Q955" s="1" t="s">
        <v>2219</v>
      </c>
      <c r="R955" s="3" t="str">
        <f>HYPERLINK("https://docs.wto.org/imrd/directdoc.asp?DDFDocuments/t/G/TBTN25/BOL29.docx", "https://docs.wto.org/imrd/directdoc.asp?DDFDocuments/t/G/TBTN25/BOL29.docx")</f>
        <v>https://docs.wto.org/imrd/directdoc.asp?DDFDocuments/t/G/TBTN25/BOL29.docx</v>
      </c>
      <c r="S955" s="3" t="str">
        <f>HYPERLINK("https://docs.wto.org/imrd/directdoc.asp?DDFDocuments/u/G/TBTN25/BOL29.docx", "https://docs.wto.org/imrd/directdoc.asp?DDFDocuments/u/G/TBTN25/BOL29.docx")</f>
        <v>https://docs.wto.org/imrd/directdoc.asp?DDFDocuments/u/G/TBTN25/BOL29.docx</v>
      </c>
      <c r="T955" s="3" t="str">
        <f>HYPERLINK("https://docs.wto.org/imrd/directdoc.asp?DDFDocuments/v/G/TBTN25/BOL29.docx", "https://docs.wto.org/imrd/directdoc.asp?DDFDocuments/v/G/TBTN25/BOL29.docx")</f>
        <v>https://docs.wto.org/imrd/directdoc.asp?DDFDocuments/v/G/TBTN25/BOL29.docx</v>
      </c>
      <c r="U955" s="3" t="s">
        <v>421</v>
      </c>
      <c r="V955" s="3" t="s">
        <v>422</v>
      </c>
      <c r="W955" s="3" t="s">
        <v>422</v>
      </c>
      <c r="X955" s="3" t="s">
        <v>422</v>
      </c>
      <c r="Y955" s="3" t="s">
        <v>422</v>
      </c>
      <c r="Z955" s="3" t="s">
        <v>422</v>
      </c>
      <c r="AA955" s="3" t="s">
        <v>422</v>
      </c>
      <c r="AB955" s="1" t="s">
        <v>2220</v>
      </c>
    </row>
    <row r="956" spans="1:28" ht="255" x14ac:dyDescent="0.25">
      <c r="A956" s="3" t="s">
        <v>111</v>
      </c>
      <c r="B956" s="9">
        <v>46013</v>
      </c>
      <c r="C956" s="13" t="str">
        <f>HYPERLINK("https://eping.wto.org/en/Search?viewData= G/TBT/N/TPKM/585"," G/TBT/N/TPKM/585")</f>
        <v xml:space="preserve"> G/TBT/N/TPKM/585</v>
      </c>
      <c r="D956" s="1" t="s">
        <v>2221</v>
      </c>
      <c r="E956" s="1" t="s">
        <v>2222</v>
      </c>
      <c r="F956" s="1" t="s">
        <v>2066</v>
      </c>
      <c r="G956" s="1" t="s">
        <v>23</v>
      </c>
      <c r="H956" s="1" t="s">
        <v>1962</v>
      </c>
      <c r="I956" s="1" t="s">
        <v>66</v>
      </c>
      <c r="J956" s="1" t="s">
        <v>23</v>
      </c>
      <c r="K956" s="1" t="s">
        <v>30</v>
      </c>
      <c r="L956" s="3"/>
      <c r="M956" s="9">
        <v>46073</v>
      </c>
      <c r="N956" s="9" t="s">
        <v>23</v>
      </c>
      <c r="O956" s="9" t="s">
        <v>23</v>
      </c>
      <c r="P956" s="3" t="s">
        <v>24</v>
      </c>
      <c r="Q956" s="1" t="s">
        <v>2223</v>
      </c>
      <c r="R956" s="3" t="str">
        <f>HYPERLINK("https://docs.wto.org/imrd/directdoc.asp?DDFDocuments/t/G/TBTN25/TPKM585.docx", "https://docs.wto.org/imrd/directdoc.asp?DDFDocuments/t/G/TBTN25/TPKM585.docx")</f>
        <v>https://docs.wto.org/imrd/directdoc.asp?DDFDocuments/t/G/TBTN25/TPKM585.docx</v>
      </c>
      <c r="S956" s="3" t="str">
        <f>HYPERLINK("https://docs.wto.org/imrd/directdoc.asp?DDFDocuments/u/G/TBTN25/TPKM585.docx", "https://docs.wto.org/imrd/directdoc.asp?DDFDocuments/u/G/TBTN25/TPKM585.docx")</f>
        <v>https://docs.wto.org/imrd/directdoc.asp?DDFDocuments/u/G/TBTN25/TPKM585.docx</v>
      </c>
      <c r="T956" s="3" t="str">
        <f>HYPERLINK("https://docs.wto.org/imrd/directdoc.asp?DDFDocuments/v/G/TBTN25/TPKM585.docx", "https://docs.wto.org/imrd/directdoc.asp?DDFDocuments/v/G/TBTN25/TPKM585.docx")</f>
        <v>https://docs.wto.org/imrd/directdoc.asp?DDFDocuments/v/G/TBTN25/TPKM585.docx</v>
      </c>
      <c r="U956" s="3" t="s">
        <v>421</v>
      </c>
      <c r="V956" s="3" t="s">
        <v>422</v>
      </c>
      <c r="W956" s="3" t="s">
        <v>422</v>
      </c>
      <c r="X956" s="3" t="s">
        <v>422</v>
      </c>
      <c r="Y956" s="3" t="s">
        <v>422</v>
      </c>
      <c r="Z956" s="3" t="s">
        <v>422</v>
      </c>
      <c r="AA956" s="3" t="s">
        <v>422</v>
      </c>
      <c r="AB956" s="1" t="s">
        <v>2224</v>
      </c>
    </row>
    <row r="957" spans="1:28" ht="225" x14ac:dyDescent="0.25">
      <c r="A957" s="3" t="s">
        <v>118</v>
      </c>
      <c r="B957" s="9">
        <v>46013</v>
      </c>
      <c r="C957" s="13" t="str">
        <f>HYPERLINK("https://eping.wto.org/en/Search?viewData= G/TBT/N/CAN/762"," G/TBT/N/CAN/762")</f>
        <v xml:space="preserve"> G/TBT/N/CAN/762</v>
      </c>
      <c r="D957" s="1" t="s">
        <v>2225</v>
      </c>
      <c r="E957" s="1" t="s">
        <v>2226</v>
      </c>
      <c r="F957" s="1" t="s">
        <v>119</v>
      </c>
      <c r="G957" s="1" t="s">
        <v>23</v>
      </c>
      <c r="H957" s="1" t="s">
        <v>2227</v>
      </c>
      <c r="I957" s="1" t="s">
        <v>75</v>
      </c>
      <c r="J957" s="1" t="s">
        <v>2228</v>
      </c>
      <c r="K957" s="1" t="s">
        <v>23</v>
      </c>
      <c r="L957" s="3"/>
      <c r="M957" s="9">
        <v>46099</v>
      </c>
      <c r="N957" s="9" t="s">
        <v>23</v>
      </c>
      <c r="O957" s="9" t="s">
        <v>23</v>
      </c>
      <c r="P957" s="3" t="s">
        <v>24</v>
      </c>
      <c r="Q957" s="1" t="s">
        <v>2229</v>
      </c>
      <c r="R957" s="3" t="str">
        <f>HYPERLINK("https://docs.wto.org/imrd/directdoc.asp?DDFDocuments/t/G/TBTN25/CAN762.docx", "https://docs.wto.org/imrd/directdoc.asp?DDFDocuments/t/G/TBTN25/CAN762.docx")</f>
        <v>https://docs.wto.org/imrd/directdoc.asp?DDFDocuments/t/G/TBTN25/CAN762.docx</v>
      </c>
      <c r="S957" s="3" t="str">
        <f>HYPERLINK("https://docs.wto.org/imrd/directdoc.asp?DDFDocuments/u/G/TBTN25/CAN762.docx", "https://docs.wto.org/imrd/directdoc.asp?DDFDocuments/u/G/TBTN25/CAN762.docx")</f>
        <v>https://docs.wto.org/imrd/directdoc.asp?DDFDocuments/u/G/TBTN25/CAN762.docx</v>
      </c>
      <c r="T957" s="3" t="str">
        <f>HYPERLINK("https://docs.wto.org/imrd/directdoc.asp?DDFDocuments/v/G/TBTN25/CAN762.docx", "https://docs.wto.org/imrd/directdoc.asp?DDFDocuments/v/G/TBTN25/CAN762.docx")</f>
        <v>https://docs.wto.org/imrd/directdoc.asp?DDFDocuments/v/G/TBTN25/CAN762.docx</v>
      </c>
      <c r="U957" s="3" t="s">
        <v>421</v>
      </c>
      <c r="V957" s="3" t="s">
        <v>422</v>
      </c>
      <c r="W957" s="3" t="s">
        <v>422</v>
      </c>
      <c r="X957" s="3" t="s">
        <v>422</v>
      </c>
      <c r="Y957" s="3" t="s">
        <v>422</v>
      </c>
      <c r="Z957" s="3" t="s">
        <v>422</v>
      </c>
      <c r="AA957" s="3" t="s">
        <v>422</v>
      </c>
      <c r="AB957" s="1" t="s">
        <v>525</v>
      </c>
    </row>
    <row r="958" spans="1:28" ht="409.5" x14ac:dyDescent="0.25">
      <c r="A958" s="3" t="s">
        <v>117</v>
      </c>
      <c r="B958" s="9">
        <v>46013</v>
      </c>
      <c r="C958" s="13" t="str">
        <f>HYPERLINK("https://eping.wto.org/en/Search?viewData= G/TBT/N/BOL/29, G/TBT/N/COL/274, G/TBT/N/ECU/558, G/TBT/N/PER/176"," G/TBT/N/BOL/29, G/TBT/N/COL/274, G/TBT/N/ECU/558, G/TBT/N/PER/176")</f>
        <v xml:space="preserve"> G/TBT/N/BOL/29, G/TBT/N/COL/274, G/TBT/N/ECU/558, G/TBT/N/PER/176</v>
      </c>
      <c r="D958" s="1" t="s">
        <v>2215</v>
      </c>
      <c r="E958" s="1" t="s">
        <v>2216</v>
      </c>
      <c r="F958" s="1" t="s">
        <v>2217</v>
      </c>
      <c r="G958" s="1" t="s">
        <v>2230</v>
      </c>
      <c r="H958" s="1" t="s">
        <v>23</v>
      </c>
      <c r="I958" s="1" t="s">
        <v>23</v>
      </c>
      <c r="J958" s="1" t="s">
        <v>23</v>
      </c>
      <c r="K958" s="1" t="s">
        <v>76</v>
      </c>
      <c r="L958" s="3"/>
      <c r="M958" s="9" t="s">
        <v>23</v>
      </c>
      <c r="N958" s="9">
        <v>46006</v>
      </c>
      <c r="O958" s="9">
        <v>46006</v>
      </c>
      <c r="P958" s="3" t="s">
        <v>24</v>
      </c>
      <c r="Q958" s="1" t="s">
        <v>2219</v>
      </c>
      <c r="R958" s="3" t="str">
        <f>HYPERLINK("https://docs.wto.org/imrd/directdoc.asp?DDFDocuments/t/G/TBTN25/BOL29.docx", "https://docs.wto.org/imrd/directdoc.asp?DDFDocuments/t/G/TBTN25/BOL29.docx")</f>
        <v>https://docs.wto.org/imrd/directdoc.asp?DDFDocuments/t/G/TBTN25/BOL29.docx</v>
      </c>
      <c r="S958" s="3" t="str">
        <f>HYPERLINK("https://docs.wto.org/imrd/directdoc.asp?DDFDocuments/u/G/TBTN25/BOL29.docx", "https://docs.wto.org/imrd/directdoc.asp?DDFDocuments/u/G/TBTN25/BOL29.docx")</f>
        <v>https://docs.wto.org/imrd/directdoc.asp?DDFDocuments/u/G/TBTN25/BOL29.docx</v>
      </c>
      <c r="T958" s="3" t="str">
        <f>HYPERLINK("https://docs.wto.org/imrd/directdoc.asp?DDFDocuments/v/G/TBTN25/BOL29.docx", "https://docs.wto.org/imrd/directdoc.asp?DDFDocuments/v/G/TBTN25/BOL29.docx")</f>
        <v>https://docs.wto.org/imrd/directdoc.asp?DDFDocuments/v/G/TBTN25/BOL29.docx</v>
      </c>
      <c r="U958" s="3" t="s">
        <v>421</v>
      </c>
      <c r="V958" s="3" t="s">
        <v>422</v>
      </c>
      <c r="W958" s="3" t="s">
        <v>422</v>
      </c>
      <c r="X958" s="3" t="s">
        <v>422</v>
      </c>
      <c r="Y958" s="3" t="s">
        <v>422</v>
      </c>
      <c r="Z958" s="3" t="s">
        <v>422</v>
      </c>
      <c r="AA958" s="3" t="s">
        <v>422</v>
      </c>
      <c r="AB958" s="1" t="s">
        <v>2220</v>
      </c>
    </row>
    <row r="959" spans="1:28" ht="409.5" x14ac:dyDescent="0.25">
      <c r="A959" s="3" t="s">
        <v>152</v>
      </c>
      <c r="B959" s="9">
        <v>46013</v>
      </c>
      <c r="C959" s="13" t="str">
        <f>HYPERLINK("https://eping.wto.org/en/Search?viewData= G/TBT/N/BOL/29, G/TBT/N/COL/274, G/TBT/N/ECU/558, G/TBT/N/PER/176"," G/TBT/N/BOL/29, G/TBT/N/COL/274, G/TBT/N/ECU/558, G/TBT/N/PER/176")</f>
        <v xml:space="preserve"> G/TBT/N/BOL/29, G/TBT/N/COL/274, G/TBT/N/ECU/558, G/TBT/N/PER/176</v>
      </c>
      <c r="D959" s="1" t="s">
        <v>2215</v>
      </c>
      <c r="E959" s="1" t="s">
        <v>2216</v>
      </c>
      <c r="F959" s="1" t="s">
        <v>2217</v>
      </c>
      <c r="G959" s="1" t="s">
        <v>2218</v>
      </c>
      <c r="H959" s="1" t="s">
        <v>23</v>
      </c>
      <c r="I959" s="1" t="s">
        <v>23</v>
      </c>
      <c r="J959" s="1" t="s">
        <v>23</v>
      </c>
      <c r="K959" s="1" t="s">
        <v>76</v>
      </c>
      <c r="L959" s="3"/>
      <c r="M959" s="9" t="s">
        <v>23</v>
      </c>
      <c r="N959" s="9">
        <v>46006</v>
      </c>
      <c r="O959" s="9">
        <v>46006</v>
      </c>
      <c r="P959" s="3" t="s">
        <v>24</v>
      </c>
      <c r="Q959" s="1" t="s">
        <v>2219</v>
      </c>
      <c r="R959" s="3" t="str">
        <f>HYPERLINK("https://docs.wto.org/imrd/directdoc.asp?DDFDocuments/t/G/TBTN25/BOL29.docx", "https://docs.wto.org/imrd/directdoc.asp?DDFDocuments/t/G/TBTN25/BOL29.docx")</f>
        <v>https://docs.wto.org/imrd/directdoc.asp?DDFDocuments/t/G/TBTN25/BOL29.docx</v>
      </c>
      <c r="S959" s="3" t="str">
        <f>HYPERLINK("https://docs.wto.org/imrd/directdoc.asp?DDFDocuments/u/G/TBTN25/BOL29.docx", "https://docs.wto.org/imrd/directdoc.asp?DDFDocuments/u/G/TBTN25/BOL29.docx")</f>
        <v>https://docs.wto.org/imrd/directdoc.asp?DDFDocuments/u/G/TBTN25/BOL29.docx</v>
      </c>
      <c r="T959" s="3" t="str">
        <f>HYPERLINK("https://docs.wto.org/imrd/directdoc.asp?DDFDocuments/v/G/TBTN25/BOL29.docx", "https://docs.wto.org/imrd/directdoc.asp?DDFDocuments/v/G/TBTN25/BOL29.docx")</f>
        <v>https://docs.wto.org/imrd/directdoc.asp?DDFDocuments/v/G/TBTN25/BOL29.docx</v>
      </c>
      <c r="U959" s="3" t="s">
        <v>421</v>
      </c>
      <c r="V959" s="3" t="s">
        <v>422</v>
      </c>
      <c r="W959" s="3" t="s">
        <v>422</v>
      </c>
      <c r="X959" s="3" t="s">
        <v>422</v>
      </c>
      <c r="Y959" s="3" t="s">
        <v>422</v>
      </c>
      <c r="Z959" s="3" t="s">
        <v>422</v>
      </c>
      <c r="AA959" s="3" t="s">
        <v>422</v>
      </c>
      <c r="AB959" s="1" t="s">
        <v>2220</v>
      </c>
    </row>
    <row r="960" spans="1:28" ht="60" x14ac:dyDescent="0.25">
      <c r="A960" s="3" t="s">
        <v>88</v>
      </c>
      <c r="B960" s="9">
        <v>46013</v>
      </c>
      <c r="C960" s="13" t="str">
        <f>HYPERLINK("https://eping.wto.org/en/Search?viewData= G/TBT/N/BRA/1284/Add.7"," G/TBT/N/BRA/1284/Add.7")</f>
        <v xml:space="preserve"> G/TBT/N/BRA/1284/Add.7</v>
      </c>
      <c r="D960" s="1" t="s">
        <v>1972</v>
      </c>
      <c r="E960" s="1" t="s">
        <v>1973</v>
      </c>
      <c r="F960" s="1" t="s">
        <v>101</v>
      </c>
      <c r="G960" s="1" t="s">
        <v>102</v>
      </c>
      <c r="H960" s="1" t="s">
        <v>103</v>
      </c>
      <c r="I960" s="1" t="s">
        <v>75</v>
      </c>
      <c r="J960" s="1" t="s">
        <v>1974</v>
      </c>
      <c r="K960" s="1" t="s">
        <v>29</v>
      </c>
      <c r="L960" s="3"/>
      <c r="M960" s="9" t="s">
        <v>23</v>
      </c>
      <c r="N960" s="9" t="s">
        <v>23</v>
      </c>
      <c r="O960" s="9" t="s">
        <v>23</v>
      </c>
      <c r="P960" s="3" t="s">
        <v>71</v>
      </c>
      <c r="Q960" s="1" t="s">
        <v>2231</v>
      </c>
      <c r="R960" s="3" t="str">
        <f>HYPERLINK("https://docs.wto.org/imrd/directdoc.asp?DDFDocuments/t/G/TBTN21/BRA1284A7.docx", "https://docs.wto.org/imrd/directdoc.asp?DDFDocuments/t/G/TBTN21/BRA1284A7.docx")</f>
        <v>https://docs.wto.org/imrd/directdoc.asp?DDFDocuments/t/G/TBTN21/BRA1284A7.docx</v>
      </c>
      <c r="S960" s="3" t="str">
        <f>HYPERLINK("https://docs.wto.org/imrd/directdoc.asp?DDFDocuments/u/G/TBTN21/BRA1284A7.docx", "https://docs.wto.org/imrd/directdoc.asp?DDFDocuments/u/G/TBTN21/BRA1284A7.docx")</f>
        <v>https://docs.wto.org/imrd/directdoc.asp?DDFDocuments/u/G/TBTN21/BRA1284A7.docx</v>
      </c>
      <c r="T960" s="3" t="str">
        <f>HYPERLINK("https://docs.wto.org/imrd/directdoc.asp?DDFDocuments/v/G/TBTN21/BRA1284A7.docx", "https://docs.wto.org/imrd/directdoc.asp?DDFDocuments/v/G/TBTN21/BRA1284A7.docx")</f>
        <v>https://docs.wto.org/imrd/directdoc.asp?DDFDocuments/v/G/TBTN21/BRA1284A7.docx</v>
      </c>
      <c r="U960" s="3" t="s">
        <v>421</v>
      </c>
      <c r="V960" s="3" t="s">
        <v>422</v>
      </c>
      <c r="W960" s="3" t="s">
        <v>422</v>
      </c>
      <c r="X960" s="3" t="s">
        <v>422</v>
      </c>
      <c r="Y960" s="3" t="s">
        <v>422</v>
      </c>
      <c r="Z960" s="3" t="s">
        <v>422</v>
      </c>
      <c r="AA960" s="3" t="s">
        <v>422</v>
      </c>
      <c r="AB960" s="1" t="s">
        <v>23</v>
      </c>
    </row>
    <row r="961" spans="1:28" ht="210" x14ac:dyDescent="0.25">
      <c r="A961" s="3" t="s">
        <v>2232</v>
      </c>
      <c r="B961" s="9">
        <v>46013</v>
      </c>
      <c r="C961" s="13" t="str">
        <f>HYPERLINK("https://eping.wto.org/en/Search?viewData= G/TBT/N/ZAF/268"," G/TBT/N/ZAF/268")</f>
        <v xml:space="preserve"> G/TBT/N/ZAF/268</v>
      </c>
      <c r="D961" s="1" t="s">
        <v>2233</v>
      </c>
      <c r="E961" s="1" t="s">
        <v>2234</v>
      </c>
      <c r="F961" s="1" t="s">
        <v>2235</v>
      </c>
      <c r="G961" s="1" t="s">
        <v>2236</v>
      </c>
      <c r="H961" s="1" t="s">
        <v>809</v>
      </c>
      <c r="I961" s="1" t="s">
        <v>2237</v>
      </c>
      <c r="J961" s="1" t="s">
        <v>23</v>
      </c>
      <c r="K961" s="1" t="s">
        <v>30</v>
      </c>
      <c r="L961" s="3"/>
      <c r="M961" s="9">
        <v>46073</v>
      </c>
      <c r="N961" s="9" t="s">
        <v>23</v>
      </c>
      <c r="O961" s="9" t="s">
        <v>23</v>
      </c>
      <c r="P961" s="3" t="s">
        <v>24</v>
      </c>
      <c r="Q961" s="1" t="s">
        <v>2238</v>
      </c>
      <c r="R961" s="3" t="str">
        <f>HYPERLINK("https://docs.wto.org/imrd/directdoc.asp?DDFDocuments/t/G/TBTN25/ZAF268.docx", "https://docs.wto.org/imrd/directdoc.asp?DDFDocuments/t/G/TBTN25/ZAF268.docx")</f>
        <v>https://docs.wto.org/imrd/directdoc.asp?DDFDocuments/t/G/TBTN25/ZAF268.docx</v>
      </c>
      <c r="S961" s="3" t="str">
        <f>HYPERLINK("https://docs.wto.org/imrd/directdoc.asp?DDFDocuments/u/G/TBTN25/ZAF268.docx", "https://docs.wto.org/imrd/directdoc.asp?DDFDocuments/u/G/TBTN25/ZAF268.docx")</f>
        <v>https://docs.wto.org/imrd/directdoc.asp?DDFDocuments/u/G/TBTN25/ZAF268.docx</v>
      </c>
      <c r="T961" s="3" t="str">
        <f>HYPERLINK("https://docs.wto.org/imrd/directdoc.asp?DDFDocuments/v/G/TBTN25/ZAF268.docx", "https://docs.wto.org/imrd/directdoc.asp?DDFDocuments/v/G/TBTN25/ZAF268.docx")</f>
        <v>https://docs.wto.org/imrd/directdoc.asp?DDFDocuments/v/G/TBTN25/ZAF268.docx</v>
      </c>
      <c r="U961" s="3" t="s">
        <v>421</v>
      </c>
      <c r="V961" s="3" t="s">
        <v>422</v>
      </c>
      <c r="W961" s="3" t="s">
        <v>422</v>
      </c>
      <c r="X961" s="3" t="s">
        <v>422</v>
      </c>
      <c r="Y961" s="3" t="s">
        <v>422</v>
      </c>
      <c r="Z961" s="3" t="s">
        <v>422</v>
      </c>
      <c r="AA961" s="3" t="s">
        <v>422</v>
      </c>
      <c r="AB961" s="1" t="s">
        <v>2239</v>
      </c>
    </row>
    <row r="962" spans="1:28" ht="409.5" x14ac:dyDescent="0.25">
      <c r="A962" s="3" t="s">
        <v>256</v>
      </c>
      <c r="B962" s="9">
        <v>46013</v>
      </c>
      <c r="C962" s="13" t="str">
        <f>HYPERLINK("https://eping.wto.org/en/Search?viewData= G/TBT/N/LTU/53"," G/TBT/N/LTU/53")</f>
        <v xml:space="preserve"> G/TBT/N/LTU/53</v>
      </c>
      <c r="D962" s="1" t="s">
        <v>2240</v>
      </c>
      <c r="E962" s="1" t="s">
        <v>2241</v>
      </c>
      <c r="F962" s="1" t="s">
        <v>155</v>
      </c>
      <c r="G962" s="1" t="s">
        <v>23</v>
      </c>
      <c r="H962" s="1" t="s">
        <v>153</v>
      </c>
      <c r="I962" s="1" t="s">
        <v>2242</v>
      </c>
      <c r="J962" s="1" t="s">
        <v>2243</v>
      </c>
      <c r="K962" s="1" t="s">
        <v>76</v>
      </c>
      <c r="L962" s="3"/>
      <c r="M962" s="9">
        <v>46073</v>
      </c>
      <c r="N962" s="9" t="s">
        <v>23</v>
      </c>
      <c r="O962" s="9" t="s">
        <v>23</v>
      </c>
      <c r="P962" s="3" t="s">
        <v>24</v>
      </c>
      <c r="Q962" s="1" t="s">
        <v>2244</v>
      </c>
      <c r="R962" s="3" t="str">
        <f>HYPERLINK("https://docs.wto.org/imrd/directdoc.asp?DDFDocuments/t/G/TBTN25/LTU53.docx", "https://docs.wto.org/imrd/directdoc.asp?DDFDocuments/t/G/TBTN25/LTU53.docx")</f>
        <v>https://docs.wto.org/imrd/directdoc.asp?DDFDocuments/t/G/TBTN25/LTU53.docx</v>
      </c>
      <c r="S962" s="3" t="str">
        <f>HYPERLINK("https://docs.wto.org/imrd/directdoc.asp?DDFDocuments/u/G/TBTN25/LTU53.docx", "https://docs.wto.org/imrd/directdoc.asp?DDFDocuments/u/G/TBTN25/LTU53.docx")</f>
        <v>https://docs.wto.org/imrd/directdoc.asp?DDFDocuments/u/G/TBTN25/LTU53.docx</v>
      </c>
      <c r="T962" s="3" t="str">
        <f>HYPERLINK("https://docs.wto.org/imrd/directdoc.asp?DDFDocuments/v/G/TBTN25/LTU53.docx", "https://docs.wto.org/imrd/directdoc.asp?DDFDocuments/v/G/TBTN25/LTU53.docx")</f>
        <v>https://docs.wto.org/imrd/directdoc.asp?DDFDocuments/v/G/TBTN25/LTU53.docx</v>
      </c>
      <c r="U962" s="3" t="s">
        <v>421</v>
      </c>
      <c r="V962" s="3" t="s">
        <v>422</v>
      </c>
      <c r="W962" s="3" t="s">
        <v>422</v>
      </c>
      <c r="X962" s="3" t="s">
        <v>422</v>
      </c>
      <c r="Y962" s="3" t="s">
        <v>422</v>
      </c>
      <c r="Z962" s="3" t="s">
        <v>422</v>
      </c>
      <c r="AA962" s="3" t="s">
        <v>422</v>
      </c>
      <c r="AB962" s="1" t="s">
        <v>2245</v>
      </c>
    </row>
    <row r="963" spans="1:28" ht="409.5" x14ac:dyDescent="0.25">
      <c r="A963" s="3" t="s">
        <v>70</v>
      </c>
      <c r="B963" s="9">
        <v>46013</v>
      </c>
      <c r="C963" s="13" t="str">
        <f>HYPERLINK("https://eping.wto.org/en/Search?viewData= G/TBT/N/USA/2254"," G/TBT/N/USA/2254")</f>
        <v xml:space="preserve"> G/TBT/N/USA/2254</v>
      </c>
      <c r="D963" s="1" t="s">
        <v>2246</v>
      </c>
      <c r="E963" s="1" t="s">
        <v>2247</v>
      </c>
      <c r="F963" s="1" t="s">
        <v>2248</v>
      </c>
      <c r="G963" s="1" t="s">
        <v>23</v>
      </c>
      <c r="H963" s="1" t="s">
        <v>2249</v>
      </c>
      <c r="I963" s="1" t="s">
        <v>98</v>
      </c>
      <c r="J963" s="1" t="s">
        <v>23</v>
      </c>
      <c r="K963" s="1" t="s">
        <v>23</v>
      </c>
      <c r="L963" s="3"/>
      <c r="M963" s="9">
        <v>46070</v>
      </c>
      <c r="N963" s="9" t="s">
        <v>23</v>
      </c>
      <c r="O963" s="9" t="s">
        <v>23</v>
      </c>
      <c r="P963" s="3" t="s">
        <v>24</v>
      </c>
      <c r="Q963" s="1" t="s">
        <v>2250</v>
      </c>
      <c r="R963" s="3" t="str">
        <f>HYPERLINK("https://docs.wto.org/imrd/directdoc.asp?DDFDocuments/t/G/TBTN25/USA2254.docx", "https://docs.wto.org/imrd/directdoc.asp?DDFDocuments/t/G/TBTN25/USA2254.docx")</f>
        <v>https://docs.wto.org/imrd/directdoc.asp?DDFDocuments/t/G/TBTN25/USA2254.docx</v>
      </c>
      <c r="S963" s="3" t="str">
        <f>HYPERLINK("https://docs.wto.org/imrd/directdoc.asp?DDFDocuments/u/G/TBTN25/USA2254.docx", "https://docs.wto.org/imrd/directdoc.asp?DDFDocuments/u/G/TBTN25/USA2254.docx")</f>
        <v>https://docs.wto.org/imrd/directdoc.asp?DDFDocuments/u/G/TBTN25/USA2254.docx</v>
      </c>
      <c r="T963" s="3" t="str">
        <f>HYPERLINK("https://docs.wto.org/imrd/directdoc.asp?DDFDocuments/v/G/TBTN25/USA2254.docx", "https://docs.wto.org/imrd/directdoc.asp?DDFDocuments/v/G/TBTN25/USA2254.docx")</f>
        <v>https://docs.wto.org/imrd/directdoc.asp?DDFDocuments/v/G/TBTN25/USA2254.docx</v>
      </c>
      <c r="U963" s="3" t="s">
        <v>421</v>
      </c>
      <c r="V963" s="3" t="s">
        <v>422</v>
      </c>
      <c r="W963" s="3" t="s">
        <v>422</v>
      </c>
      <c r="X963" s="3" t="s">
        <v>422</v>
      </c>
      <c r="Y963" s="3" t="s">
        <v>422</v>
      </c>
      <c r="Z963" s="3" t="s">
        <v>422</v>
      </c>
      <c r="AA963" s="3" t="s">
        <v>422</v>
      </c>
      <c r="AB963" s="1" t="s">
        <v>2251</v>
      </c>
    </row>
    <row r="964" spans="1:28" ht="75" x14ac:dyDescent="0.25">
      <c r="A964" s="3" t="s">
        <v>118</v>
      </c>
      <c r="B964" s="9">
        <v>46013</v>
      </c>
      <c r="C964" s="13" t="str">
        <f>HYPERLINK("https://eping.wto.org/en/Search?viewData= G/TBT/N/CAN/763"," G/TBT/N/CAN/763")</f>
        <v xml:space="preserve"> G/TBT/N/CAN/763</v>
      </c>
      <c r="D964" s="1" t="s">
        <v>2252</v>
      </c>
      <c r="E964" s="1" t="s">
        <v>2253</v>
      </c>
      <c r="F964" s="1" t="s">
        <v>119</v>
      </c>
      <c r="G964" s="1" t="s">
        <v>23</v>
      </c>
      <c r="H964" s="1" t="s">
        <v>2227</v>
      </c>
      <c r="I964" s="1" t="s">
        <v>75</v>
      </c>
      <c r="J964" s="1" t="s">
        <v>1397</v>
      </c>
      <c r="K964" s="1" t="s">
        <v>23</v>
      </c>
      <c r="L964" s="3"/>
      <c r="M964" s="9">
        <v>46099</v>
      </c>
      <c r="N964" s="9" t="s">
        <v>23</v>
      </c>
      <c r="O964" s="9" t="s">
        <v>23</v>
      </c>
      <c r="P964" s="3" t="s">
        <v>24</v>
      </c>
      <c r="Q964" s="3"/>
      <c r="R964" s="3" t="str">
        <f>HYPERLINK("https://docs.wto.org/imrd/directdoc.asp?DDFDocuments/t/G/TBTN25/CAN763.docx", "https://docs.wto.org/imrd/directdoc.asp?DDFDocuments/t/G/TBTN25/CAN763.docx")</f>
        <v>https://docs.wto.org/imrd/directdoc.asp?DDFDocuments/t/G/TBTN25/CAN763.docx</v>
      </c>
      <c r="S964" s="3" t="str">
        <f>HYPERLINK("https://docs.wto.org/imrd/directdoc.asp?DDFDocuments/u/G/TBTN25/CAN763.docx", "https://docs.wto.org/imrd/directdoc.asp?DDFDocuments/u/G/TBTN25/CAN763.docx")</f>
        <v>https://docs.wto.org/imrd/directdoc.asp?DDFDocuments/u/G/TBTN25/CAN763.docx</v>
      </c>
      <c r="T964" s="3" t="str">
        <f>HYPERLINK("https://docs.wto.org/imrd/directdoc.asp?DDFDocuments/v/G/TBTN25/CAN763.docx", "https://docs.wto.org/imrd/directdoc.asp?DDFDocuments/v/G/TBTN25/CAN763.docx")</f>
        <v>https://docs.wto.org/imrd/directdoc.asp?DDFDocuments/v/G/TBTN25/CAN763.docx</v>
      </c>
      <c r="U964" s="3" t="s">
        <v>421</v>
      </c>
      <c r="V964" s="3" t="s">
        <v>422</v>
      </c>
      <c r="W964" s="3" t="s">
        <v>422</v>
      </c>
      <c r="X964" s="3" t="s">
        <v>422</v>
      </c>
      <c r="Y964" s="3" t="s">
        <v>422</v>
      </c>
      <c r="Z964" s="3" t="s">
        <v>422</v>
      </c>
      <c r="AA964" s="3" t="s">
        <v>422</v>
      </c>
      <c r="AB964" s="1" t="s">
        <v>525</v>
      </c>
    </row>
    <row r="965" spans="1:28" ht="360" x14ac:dyDescent="0.25">
      <c r="A965" s="3" t="s">
        <v>26</v>
      </c>
      <c r="B965" s="9">
        <v>46013</v>
      </c>
      <c r="C965" s="13" t="str">
        <f>HYPERLINK("https://eping.wto.org/en/Search?viewData= G/TBT/N/FRA/241"," G/TBT/N/FRA/241")</f>
        <v xml:space="preserve"> G/TBT/N/FRA/241</v>
      </c>
      <c r="D965" s="1" t="s">
        <v>2254</v>
      </c>
      <c r="E965" s="1" t="s">
        <v>2255</v>
      </c>
      <c r="F965" s="1" t="s">
        <v>2256</v>
      </c>
      <c r="G965" s="1" t="s">
        <v>2257</v>
      </c>
      <c r="H965" s="1" t="s">
        <v>23</v>
      </c>
      <c r="I965" s="1" t="s">
        <v>504</v>
      </c>
      <c r="J965" s="1" t="s">
        <v>2258</v>
      </c>
      <c r="K965" s="1" t="s">
        <v>23</v>
      </c>
      <c r="L965" s="3"/>
      <c r="M965" s="9">
        <v>46073</v>
      </c>
      <c r="N965" s="9" t="s">
        <v>23</v>
      </c>
      <c r="O965" s="9" t="s">
        <v>23</v>
      </c>
      <c r="P965" s="3" t="s">
        <v>24</v>
      </c>
      <c r="Q965" s="1" t="s">
        <v>2259</v>
      </c>
      <c r="R965" s="3" t="str">
        <f>HYPERLINK("https://docs.wto.org/imrd/directdoc.asp?DDFDocuments/t/G/TBTN25/FRA241.docx", "https://docs.wto.org/imrd/directdoc.asp?DDFDocuments/t/G/TBTN25/FRA241.docx")</f>
        <v>https://docs.wto.org/imrd/directdoc.asp?DDFDocuments/t/G/TBTN25/FRA241.docx</v>
      </c>
      <c r="S965" s="3" t="str">
        <f>HYPERLINK("https://docs.wto.org/imrd/directdoc.asp?DDFDocuments/u/G/TBTN25/FRA241.docx", "https://docs.wto.org/imrd/directdoc.asp?DDFDocuments/u/G/TBTN25/FRA241.docx")</f>
        <v>https://docs.wto.org/imrd/directdoc.asp?DDFDocuments/u/G/TBTN25/FRA241.docx</v>
      </c>
      <c r="T965" s="3" t="str">
        <f>HYPERLINK("https://docs.wto.org/imrd/directdoc.asp?DDFDocuments/v/G/TBTN25/FRA241.docx", "https://docs.wto.org/imrd/directdoc.asp?DDFDocuments/v/G/TBTN25/FRA241.docx")</f>
        <v>https://docs.wto.org/imrd/directdoc.asp?DDFDocuments/v/G/TBTN25/FRA241.docx</v>
      </c>
      <c r="U965" s="3" t="s">
        <v>421</v>
      </c>
      <c r="V965" s="3" t="s">
        <v>422</v>
      </c>
      <c r="W965" s="3" t="s">
        <v>422</v>
      </c>
      <c r="X965" s="3" t="s">
        <v>422</v>
      </c>
      <c r="Y965" s="3" t="s">
        <v>422</v>
      </c>
      <c r="Z965" s="3" t="s">
        <v>422</v>
      </c>
      <c r="AA965" s="3" t="s">
        <v>422</v>
      </c>
      <c r="AB965" s="1" t="s">
        <v>2260</v>
      </c>
    </row>
    <row r="966" spans="1:28" ht="409.5" x14ac:dyDescent="0.25">
      <c r="A966" s="3" t="s">
        <v>84</v>
      </c>
      <c r="B966" s="9">
        <v>46013</v>
      </c>
      <c r="C966" s="13" t="str">
        <f>HYPERLINK("https://eping.wto.org/en/Search?viewData= G/TBT/N/EU/1181"," G/TBT/N/EU/1181")</f>
        <v xml:space="preserve"> G/TBT/N/EU/1181</v>
      </c>
      <c r="D966" s="1" t="s">
        <v>2261</v>
      </c>
      <c r="E966" s="1" t="s">
        <v>2262</v>
      </c>
      <c r="F966" s="1" t="s">
        <v>2263</v>
      </c>
      <c r="G966" s="1" t="s">
        <v>23</v>
      </c>
      <c r="H966" s="1" t="s">
        <v>23</v>
      </c>
      <c r="I966" s="1" t="s">
        <v>125</v>
      </c>
      <c r="J966" s="1" t="s">
        <v>2264</v>
      </c>
      <c r="K966" s="1" t="s">
        <v>23</v>
      </c>
      <c r="L966" s="3"/>
      <c r="M966" s="9">
        <v>46073</v>
      </c>
      <c r="N966" s="9">
        <v>46132</v>
      </c>
      <c r="O966" s="9" t="s">
        <v>23</v>
      </c>
      <c r="P966" s="3" t="s">
        <v>24</v>
      </c>
      <c r="Q966" s="1" t="s">
        <v>2265</v>
      </c>
      <c r="R966" s="3" t="str">
        <f>HYPERLINK("https://docs.wto.org/imrd/directdoc.asp?DDFDocuments/t/G/TBTN25/EU1181.docx", "https://docs.wto.org/imrd/directdoc.asp?DDFDocuments/t/G/TBTN25/EU1181.docx")</f>
        <v>https://docs.wto.org/imrd/directdoc.asp?DDFDocuments/t/G/TBTN25/EU1181.docx</v>
      </c>
      <c r="S966" s="3" t="str">
        <f>HYPERLINK("https://docs.wto.org/imrd/directdoc.asp?DDFDocuments/u/G/TBTN25/EU1181.docx", "https://docs.wto.org/imrd/directdoc.asp?DDFDocuments/u/G/TBTN25/EU1181.docx")</f>
        <v>https://docs.wto.org/imrd/directdoc.asp?DDFDocuments/u/G/TBTN25/EU1181.docx</v>
      </c>
      <c r="T966" s="3" t="str">
        <f>HYPERLINK("https://docs.wto.org/imrd/directdoc.asp?DDFDocuments/v/G/TBTN25/EU1181.docx", "https://docs.wto.org/imrd/directdoc.asp?DDFDocuments/v/G/TBTN25/EU1181.docx")</f>
        <v>https://docs.wto.org/imrd/directdoc.asp?DDFDocuments/v/G/TBTN25/EU1181.docx</v>
      </c>
      <c r="U966" s="3" t="s">
        <v>421</v>
      </c>
      <c r="V966" s="3" t="s">
        <v>422</v>
      </c>
      <c r="W966" s="3" t="s">
        <v>422</v>
      </c>
      <c r="X966" s="3" t="s">
        <v>422</v>
      </c>
      <c r="Y966" s="3" t="s">
        <v>422</v>
      </c>
      <c r="Z966" s="3" t="s">
        <v>422</v>
      </c>
      <c r="AA966" s="3" t="s">
        <v>422</v>
      </c>
      <c r="AB966" s="1" t="s">
        <v>2266</v>
      </c>
    </row>
    <row r="967" spans="1:28" ht="225" x14ac:dyDescent="0.25">
      <c r="A967" s="3" t="s">
        <v>45</v>
      </c>
      <c r="B967" s="9">
        <v>46013</v>
      </c>
      <c r="C967" s="13" t="str">
        <f>HYPERLINK("https://eping.wto.org/en/Search?viewData= G/TBT/N/ISR/1408"," G/TBT/N/ISR/1408")</f>
        <v xml:space="preserve"> G/TBT/N/ISR/1408</v>
      </c>
      <c r="D967" s="1" t="s">
        <v>2267</v>
      </c>
      <c r="E967" s="1" t="s">
        <v>2268</v>
      </c>
      <c r="F967" s="1" t="s">
        <v>2269</v>
      </c>
      <c r="G967" s="1" t="s">
        <v>23</v>
      </c>
      <c r="H967" s="1" t="s">
        <v>23</v>
      </c>
      <c r="I967" s="1" t="s">
        <v>110</v>
      </c>
      <c r="J967" s="1" t="s">
        <v>23</v>
      </c>
      <c r="K967" s="1" t="s">
        <v>23</v>
      </c>
      <c r="L967" s="3"/>
      <c r="M967" s="9">
        <v>46073</v>
      </c>
      <c r="N967" s="9" t="s">
        <v>23</v>
      </c>
      <c r="O967" s="9" t="s">
        <v>23</v>
      </c>
      <c r="P967" s="3" t="s">
        <v>24</v>
      </c>
      <c r="Q967" s="1" t="s">
        <v>2270</v>
      </c>
      <c r="R967" s="3" t="str">
        <f>HYPERLINK("https://docs.wto.org/imrd/directdoc.asp?DDFDocuments/t/G/TBTN25/ISR1408.docx", "https://docs.wto.org/imrd/directdoc.asp?DDFDocuments/t/G/TBTN25/ISR1408.docx")</f>
        <v>https://docs.wto.org/imrd/directdoc.asp?DDFDocuments/t/G/TBTN25/ISR1408.docx</v>
      </c>
      <c r="S967" s="3" t="str">
        <f>HYPERLINK("https://docs.wto.org/imrd/directdoc.asp?DDFDocuments/u/G/TBTN25/ISR1408.docx", "https://docs.wto.org/imrd/directdoc.asp?DDFDocuments/u/G/TBTN25/ISR1408.docx")</f>
        <v>https://docs.wto.org/imrd/directdoc.asp?DDFDocuments/u/G/TBTN25/ISR1408.docx</v>
      </c>
      <c r="T967" s="3" t="str">
        <f>HYPERLINK("https://docs.wto.org/imrd/directdoc.asp?DDFDocuments/v/G/TBTN25/ISR1408.docx", "https://docs.wto.org/imrd/directdoc.asp?DDFDocuments/v/G/TBTN25/ISR1408.docx")</f>
        <v>https://docs.wto.org/imrd/directdoc.asp?DDFDocuments/v/G/TBTN25/ISR1408.docx</v>
      </c>
      <c r="U967" s="3" t="s">
        <v>422</v>
      </c>
      <c r="V967" s="3" t="s">
        <v>422</v>
      </c>
      <c r="W967" s="3" t="s">
        <v>421</v>
      </c>
      <c r="X967" s="3" t="s">
        <v>422</v>
      </c>
      <c r="Y967" s="3" t="s">
        <v>422</v>
      </c>
      <c r="Z967" s="3" t="s">
        <v>422</v>
      </c>
      <c r="AA967" s="3" t="s">
        <v>422</v>
      </c>
      <c r="AB967" s="1" t="s">
        <v>2271</v>
      </c>
    </row>
    <row r="968" spans="1:28" ht="409.5" x14ac:dyDescent="0.25">
      <c r="A968" s="3" t="s">
        <v>1349</v>
      </c>
      <c r="B968" s="9">
        <v>46013</v>
      </c>
      <c r="C968" s="13" t="str">
        <f>HYPERLINK("https://eping.wto.org/en/Search?viewData= G/TBT/N/BOL/29, G/TBT/N/COL/274, G/TBT/N/ECU/558, G/TBT/N/PER/176"," G/TBT/N/BOL/29, G/TBT/N/COL/274, G/TBT/N/ECU/558, G/TBT/N/PER/176")</f>
        <v xml:space="preserve"> G/TBT/N/BOL/29, G/TBT/N/COL/274, G/TBT/N/ECU/558, G/TBT/N/PER/176</v>
      </c>
      <c r="D968" s="1" t="s">
        <v>2215</v>
      </c>
      <c r="E968" s="1" t="s">
        <v>2216</v>
      </c>
      <c r="F968" s="1" t="s">
        <v>2217</v>
      </c>
      <c r="G968" s="1" t="s">
        <v>2230</v>
      </c>
      <c r="H968" s="1" t="s">
        <v>23</v>
      </c>
      <c r="I968" s="1" t="s">
        <v>66</v>
      </c>
      <c r="J968" s="1" t="s">
        <v>23</v>
      </c>
      <c r="K968" s="1" t="s">
        <v>76</v>
      </c>
      <c r="L968" s="3"/>
      <c r="M968" s="9" t="s">
        <v>23</v>
      </c>
      <c r="N968" s="9">
        <v>46006</v>
      </c>
      <c r="O968" s="9">
        <v>46006</v>
      </c>
      <c r="P968" s="3" t="s">
        <v>24</v>
      </c>
      <c r="Q968" s="1" t="s">
        <v>2219</v>
      </c>
      <c r="R968" s="3" t="str">
        <f>HYPERLINK("https://docs.wto.org/imrd/directdoc.asp?DDFDocuments/t/G/TBTN25/BOL29.docx", "https://docs.wto.org/imrd/directdoc.asp?DDFDocuments/t/G/TBTN25/BOL29.docx")</f>
        <v>https://docs.wto.org/imrd/directdoc.asp?DDFDocuments/t/G/TBTN25/BOL29.docx</v>
      </c>
      <c r="S968" s="3" t="str">
        <f>HYPERLINK("https://docs.wto.org/imrd/directdoc.asp?DDFDocuments/u/G/TBTN25/BOL29.docx", "https://docs.wto.org/imrd/directdoc.asp?DDFDocuments/u/G/TBTN25/BOL29.docx")</f>
        <v>https://docs.wto.org/imrd/directdoc.asp?DDFDocuments/u/G/TBTN25/BOL29.docx</v>
      </c>
      <c r="T968" s="3" t="str">
        <f>HYPERLINK("https://docs.wto.org/imrd/directdoc.asp?DDFDocuments/v/G/TBTN25/BOL29.docx", "https://docs.wto.org/imrd/directdoc.asp?DDFDocuments/v/G/TBTN25/BOL29.docx")</f>
        <v>https://docs.wto.org/imrd/directdoc.asp?DDFDocuments/v/G/TBTN25/BOL29.docx</v>
      </c>
      <c r="U968" s="3" t="s">
        <v>421</v>
      </c>
      <c r="V968" s="3" t="s">
        <v>422</v>
      </c>
      <c r="W968" s="3" t="s">
        <v>422</v>
      </c>
      <c r="X968" s="3" t="s">
        <v>422</v>
      </c>
      <c r="Y968" s="3" t="s">
        <v>422</v>
      </c>
      <c r="Z968" s="3" t="s">
        <v>422</v>
      </c>
      <c r="AA968" s="3" t="s">
        <v>422</v>
      </c>
      <c r="AB968" s="1" t="s">
        <v>2220</v>
      </c>
    </row>
    <row r="969" spans="1:28" ht="409.5" x14ac:dyDescent="0.25">
      <c r="A969" s="3" t="s">
        <v>457</v>
      </c>
      <c r="B969" s="9">
        <v>46013</v>
      </c>
      <c r="C969" s="13" t="str">
        <f>HYPERLINK("https://eping.wto.org/en/Search?viewData= G/TBT/N/CZE/263"," G/TBT/N/CZE/263")</f>
        <v xml:space="preserve"> G/TBT/N/CZE/263</v>
      </c>
      <c r="D969" s="1" t="s">
        <v>2272</v>
      </c>
      <c r="E969" s="1" t="s">
        <v>2273</v>
      </c>
      <c r="F969" s="1" t="s">
        <v>2274</v>
      </c>
      <c r="G969" s="1" t="s">
        <v>23</v>
      </c>
      <c r="H969" s="1" t="s">
        <v>2275</v>
      </c>
      <c r="I969" s="1" t="s">
        <v>998</v>
      </c>
      <c r="J969" s="1" t="s">
        <v>2276</v>
      </c>
      <c r="K969" s="1" t="s">
        <v>23</v>
      </c>
      <c r="L969" s="3"/>
      <c r="M969" s="9">
        <v>46073</v>
      </c>
      <c r="N969" s="9">
        <v>46101</v>
      </c>
      <c r="O969" s="9">
        <v>46117</v>
      </c>
      <c r="P969" s="3" t="s">
        <v>24</v>
      </c>
      <c r="Q969" s="1" t="s">
        <v>2277</v>
      </c>
      <c r="R969" s="3" t="str">
        <f>HYPERLINK("https://docs.wto.org/imrd/directdoc.asp?DDFDocuments/t/G/TBTN25/CZE263.docx", "https://docs.wto.org/imrd/directdoc.asp?DDFDocuments/t/G/TBTN25/CZE263.docx")</f>
        <v>https://docs.wto.org/imrd/directdoc.asp?DDFDocuments/t/G/TBTN25/CZE263.docx</v>
      </c>
      <c r="S969" s="3" t="str">
        <f>HYPERLINK("https://docs.wto.org/imrd/directdoc.asp?DDFDocuments/u/G/TBTN25/CZE263.docx", "https://docs.wto.org/imrd/directdoc.asp?DDFDocuments/u/G/TBTN25/CZE263.docx")</f>
        <v>https://docs.wto.org/imrd/directdoc.asp?DDFDocuments/u/G/TBTN25/CZE263.docx</v>
      </c>
      <c r="T969" s="3" t="str">
        <f>HYPERLINK("https://docs.wto.org/imrd/directdoc.asp?DDFDocuments/v/G/TBTN25/CZE263.docx", "https://docs.wto.org/imrd/directdoc.asp?DDFDocuments/v/G/TBTN25/CZE263.docx")</f>
        <v>https://docs.wto.org/imrd/directdoc.asp?DDFDocuments/v/G/TBTN25/CZE263.docx</v>
      </c>
      <c r="U969" s="3" t="s">
        <v>421</v>
      </c>
      <c r="V969" s="3" t="s">
        <v>422</v>
      </c>
      <c r="W969" s="3" t="s">
        <v>422</v>
      </c>
      <c r="X969" s="3" t="s">
        <v>422</v>
      </c>
      <c r="Y969" s="3" t="s">
        <v>422</v>
      </c>
      <c r="Z969" s="3" t="s">
        <v>422</v>
      </c>
      <c r="AA969" s="3" t="s">
        <v>422</v>
      </c>
      <c r="AB969" s="1" t="s">
        <v>2205</v>
      </c>
    </row>
    <row r="970" spans="1:28" ht="390" x14ac:dyDescent="0.25">
      <c r="A970" s="3" t="s">
        <v>84</v>
      </c>
      <c r="B970" s="9">
        <v>46013</v>
      </c>
      <c r="C970" s="13" t="str">
        <f>HYPERLINK("https://eping.wto.org/en/Search?viewData= G/TBT/N/EU/1183"," G/TBT/N/EU/1183")</f>
        <v xml:space="preserve"> G/TBT/N/EU/1183</v>
      </c>
      <c r="D970" s="1" t="s">
        <v>2278</v>
      </c>
      <c r="E970" s="1" t="s">
        <v>2279</v>
      </c>
      <c r="F970" s="1" t="s">
        <v>2280</v>
      </c>
      <c r="G970" s="1" t="s">
        <v>23</v>
      </c>
      <c r="H970" s="1" t="s">
        <v>23</v>
      </c>
      <c r="I970" s="1" t="s">
        <v>113</v>
      </c>
      <c r="J970" s="1" t="s">
        <v>23</v>
      </c>
      <c r="K970" s="1" t="s">
        <v>23</v>
      </c>
      <c r="L970" s="3"/>
      <c r="M970" s="9">
        <v>46103</v>
      </c>
      <c r="N970" s="9" t="s">
        <v>23</v>
      </c>
      <c r="O970" s="9" t="s">
        <v>23</v>
      </c>
      <c r="P970" s="3" t="s">
        <v>24</v>
      </c>
      <c r="Q970" s="1" t="s">
        <v>2281</v>
      </c>
      <c r="R970" s="3" t="str">
        <f>HYPERLINK("https://docs.wto.org/imrd/directdoc.asp?DDFDocuments/t/G/TBTN25/EU1183.docx", "https://docs.wto.org/imrd/directdoc.asp?DDFDocuments/t/G/TBTN25/EU1183.docx")</f>
        <v>https://docs.wto.org/imrd/directdoc.asp?DDFDocuments/t/G/TBTN25/EU1183.docx</v>
      </c>
      <c r="S970" s="3" t="str">
        <f>HYPERLINK("https://docs.wto.org/imrd/directdoc.asp?DDFDocuments/u/G/TBTN25/EU1183.docx", "https://docs.wto.org/imrd/directdoc.asp?DDFDocuments/u/G/TBTN25/EU1183.docx")</f>
        <v>https://docs.wto.org/imrd/directdoc.asp?DDFDocuments/u/G/TBTN25/EU1183.docx</v>
      </c>
      <c r="T970" s="3" t="str">
        <f>HYPERLINK("https://docs.wto.org/imrd/directdoc.asp?DDFDocuments/v/G/TBTN25/EU1183.docx", "https://docs.wto.org/imrd/directdoc.asp?DDFDocuments/v/G/TBTN25/EU1183.docx")</f>
        <v>https://docs.wto.org/imrd/directdoc.asp?DDFDocuments/v/G/TBTN25/EU1183.docx</v>
      </c>
      <c r="U970" s="3" t="s">
        <v>421</v>
      </c>
      <c r="V970" s="3" t="s">
        <v>422</v>
      </c>
      <c r="W970" s="3" t="s">
        <v>422</v>
      </c>
      <c r="X970" s="3" t="s">
        <v>422</v>
      </c>
      <c r="Y970" s="3" t="s">
        <v>422</v>
      </c>
      <c r="Z970" s="3" t="s">
        <v>422</v>
      </c>
      <c r="AA970" s="3" t="s">
        <v>422</v>
      </c>
      <c r="AB970" s="1" t="s">
        <v>2282</v>
      </c>
    </row>
    <row r="971" spans="1:28" ht="195" x14ac:dyDescent="0.25">
      <c r="A971" s="3" t="s">
        <v>33</v>
      </c>
      <c r="B971" s="9">
        <v>46013</v>
      </c>
      <c r="C971" s="13" t="str">
        <f>HYPERLINK("https://eping.wto.org/en/Search?viewData= G/TBT/N/COL/212/Add.11"," G/TBT/N/COL/212/Add.11")</f>
        <v xml:space="preserve"> G/TBT/N/COL/212/Add.11</v>
      </c>
      <c r="D971" s="1" t="s">
        <v>2283</v>
      </c>
      <c r="E971" s="1" t="s">
        <v>2284</v>
      </c>
      <c r="F971" s="1" t="s">
        <v>2285</v>
      </c>
      <c r="G971" s="1" t="s">
        <v>23</v>
      </c>
      <c r="H971" s="1" t="s">
        <v>2286</v>
      </c>
      <c r="I971" s="1" t="s">
        <v>2287</v>
      </c>
      <c r="J971" s="1" t="s">
        <v>2288</v>
      </c>
      <c r="K971" s="1" t="s">
        <v>23</v>
      </c>
      <c r="L971" s="3"/>
      <c r="M971" s="9" t="s">
        <v>23</v>
      </c>
      <c r="N971" s="9" t="s">
        <v>23</v>
      </c>
      <c r="O971" s="9" t="s">
        <v>23</v>
      </c>
      <c r="P971" s="3" t="s">
        <v>71</v>
      </c>
      <c r="Q971" s="1" t="s">
        <v>2289</v>
      </c>
      <c r="R971" s="3" t="str">
        <f>HYPERLINK("https://docs.wto.org/imrd/directdoc.asp?DDFDocuments/t/G/TBTN15/COL212A11.docx", "https://docs.wto.org/imrd/directdoc.asp?DDFDocuments/t/G/TBTN15/COL212A11.docx")</f>
        <v>https://docs.wto.org/imrd/directdoc.asp?DDFDocuments/t/G/TBTN15/COL212A11.docx</v>
      </c>
      <c r="S971" s="3" t="str">
        <f>HYPERLINK("https://docs.wto.org/imrd/directdoc.asp?DDFDocuments/u/G/TBTN15/COL212A11.docx", "https://docs.wto.org/imrd/directdoc.asp?DDFDocuments/u/G/TBTN15/COL212A11.docx")</f>
        <v>https://docs.wto.org/imrd/directdoc.asp?DDFDocuments/u/G/TBTN15/COL212A11.docx</v>
      </c>
      <c r="T971" s="3" t="str">
        <f>HYPERLINK("https://docs.wto.org/imrd/directdoc.asp?DDFDocuments/v/G/TBTN15/COL212A11.docx", "https://docs.wto.org/imrd/directdoc.asp?DDFDocuments/v/G/TBTN15/COL212A11.docx")</f>
        <v>https://docs.wto.org/imrd/directdoc.asp?DDFDocuments/v/G/TBTN15/COL212A11.docx</v>
      </c>
      <c r="U971" s="3" t="s">
        <v>421</v>
      </c>
      <c r="V971" s="3" t="s">
        <v>422</v>
      </c>
      <c r="W971" s="3" t="s">
        <v>421</v>
      </c>
      <c r="X971" s="3" t="s">
        <v>422</v>
      </c>
      <c r="Y971" s="3" t="s">
        <v>422</v>
      </c>
      <c r="Z971" s="3" t="s">
        <v>422</v>
      </c>
      <c r="AA971" s="3" t="s">
        <v>422</v>
      </c>
      <c r="AB971" s="1" t="s">
        <v>23</v>
      </c>
    </row>
    <row r="972" spans="1:28" ht="90" x14ac:dyDescent="0.25">
      <c r="A972" s="3" t="s">
        <v>107</v>
      </c>
      <c r="B972" s="9">
        <v>46014</v>
      </c>
      <c r="C972" s="13" t="str">
        <f>HYPERLINK("https://eping.wto.org/en/Search?viewData= G/TBT/N/NZL/150/Add.1"," G/TBT/N/NZL/150/Add.1")</f>
        <v xml:space="preserve"> G/TBT/N/NZL/150/Add.1</v>
      </c>
      <c r="D972" s="1" t="s">
        <v>108</v>
      </c>
      <c r="E972" s="1" t="s">
        <v>2290</v>
      </c>
      <c r="F972" s="1" t="s">
        <v>109</v>
      </c>
      <c r="G972" s="1" t="s">
        <v>23</v>
      </c>
      <c r="H972" s="1" t="s">
        <v>23</v>
      </c>
      <c r="I972" s="1" t="s">
        <v>98</v>
      </c>
      <c r="J972" s="1" t="s">
        <v>23</v>
      </c>
      <c r="K972" s="1" t="s">
        <v>23</v>
      </c>
      <c r="L972" s="3"/>
      <c r="M972" s="9" t="s">
        <v>23</v>
      </c>
      <c r="N972" s="9" t="s">
        <v>23</v>
      </c>
      <c r="O972" s="9" t="s">
        <v>23</v>
      </c>
      <c r="P972" s="3" t="s">
        <v>71</v>
      </c>
      <c r="Q972" s="1" t="s">
        <v>2291</v>
      </c>
      <c r="R972" s="3" t="str">
        <f>HYPERLINK("https://docs.wto.org/imrd/directdoc.asp?DDFDocuments/t/G/TBTN25/NZL150A1.docx", "https://docs.wto.org/imrd/directdoc.asp?DDFDocuments/t/G/TBTN25/NZL150A1.docx")</f>
        <v>https://docs.wto.org/imrd/directdoc.asp?DDFDocuments/t/G/TBTN25/NZL150A1.docx</v>
      </c>
      <c r="S972" s="3" t="str">
        <f>HYPERLINK("https://docs.wto.org/imrd/directdoc.asp?DDFDocuments/u/G/TBTN25/NZL150A1.docx", "https://docs.wto.org/imrd/directdoc.asp?DDFDocuments/u/G/TBTN25/NZL150A1.docx")</f>
        <v>https://docs.wto.org/imrd/directdoc.asp?DDFDocuments/u/G/TBTN25/NZL150A1.docx</v>
      </c>
      <c r="T972" s="3" t="str">
        <f>HYPERLINK("https://docs.wto.org/imrd/directdoc.asp?DDFDocuments/v/G/TBTN25/NZL150A1.docx", "https://docs.wto.org/imrd/directdoc.asp?DDFDocuments/v/G/TBTN25/NZL150A1.docx")</f>
        <v>https://docs.wto.org/imrd/directdoc.asp?DDFDocuments/v/G/TBTN25/NZL150A1.docx</v>
      </c>
      <c r="U972" s="3" t="s">
        <v>422</v>
      </c>
      <c r="V972" s="3" t="s">
        <v>422</v>
      </c>
      <c r="W972" s="3" t="s">
        <v>422</v>
      </c>
      <c r="X972" s="3" t="s">
        <v>422</v>
      </c>
      <c r="Y972" s="3" t="s">
        <v>422</v>
      </c>
      <c r="Z972" s="3" t="s">
        <v>422</v>
      </c>
      <c r="AA972" s="3" t="s">
        <v>422</v>
      </c>
      <c r="AB972" s="1" t="s">
        <v>23</v>
      </c>
    </row>
    <row r="973" spans="1:28" ht="409.5" x14ac:dyDescent="0.25">
      <c r="A973" s="3" t="s">
        <v>72</v>
      </c>
      <c r="B973" s="9">
        <v>46014</v>
      </c>
      <c r="C973" s="13" t="str">
        <f>HYPERLINK("https://eping.wto.org/en/Search?viewData= G/TBT/N/JPN/892"," G/TBT/N/JPN/892")</f>
        <v xml:space="preserve"> G/TBT/N/JPN/892</v>
      </c>
      <c r="D973" s="1" t="s">
        <v>2292</v>
      </c>
      <c r="E973" s="1" t="s">
        <v>2293</v>
      </c>
      <c r="F973" s="1" t="s">
        <v>2294</v>
      </c>
      <c r="G973" s="1" t="s">
        <v>2295</v>
      </c>
      <c r="H973" s="1" t="s">
        <v>23</v>
      </c>
      <c r="I973" s="1" t="s">
        <v>75</v>
      </c>
      <c r="J973" s="1" t="s">
        <v>2296</v>
      </c>
      <c r="K973" s="1" t="s">
        <v>23</v>
      </c>
      <c r="L973" s="3"/>
      <c r="M973" s="9">
        <v>46074</v>
      </c>
      <c r="N973" s="9" t="s">
        <v>23</v>
      </c>
      <c r="O973" s="9" t="s">
        <v>23</v>
      </c>
      <c r="P973" s="3" t="s">
        <v>24</v>
      </c>
      <c r="Q973" s="1" t="s">
        <v>2297</v>
      </c>
      <c r="R973" s="3" t="str">
        <f>HYPERLINK("https://docs.wto.org/imrd/directdoc.asp?DDFDocuments/t/G/TBTN25/JPN892.docx", "https://docs.wto.org/imrd/directdoc.asp?DDFDocuments/t/G/TBTN25/JPN892.docx")</f>
        <v>https://docs.wto.org/imrd/directdoc.asp?DDFDocuments/t/G/TBTN25/JPN892.docx</v>
      </c>
      <c r="S973" s="3" t="str">
        <f>HYPERLINK("https://docs.wto.org/imrd/directdoc.asp?DDFDocuments/u/G/TBTN25/JPN892.docx", "https://docs.wto.org/imrd/directdoc.asp?DDFDocuments/u/G/TBTN25/JPN892.docx")</f>
        <v>https://docs.wto.org/imrd/directdoc.asp?DDFDocuments/u/G/TBTN25/JPN892.docx</v>
      </c>
      <c r="T973" s="3" t="str">
        <f>HYPERLINK("https://docs.wto.org/imrd/directdoc.asp?DDFDocuments/v/G/TBTN25/JPN892.docx", "https://docs.wto.org/imrd/directdoc.asp?DDFDocuments/v/G/TBTN25/JPN892.docx")</f>
        <v>https://docs.wto.org/imrd/directdoc.asp?DDFDocuments/v/G/TBTN25/JPN892.docx</v>
      </c>
      <c r="U973" s="3" t="s">
        <v>421</v>
      </c>
      <c r="V973" s="3" t="s">
        <v>422</v>
      </c>
      <c r="W973" s="3" t="s">
        <v>422</v>
      </c>
      <c r="X973" s="3" t="s">
        <v>422</v>
      </c>
      <c r="Y973" s="3" t="s">
        <v>422</v>
      </c>
      <c r="Z973" s="3" t="s">
        <v>422</v>
      </c>
      <c r="AA973" s="3" t="s">
        <v>422</v>
      </c>
      <c r="AB973" s="1" t="s">
        <v>2298</v>
      </c>
    </row>
    <row r="974" spans="1:28" ht="409.5" x14ac:dyDescent="0.25">
      <c r="A974" s="3" t="s">
        <v>2299</v>
      </c>
      <c r="B974" s="9">
        <v>46014</v>
      </c>
      <c r="C974" s="13" t="str">
        <f>HYPERLINK("https://eping.wto.org/en/Search?viewData= G/TBT/N/BLZ/21"," G/TBT/N/BLZ/21")</f>
        <v xml:space="preserve"> G/TBT/N/BLZ/21</v>
      </c>
      <c r="D974" s="1" t="s">
        <v>2300</v>
      </c>
      <c r="E974" s="1" t="s">
        <v>2301</v>
      </c>
      <c r="F974" s="1" t="s">
        <v>2302</v>
      </c>
      <c r="G974" s="1" t="s">
        <v>23</v>
      </c>
      <c r="H974" s="1" t="s">
        <v>2303</v>
      </c>
      <c r="I974" s="1" t="s">
        <v>1705</v>
      </c>
      <c r="J974" s="1" t="s">
        <v>2304</v>
      </c>
      <c r="K974" s="1" t="s">
        <v>23</v>
      </c>
      <c r="L974" s="3"/>
      <c r="M974" s="9">
        <v>46074</v>
      </c>
      <c r="N974" s="9">
        <v>46112</v>
      </c>
      <c r="O974" s="9" t="s">
        <v>23</v>
      </c>
      <c r="P974" s="3" t="s">
        <v>24</v>
      </c>
      <c r="Q974" s="1" t="s">
        <v>2305</v>
      </c>
      <c r="R974" s="3" t="str">
        <f>HYPERLINK("https://docs.wto.org/imrd/directdoc.asp?DDFDocuments/t/G/TBTN25/BLZ21.docx", "https://docs.wto.org/imrd/directdoc.asp?DDFDocuments/t/G/TBTN25/BLZ21.docx")</f>
        <v>https://docs.wto.org/imrd/directdoc.asp?DDFDocuments/t/G/TBTN25/BLZ21.docx</v>
      </c>
      <c r="S974" s="3" t="str">
        <f>HYPERLINK("https://docs.wto.org/imrd/directdoc.asp?DDFDocuments/u/G/TBTN25/BLZ21.docx", "https://docs.wto.org/imrd/directdoc.asp?DDFDocuments/u/G/TBTN25/BLZ21.docx")</f>
        <v>https://docs.wto.org/imrd/directdoc.asp?DDFDocuments/u/G/TBTN25/BLZ21.docx</v>
      </c>
      <c r="T974" s="3" t="str">
        <f>HYPERLINK("https://docs.wto.org/imrd/directdoc.asp?DDFDocuments/v/G/TBTN25/BLZ21.docx", "https://docs.wto.org/imrd/directdoc.asp?DDFDocuments/v/G/TBTN25/BLZ21.docx")</f>
        <v>https://docs.wto.org/imrd/directdoc.asp?DDFDocuments/v/G/TBTN25/BLZ21.docx</v>
      </c>
      <c r="U974" s="3" t="s">
        <v>421</v>
      </c>
      <c r="V974" s="3" t="s">
        <v>422</v>
      </c>
      <c r="W974" s="3" t="s">
        <v>422</v>
      </c>
      <c r="X974" s="3" t="s">
        <v>422</v>
      </c>
      <c r="Y974" s="3" t="s">
        <v>422</v>
      </c>
      <c r="Z974" s="3" t="s">
        <v>422</v>
      </c>
      <c r="AA974" s="3" t="s">
        <v>422</v>
      </c>
      <c r="AB974" s="1" t="s">
        <v>23</v>
      </c>
    </row>
    <row r="975" spans="1:28" ht="409.5" x14ac:dyDescent="0.25">
      <c r="A975" s="3" t="s">
        <v>2306</v>
      </c>
      <c r="B975" s="9">
        <v>46014</v>
      </c>
      <c r="C975" s="13" t="str">
        <f>HYPERLINK("https://eping.wto.org/en/Search?viewData= G/TBT/N/ALB/100"," G/TBT/N/ALB/100")</f>
        <v xml:space="preserve"> G/TBT/N/ALB/100</v>
      </c>
      <c r="D975" s="1" t="s">
        <v>2307</v>
      </c>
      <c r="E975" s="1" t="s">
        <v>2308</v>
      </c>
      <c r="F975" s="1" t="s">
        <v>2309</v>
      </c>
      <c r="G975" s="1" t="s">
        <v>23</v>
      </c>
      <c r="H975" s="1" t="s">
        <v>2310</v>
      </c>
      <c r="I975" s="1" t="s">
        <v>75</v>
      </c>
      <c r="J975" s="1" t="s">
        <v>23</v>
      </c>
      <c r="K975" s="1" t="s">
        <v>23</v>
      </c>
      <c r="L975" s="3"/>
      <c r="M975" s="9">
        <v>46074</v>
      </c>
      <c r="N975" s="9" t="s">
        <v>23</v>
      </c>
      <c r="O975" s="9" t="s">
        <v>23</v>
      </c>
      <c r="P975" s="3" t="s">
        <v>24</v>
      </c>
      <c r="Q975" s="1" t="s">
        <v>2311</v>
      </c>
      <c r="R975" s="3" t="str">
        <f>HYPERLINK("https://docs.wto.org/imrd/directdoc.asp?DDFDocuments/t/G/TBTN25/ALB100.docx", "https://docs.wto.org/imrd/directdoc.asp?DDFDocuments/t/G/TBTN25/ALB100.docx")</f>
        <v>https://docs.wto.org/imrd/directdoc.asp?DDFDocuments/t/G/TBTN25/ALB100.docx</v>
      </c>
      <c r="S975" s="3" t="str">
        <f>HYPERLINK("https://docs.wto.org/imrd/directdoc.asp?DDFDocuments/u/G/TBTN25/ALB100.docx", "https://docs.wto.org/imrd/directdoc.asp?DDFDocuments/u/G/TBTN25/ALB100.docx")</f>
        <v>https://docs.wto.org/imrd/directdoc.asp?DDFDocuments/u/G/TBTN25/ALB100.docx</v>
      </c>
      <c r="T975" s="3" t="str">
        <f>HYPERLINK("https://docs.wto.org/imrd/directdoc.asp?DDFDocuments/v/G/TBTN25/ALB100.docx", "https://docs.wto.org/imrd/directdoc.asp?DDFDocuments/v/G/TBTN25/ALB100.docx")</f>
        <v>https://docs.wto.org/imrd/directdoc.asp?DDFDocuments/v/G/TBTN25/ALB100.docx</v>
      </c>
      <c r="U975" s="3" t="s">
        <v>422</v>
      </c>
      <c r="V975" s="3" t="s">
        <v>422</v>
      </c>
      <c r="W975" s="3" t="s">
        <v>421</v>
      </c>
      <c r="X975" s="3" t="s">
        <v>422</v>
      </c>
      <c r="Y975" s="3" t="s">
        <v>422</v>
      </c>
      <c r="Z975" s="3" t="s">
        <v>422</v>
      </c>
      <c r="AA975" s="3" t="s">
        <v>422</v>
      </c>
      <c r="AB975" s="1" t="s">
        <v>2312</v>
      </c>
    </row>
    <row r="976" spans="1:28" ht="409.5" x14ac:dyDescent="0.25">
      <c r="A976" s="3" t="s">
        <v>118</v>
      </c>
      <c r="B976" s="9">
        <v>46014</v>
      </c>
      <c r="C976" s="13" t="str">
        <f>HYPERLINK("https://eping.wto.org/en/Search?viewData= G/TBT/N/CAN/764"," G/TBT/N/CAN/764")</f>
        <v xml:space="preserve"> G/TBT/N/CAN/764</v>
      </c>
      <c r="D976" s="1" t="s">
        <v>2313</v>
      </c>
      <c r="E976" s="1" t="s">
        <v>2314</v>
      </c>
      <c r="F976" s="1" t="s">
        <v>2315</v>
      </c>
      <c r="G976" s="1" t="s">
        <v>2316</v>
      </c>
      <c r="H976" s="1" t="s">
        <v>23</v>
      </c>
      <c r="I976" s="1" t="s">
        <v>75</v>
      </c>
      <c r="J976" s="1" t="s">
        <v>2317</v>
      </c>
      <c r="K976" s="1" t="s">
        <v>23</v>
      </c>
      <c r="L976" s="3"/>
      <c r="M976" s="9">
        <v>45715</v>
      </c>
      <c r="N976" s="9" t="s">
        <v>23</v>
      </c>
      <c r="O976" s="9" t="s">
        <v>23</v>
      </c>
      <c r="P976" s="3" t="s">
        <v>24</v>
      </c>
      <c r="Q976" s="1" t="s">
        <v>2318</v>
      </c>
      <c r="R976" s="3" t="str">
        <f>HYPERLINK("https://docs.wto.org/imrd/directdoc.asp?DDFDocuments/t/G/TBTN25/CAN764.docx", "https://docs.wto.org/imrd/directdoc.asp?DDFDocuments/t/G/TBTN25/CAN764.docx")</f>
        <v>https://docs.wto.org/imrd/directdoc.asp?DDFDocuments/t/G/TBTN25/CAN764.docx</v>
      </c>
      <c r="S976" s="3" t="str">
        <f>HYPERLINK("https://docs.wto.org/imrd/directdoc.asp?DDFDocuments/u/G/TBTN25/CAN764.docx", "https://docs.wto.org/imrd/directdoc.asp?DDFDocuments/u/G/TBTN25/CAN764.docx")</f>
        <v>https://docs.wto.org/imrd/directdoc.asp?DDFDocuments/u/G/TBTN25/CAN764.docx</v>
      </c>
      <c r="T976" s="3" t="str">
        <f>HYPERLINK("https://docs.wto.org/imrd/directdoc.asp?DDFDocuments/v/G/TBTN25/CAN764.docx", "https://docs.wto.org/imrd/directdoc.asp?DDFDocuments/v/G/TBTN25/CAN764.docx")</f>
        <v>https://docs.wto.org/imrd/directdoc.asp?DDFDocuments/v/G/TBTN25/CAN764.docx</v>
      </c>
      <c r="U976" s="3" t="s">
        <v>421</v>
      </c>
      <c r="V976" s="3" t="s">
        <v>422</v>
      </c>
      <c r="W976" s="3" t="s">
        <v>422</v>
      </c>
      <c r="X976" s="3" t="s">
        <v>422</v>
      </c>
      <c r="Y976" s="3" t="s">
        <v>422</v>
      </c>
      <c r="Z976" s="3" t="s">
        <v>422</v>
      </c>
      <c r="AA976" s="3" t="s">
        <v>422</v>
      </c>
      <c r="AB976" s="1" t="s">
        <v>2319</v>
      </c>
    </row>
    <row r="977" spans="3:28" x14ac:dyDescent="0.25">
      <c r="C977" s="3"/>
      <c r="L977" s="3"/>
      <c r="M977" s="9"/>
      <c r="N977" s="9"/>
      <c r="O977" s="9"/>
      <c r="P977" s="3"/>
      <c r="Q977" s="3"/>
      <c r="R977" s="3"/>
      <c r="S977" s="3"/>
      <c r="T977" s="3"/>
      <c r="U977" s="3"/>
      <c r="V977" s="3"/>
      <c r="W977" s="3"/>
      <c r="X977" s="3"/>
      <c r="Y977" s="3"/>
      <c r="Z977" s="3"/>
      <c r="AA977" s="3"/>
      <c r="AB977" s="1"/>
    </row>
    <row r="978" spans="3:28" x14ac:dyDescent="0.25">
      <c r="C978" s="3"/>
      <c r="L978" s="3"/>
      <c r="M978" s="9"/>
      <c r="N978" s="9"/>
      <c r="O978" s="9"/>
      <c r="P978" s="3"/>
      <c r="Q978" s="3"/>
      <c r="R978" s="3"/>
      <c r="S978" s="3"/>
      <c r="T978" s="3"/>
      <c r="U978" s="3"/>
      <c r="V978" s="3"/>
      <c r="W978" s="3"/>
      <c r="X978" s="3"/>
      <c r="Y978" s="3"/>
      <c r="Z978" s="3"/>
      <c r="AA978" s="3"/>
      <c r="AB978" s="1"/>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1"/>
  <sheetViews>
    <sheetView topLeftCell="K1" zoomScale="60" zoomScaleNormal="60" workbookViewId="0">
      <pane ySplit="1" topLeftCell="A2" activePane="bottomLeft" state="frozen"/>
      <selection pane="bottomLeft" activeCell="D2" sqref="D2"/>
    </sheetView>
  </sheetViews>
  <sheetFormatPr baseColWidth="10" defaultColWidth="11.42578125" defaultRowHeight="15" x14ac:dyDescent="0.25"/>
  <cols>
    <col min="1" max="1" width="23.42578125" style="1" bestFit="1" customWidth="1"/>
    <col min="2" max="2" width="20.7109375" style="2" bestFit="1" customWidth="1"/>
    <col min="3" max="3" width="26.85546875" style="12" customWidth="1"/>
    <col min="4" max="6" width="100" style="1" customWidth="1"/>
    <col min="7" max="7" width="25.5703125" style="1" customWidth="1"/>
    <col min="8" max="8" width="28" style="1" customWidth="1"/>
    <col min="9" max="9" width="35" style="1" customWidth="1"/>
    <col min="10" max="10" width="51.42578125" style="1" customWidth="1"/>
    <col min="11" max="11" width="40.5703125" style="1" customWidth="1"/>
    <col min="12" max="12" width="27.28515625" style="2" bestFit="1" customWidth="1"/>
    <col min="13" max="13" width="35.5703125" style="1" customWidth="1"/>
    <col min="14" max="14" width="57.5703125" style="1" customWidth="1"/>
    <col min="15" max="15" width="58.140625" style="1" customWidth="1"/>
    <col min="16" max="16" width="56.28515625" style="1" customWidth="1"/>
    <col min="17" max="17" width="58" style="1" customWidth="1"/>
    <col min="18" max="16384" width="11.42578125" style="3"/>
  </cols>
  <sheetData>
    <row r="1" spans="1:34" ht="30" x14ac:dyDescent="0.25">
      <c r="A1" s="4" t="s">
        <v>1</v>
      </c>
      <c r="B1" s="5" t="s">
        <v>3</v>
      </c>
      <c r="C1" s="4" t="s">
        <v>0</v>
      </c>
      <c r="D1" s="4" t="s">
        <v>2</v>
      </c>
      <c r="E1" s="4" t="s">
        <v>4</v>
      </c>
      <c r="F1" s="4" t="s">
        <v>5</v>
      </c>
      <c r="G1" s="4" t="s">
        <v>16</v>
      </c>
      <c r="H1" s="4" t="s">
        <v>17</v>
      </c>
      <c r="I1" s="4" t="s">
        <v>6</v>
      </c>
      <c r="J1" s="4" t="s">
        <v>2320</v>
      </c>
      <c r="K1" s="4" t="s">
        <v>7</v>
      </c>
      <c r="L1" s="5" t="s">
        <v>18</v>
      </c>
      <c r="M1" s="4" t="s">
        <v>8</v>
      </c>
      <c r="N1" s="4" t="s">
        <v>2321</v>
      </c>
      <c r="O1" s="4" t="s">
        <v>2322</v>
      </c>
      <c r="P1" s="4" t="s">
        <v>9</v>
      </c>
      <c r="Q1" s="4" t="s">
        <v>10</v>
      </c>
      <c r="R1" s="3" t="s">
        <v>19</v>
      </c>
      <c r="S1" s="3" t="s">
        <v>21</v>
      </c>
      <c r="T1" s="3" t="s">
        <v>20</v>
      </c>
      <c r="U1" s="3" t="s">
        <v>2323</v>
      </c>
      <c r="V1" s="3" t="s">
        <v>2324</v>
      </c>
      <c r="W1" s="3" t="s">
        <v>2325</v>
      </c>
      <c r="X1" s="3" t="s">
        <v>2326</v>
      </c>
      <c r="Y1" s="3" t="s">
        <v>2327</v>
      </c>
      <c r="Z1" s="3" t="s">
        <v>2328</v>
      </c>
      <c r="AA1" s="3" t="s">
        <v>2329</v>
      </c>
      <c r="AB1" s="3" t="s">
        <v>2330</v>
      </c>
      <c r="AC1" s="3" t="s">
        <v>2331</v>
      </c>
      <c r="AD1" s="3" t="s">
        <v>2332</v>
      </c>
      <c r="AE1" s="3" t="s">
        <v>2333</v>
      </c>
      <c r="AF1" s="3" t="s">
        <v>2334</v>
      </c>
      <c r="AG1" s="3" t="s">
        <v>2335</v>
      </c>
      <c r="AH1" s="3" t="s">
        <v>2336</v>
      </c>
    </row>
    <row r="2" spans="1:34" ht="195" x14ac:dyDescent="0.25">
      <c r="A2" s="3" t="s">
        <v>118</v>
      </c>
      <c r="B2" s="9">
        <v>45992</v>
      </c>
      <c r="C2" s="13" t="str">
        <f>HYPERLINK("https://eping.wto.org/en/Search?viewData= G/SPS/N/CAN/1592/Add.1"," G/SPS/N/CAN/1592/Add.1")</f>
        <v xml:space="preserve"> G/SPS/N/CAN/1592/Add.1</v>
      </c>
      <c r="D2" s="1" t="s">
        <v>2337</v>
      </c>
      <c r="E2" s="1" t="s">
        <v>2338</v>
      </c>
      <c r="F2" s="1" t="s">
        <v>2339</v>
      </c>
      <c r="G2" s="1" t="s">
        <v>23</v>
      </c>
      <c r="H2" s="1" t="s">
        <v>23</v>
      </c>
      <c r="I2" s="1" t="s">
        <v>169</v>
      </c>
      <c r="J2" s="1" t="s">
        <v>23</v>
      </c>
      <c r="K2" s="1" t="s">
        <v>199</v>
      </c>
      <c r="L2" s="3"/>
      <c r="M2" s="9" t="s">
        <v>23</v>
      </c>
      <c r="N2" s="9" t="s">
        <v>23</v>
      </c>
      <c r="O2" s="9" t="s">
        <v>23</v>
      </c>
      <c r="P2" s="3" t="s">
        <v>71</v>
      </c>
      <c r="Q2" s="3"/>
      <c r="R2" s="3" t="str">
        <f>HYPERLINK("https://docs.wto.org/imrd/directdoc.asp?DDFDocuments/t/G/SPS/NCAN1592A1.docx", "https://docs.wto.org/imrd/directdoc.asp?DDFDocuments/t/G/SPS/NCAN1592A1.docx")</f>
        <v>https://docs.wto.org/imrd/directdoc.asp?DDFDocuments/t/G/SPS/NCAN1592A1.docx</v>
      </c>
      <c r="S2" s="3" t="str">
        <f>HYPERLINK("https://docs.wto.org/imrd/directdoc.asp?DDFDocuments/u/G/SPS/NCAN1592A1.docx", "https://docs.wto.org/imrd/directdoc.asp?DDFDocuments/u/G/SPS/NCAN1592A1.docx")</f>
        <v>https://docs.wto.org/imrd/directdoc.asp?DDFDocuments/u/G/SPS/NCAN1592A1.docx</v>
      </c>
      <c r="T2" s="3" t="str">
        <f>HYPERLINK("https://docs.wto.org/imrd/directdoc.asp?DDFDocuments/v/G/SPS/NCAN1592A1.docx", "https://docs.wto.org/imrd/directdoc.asp?DDFDocuments/v/G/SPS/NCAN1592A1.docx")</f>
        <v>https://docs.wto.org/imrd/directdoc.asp?DDFDocuments/v/G/SPS/NCAN1592A1.docx</v>
      </c>
    </row>
    <row r="3" spans="1:34" ht="135" x14ac:dyDescent="0.25">
      <c r="A3" s="3" t="s">
        <v>64</v>
      </c>
      <c r="B3" s="9">
        <v>45992</v>
      </c>
      <c r="C3" s="13" t="str">
        <f>HYPERLINK("https://eping.wto.org/en/Search?viewData= G/SPS/N/SAU/602"," G/SPS/N/SAU/602")</f>
        <v xml:space="preserve"> G/SPS/N/SAU/602</v>
      </c>
      <c r="D3" s="1" t="s">
        <v>2340</v>
      </c>
      <c r="E3" s="1" t="s">
        <v>2341</v>
      </c>
      <c r="F3" s="1" t="s">
        <v>198</v>
      </c>
      <c r="G3" s="1" t="s">
        <v>23</v>
      </c>
      <c r="H3" s="1" t="s">
        <v>23</v>
      </c>
      <c r="I3" s="1" t="s">
        <v>180</v>
      </c>
      <c r="J3" s="1" t="s">
        <v>23</v>
      </c>
      <c r="K3" s="1" t="s">
        <v>2342</v>
      </c>
      <c r="L3" s="3" t="s">
        <v>243</v>
      </c>
      <c r="M3" s="9" t="s">
        <v>23</v>
      </c>
      <c r="N3" s="9" t="s">
        <v>23</v>
      </c>
      <c r="O3" s="9">
        <v>45977</v>
      </c>
      <c r="P3" s="3" t="s">
        <v>35</v>
      </c>
      <c r="Q3" s="1" t="s">
        <v>2343</v>
      </c>
      <c r="R3" s="3" t="str">
        <f>HYPERLINK("https://docs.wto.org/imrd/directdoc.asp?DDFDocuments/t/G/SPS/NSAU602.docx", "https://docs.wto.org/imrd/directdoc.asp?DDFDocuments/t/G/SPS/NSAU602.docx")</f>
        <v>https://docs.wto.org/imrd/directdoc.asp?DDFDocuments/t/G/SPS/NSAU602.docx</v>
      </c>
      <c r="S3" s="3" t="str">
        <f>HYPERLINK("https://docs.wto.org/imrd/directdoc.asp?DDFDocuments/u/G/SPS/NSAU602.docx", "https://docs.wto.org/imrd/directdoc.asp?DDFDocuments/u/G/SPS/NSAU602.docx")</f>
        <v>https://docs.wto.org/imrd/directdoc.asp?DDFDocuments/u/G/SPS/NSAU602.docx</v>
      </c>
      <c r="T3" s="3" t="str">
        <f>HYPERLINK("https://docs.wto.org/imrd/directdoc.asp?DDFDocuments/v/G/SPS/NSAU602.docx", "https://docs.wto.org/imrd/directdoc.asp?DDFDocuments/v/G/SPS/NSAU602.docx")</f>
        <v>https://docs.wto.org/imrd/directdoc.asp?DDFDocuments/v/G/SPS/NSAU602.docx</v>
      </c>
    </row>
    <row r="4" spans="1:34" ht="105" x14ac:dyDescent="0.25">
      <c r="A4" s="3" t="s">
        <v>118</v>
      </c>
      <c r="B4" s="9">
        <v>45992</v>
      </c>
      <c r="C4" s="13" t="str">
        <f>HYPERLINK("https://eping.wto.org/en/Search?viewData= G/SPS/N/CAN/1613/Add.1"," G/SPS/N/CAN/1613/Add.1")</f>
        <v xml:space="preserve"> G/SPS/N/CAN/1613/Add.1</v>
      </c>
      <c r="D4" s="1" t="s">
        <v>2344</v>
      </c>
      <c r="E4" s="1" t="s">
        <v>2345</v>
      </c>
      <c r="F4" s="1" t="s">
        <v>2346</v>
      </c>
      <c r="G4" s="1" t="s">
        <v>2347</v>
      </c>
      <c r="H4" s="1" t="s">
        <v>23</v>
      </c>
      <c r="I4" s="1" t="s">
        <v>191</v>
      </c>
      <c r="J4" s="1" t="s">
        <v>23</v>
      </c>
      <c r="K4" s="1" t="s">
        <v>2348</v>
      </c>
      <c r="L4" s="3"/>
      <c r="M4" s="9">
        <v>46009</v>
      </c>
      <c r="N4" s="9" t="s">
        <v>23</v>
      </c>
      <c r="O4" s="9" t="s">
        <v>23</v>
      </c>
      <c r="P4" s="3" t="s">
        <v>71</v>
      </c>
      <c r="Q4" s="3"/>
      <c r="R4" s="3" t="str">
        <f>HYPERLINK("https://docs.wto.org/imrd/directdoc.asp?DDFDocuments/t/G/SPS/NCAN1613A1.docx", "https://docs.wto.org/imrd/directdoc.asp?DDFDocuments/t/G/SPS/NCAN1613A1.docx")</f>
        <v>https://docs.wto.org/imrd/directdoc.asp?DDFDocuments/t/G/SPS/NCAN1613A1.docx</v>
      </c>
      <c r="S4" s="3" t="str">
        <f>HYPERLINK("https://docs.wto.org/imrd/directdoc.asp?DDFDocuments/u/G/SPS/NCAN1613A1.docx", "https://docs.wto.org/imrd/directdoc.asp?DDFDocuments/u/G/SPS/NCAN1613A1.docx")</f>
        <v>https://docs.wto.org/imrd/directdoc.asp?DDFDocuments/u/G/SPS/NCAN1613A1.docx</v>
      </c>
      <c r="T4" s="3" t="str">
        <f>HYPERLINK("https://docs.wto.org/imrd/directdoc.asp?DDFDocuments/v/G/SPS/NCAN1613A1.docx", "https://docs.wto.org/imrd/directdoc.asp?DDFDocuments/v/G/SPS/NCAN1613A1.docx")</f>
        <v>https://docs.wto.org/imrd/directdoc.asp?DDFDocuments/v/G/SPS/NCAN1613A1.docx</v>
      </c>
    </row>
    <row r="5" spans="1:34" ht="150" x14ac:dyDescent="0.25">
      <c r="A5" s="3" t="s">
        <v>2349</v>
      </c>
      <c r="B5" s="9">
        <v>45992</v>
      </c>
      <c r="C5" s="13" t="str">
        <f>HYPERLINK("https://eping.wto.org/en/Search?viewData= G/SPS/N/NIC/229"," G/SPS/N/NIC/229")</f>
        <v xml:space="preserve"> G/SPS/N/NIC/229</v>
      </c>
      <c r="D5" s="1" t="s">
        <v>2350</v>
      </c>
      <c r="E5" s="1" t="s">
        <v>2351</v>
      </c>
      <c r="F5" s="1" t="s">
        <v>2352</v>
      </c>
      <c r="G5" s="1" t="s">
        <v>23</v>
      </c>
      <c r="H5" s="1" t="s">
        <v>23</v>
      </c>
      <c r="I5" s="1" t="s">
        <v>2353</v>
      </c>
      <c r="J5" s="1" t="s">
        <v>23</v>
      </c>
      <c r="K5" s="1" t="s">
        <v>2354</v>
      </c>
      <c r="L5" s="3" t="s">
        <v>70</v>
      </c>
      <c r="M5" s="9">
        <v>46052</v>
      </c>
      <c r="N5" s="9" t="s">
        <v>23</v>
      </c>
      <c r="O5" s="9" t="s">
        <v>23</v>
      </c>
      <c r="P5" s="3" t="s">
        <v>24</v>
      </c>
      <c r="Q5" s="1" t="s">
        <v>2355</v>
      </c>
      <c r="R5" s="3" t="str">
        <f>HYPERLINK("https://docs.wto.org/imrd/directdoc.asp?DDFDocuments/t/G/SPS/NNIC229.docx", "https://docs.wto.org/imrd/directdoc.asp?DDFDocuments/t/G/SPS/NNIC229.docx")</f>
        <v>https://docs.wto.org/imrd/directdoc.asp?DDFDocuments/t/G/SPS/NNIC229.docx</v>
      </c>
      <c r="S5" s="3" t="str">
        <f>HYPERLINK("https://docs.wto.org/imrd/directdoc.asp?DDFDocuments/u/G/SPS/NNIC229.docx", "https://docs.wto.org/imrd/directdoc.asp?DDFDocuments/u/G/SPS/NNIC229.docx")</f>
        <v>https://docs.wto.org/imrd/directdoc.asp?DDFDocuments/u/G/SPS/NNIC229.docx</v>
      </c>
      <c r="T5" s="3" t="str">
        <f>HYPERLINK("https://docs.wto.org/imrd/directdoc.asp?DDFDocuments/v/G/SPS/NNIC229.docx", "https://docs.wto.org/imrd/directdoc.asp?DDFDocuments/v/G/SPS/NNIC229.docx")</f>
        <v>https://docs.wto.org/imrd/directdoc.asp?DDFDocuments/v/G/SPS/NNIC229.docx</v>
      </c>
    </row>
    <row r="6" spans="1:34" ht="135" x14ac:dyDescent="0.25">
      <c r="A6" s="3" t="s">
        <v>204</v>
      </c>
      <c r="B6" s="9">
        <v>45992</v>
      </c>
      <c r="C6" s="13" t="str">
        <f>HYPERLINK("https://eping.wto.org/en/Search?viewData= G/SPS/N/URY/103"," G/SPS/N/URY/103")</f>
        <v xml:space="preserve"> G/SPS/N/URY/103</v>
      </c>
      <c r="D6" s="1" t="s">
        <v>2356</v>
      </c>
      <c r="E6" s="1" t="s">
        <v>2357</v>
      </c>
      <c r="F6" s="1" t="s">
        <v>2358</v>
      </c>
      <c r="G6" s="1" t="s">
        <v>2359</v>
      </c>
      <c r="H6" s="1" t="s">
        <v>23</v>
      </c>
      <c r="I6" s="1" t="s">
        <v>191</v>
      </c>
      <c r="J6" s="1" t="s">
        <v>23</v>
      </c>
      <c r="K6" s="1" t="s">
        <v>195</v>
      </c>
      <c r="L6" s="3" t="s">
        <v>23</v>
      </c>
      <c r="M6" s="9">
        <v>46052</v>
      </c>
      <c r="N6" s="9" t="s">
        <v>23</v>
      </c>
      <c r="O6" s="9" t="s">
        <v>23</v>
      </c>
      <c r="P6" s="3" t="s">
        <v>24</v>
      </c>
      <c r="Q6" s="1" t="s">
        <v>2360</v>
      </c>
      <c r="R6" s="3" t="str">
        <f>HYPERLINK("https://docs.wto.org/imrd/directdoc.asp?DDFDocuments/t/G/SPS/NURY103.docx", "https://docs.wto.org/imrd/directdoc.asp?DDFDocuments/t/G/SPS/NURY103.docx")</f>
        <v>https://docs.wto.org/imrd/directdoc.asp?DDFDocuments/t/G/SPS/NURY103.docx</v>
      </c>
      <c r="S6" s="3" t="str">
        <f>HYPERLINK("https://docs.wto.org/imrd/directdoc.asp?DDFDocuments/u/G/SPS/NURY103.docx", "https://docs.wto.org/imrd/directdoc.asp?DDFDocuments/u/G/SPS/NURY103.docx")</f>
        <v>https://docs.wto.org/imrd/directdoc.asp?DDFDocuments/u/G/SPS/NURY103.docx</v>
      </c>
      <c r="T6" s="3" t="str">
        <f>HYPERLINK("https://docs.wto.org/imrd/directdoc.asp?DDFDocuments/v/G/SPS/NURY103.docx", "https://docs.wto.org/imrd/directdoc.asp?DDFDocuments/v/G/SPS/NURY103.docx")</f>
        <v>https://docs.wto.org/imrd/directdoc.asp?DDFDocuments/v/G/SPS/NURY103.docx</v>
      </c>
    </row>
    <row r="7" spans="1:34" ht="135" x14ac:dyDescent="0.25">
      <c r="A7" s="3" t="s">
        <v>64</v>
      </c>
      <c r="B7" s="9">
        <v>45992</v>
      </c>
      <c r="C7" s="13" t="str">
        <f>HYPERLINK("https://eping.wto.org/en/Search?viewData= G/SPS/N/SAU/601"," G/SPS/N/SAU/601")</f>
        <v xml:space="preserve"> G/SPS/N/SAU/601</v>
      </c>
      <c r="D7" s="1" t="s">
        <v>2361</v>
      </c>
      <c r="E7" s="1" t="s">
        <v>2362</v>
      </c>
      <c r="F7" s="1" t="s">
        <v>198</v>
      </c>
      <c r="G7" s="1" t="s">
        <v>23</v>
      </c>
      <c r="H7" s="1" t="s">
        <v>23</v>
      </c>
      <c r="I7" s="1" t="s">
        <v>180</v>
      </c>
      <c r="J7" s="1" t="s">
        <v>23</v>
      </c>
      <c r="K7" s="1" t="s">
        <v>2342</v>
      </c>
      <c r="L7" s="3" t="s">
        <v>26</v>
      </c>
      <c r="M7" s="9" t="s">
        <v>23</v>
      </c>
      <c r="N7" s="9" t="s">
        <v>23</v>
      </c>
      <c r="O7" s="9">
        <v>45986</v>
      </c>
      <c r="P7" s="3" t="s">
        <v>35</v>
      </c>
      <c r="Q7" s="1" t="s">
        <v>2363</v>
      </c>
      <c r="R7" s="3" t="str">
        <f>HYPERLINK("https://docs.wto.org/imrd/directdoc.asp?DDFDocuments/t/G/SPS/NSAU601.docx", "https://docs.wto.org/imrd/directdoc.asp?DDFDocuments/t/G/SPS/NSAU601.docx")</f>
        <v>https://docs.wto.org/imrd/directdoc.asp?DDFDocuments/t/G/SPS/NSAU601.docx</v>
      </c>
      <c r="S7" s="3" t="str">
        <f>HYPERLINK("https://docs.wto.org/imrd/directdoc.asp?DDFDocuments/u/G/SPS/NSAU601.docx", "https://docs.wto.org/imrd/directdoc.asp?DDFDocuments/u/G/SPS/NSAU601.docx")</f>
        <v>https://docs.wto.org/imrd/directdoc.asp?DDFDocuments/u/G/SPS/NSAU601.docx</v>
      </c>
      <c r="T7" s="3" t="str">
        <f>HYPERLINK("https://docs.wto.org/imrd/directdoc.asp?DDFDocuments/v/G/SPS/NSAU601.docx", "https://docs.wto.org/imrd/directdoc.asp?DDFDocuments/v/G/SPS/NSAU601.docx")</f>
        <v>https://docs.wto.org/imrd/directdoc.asp?DDFDocuments/v/G/SPS/NSAU601.docx</v>
      </c>
    </row>
    <row r="8" spans="1:34" ht="135" x14ac:dyDescent="0.25">
      <c r="A8" s="3" t="s">
        <v>64</v>
      </c>
      <c r="B8" s="9">
        <v>45992</v>
      </c>
      <c r="C8" s="13" t="str">
        <f>HYPERLINK("https://eping.wto.org/en/Search?viewData= G/SPS/N/SAU/604"," G/SPS/N/SAU/604")</f>
        <v xml:space="preserve"> G/SPS/N/SAU/604</v>
      </c>
      <c r="D8" s="1" t="s">
        <v>2364</v>
      </c>
      <c r="E8" s="1" t="s">
        <v>2365</v>
      </c>
      <c r="F8" s="1" t="s">
        <v>198</v>
      </c>
      <c r="G8" s="1" t="s">
        <v>23</v>
      </c>
      <c r="H8" s="1" t="s">
        <v>23</v>
      </c>
      <c r="I8" s="1" t="s">
        <v>180</v>
      </c>
      <c r="J8" s="1" t="s">
        <v>23</v>
      </c>
      <c r="K8" s="1" t="s">
        <v>2366</v>
      </c>
      <c r="L8" s="3" t="s">
        <v>26</v>
      </c>
      <c r="M8" s="9" t="s">
        <v>23</v>
      </c>
      <c r="N8" s="9" t="s">
        <v>23</v>
      </c>
      <c r="O8" s="9">
        <v>45992</v>
      </c>
      <c r="P8" s="3" t="s">
        <v>35</v>
      </c>
      <c r="Q8" s="1" t="s">
        <v>2367</v>
      </c>
      <c r="R8" s="3" t="str">
        <f>HYPERLINK("https://docs.wto.org/imrd/directdoc.asp?DDFDocuments/t/G/SPS/NSAU604.docx", "https://docs.wto.org/imrd/directdoc.asp?DDFDocuments/t/G/SPS/NSAU604.docx")</f>
        <v>https://docs.wto.org/imrd/directdoc.asp?DDFDocuments/t/G/SPS/NSAU604.docx</v>
      </c>
      <c r="S8" s="3" t="str">
        <f>HYPERLINK("https://docs.wto.org/imrd/directdoc.asp?DDFDocuments/u/G/SPS/NSAU604.docx", "https://docs.wto.org/imrd/directdoc.asp?DDFDocuments/u/G/SPS/NSAU604.docx")</f>
        <v>https://docs.wto.org/imrd/directdoc.asp?DDFDocuments/u/G/SPS/NSAU604.docx</v>
      </c>
      <c r="T8" s="3" t="str">
        <f>HYPERLINK("https://docs.wto.org/imrd/directdoc.asp?DDFDocuments/v/G/SPS/NSAU604.docx", "https://docs.wto.org/imrd/directdoc.asp?DDFDocuments/v/G/SPS/NSAU604.docx")</f>
        <v>https://docs.wto.org/imrd/directdoc.asp?DDFDocuments/v/G/SPS/NSAU604.docx</v>
      </c>
    </row>
    <row r="9" spans="1:34" ht="409.5" x14ac:dyDescent="0.25">
      <c r="A9" s="3" t="s">
        <v>33</v>
      </c>
      <c r="B9" s="9">
        <v>45992</v>
      </c>
      <c r="C9" s="13" t="str">
        <f>HYPERLINK("https://eping.wto.org/en/Search?viewData= G/SPS/N/COL/368/Add.1"," G/SPS/N/COL/368/Add.1")</f>
        <v xml:space="preserve"> G/SPS/N/COL/368/Add.1</v>
      </c>
      <c r="D9" s="1" t="s">
        <v>2368</v>
      </c>
      <c r="E9" s="1" t="s">
        <v>2368</v>
      </c>
      <c r="F9" s="1" t="s">
        <v>2369</v>
      </c>
      <c r="G9" s="1" t="s">
        <v>2370</v>
      </c>
      <c r="H9" s="1" t="s">
        <v>23</v>
      </c>
      <c r="I9" s="1" t="s">
        <v>171</v>
      </c>
      <c r="J9" s="1" t="s">
        <v>23</v>
      </c>
      <c r="K9" s="1" t="s">
        <v>2371</v>
      </c>
      <c r="L9" s="3"/>
      <c r="M9" s="9" t="s">
        <v>23</v>
      </c>
      <c r="N9" s="9" t="s">
        <v>23</v>
      </c>
      <c r="O9" s="9" t="s">
        <v>23</v>
      </c>
      <c r="P9" s="3" t="s">
        <v>71</v>
      </c>
      <c r="Q9" s="1" t="s">
        <v>2372</v>
      </c>
      <c r="R9" s="3" t="str">
        <f>HYPERLINK("https://docs.wto.org/imrd/directdoc.asp?DDFDocuments/t/G/SPS/NCOL368A1.docx", "https://docs.wto.org/imrd/directdoc.asp?DDFDocuments/t/G/SPS/NCOL368A1.docx")</f>
        <v>https://docs.wto.org/imrd/directdoc.asp?DDFDocuments/t/G/SPS/NCOL368A1.docx</v>
      </c>
      <c r="S9" s="3" t="str">
        <f>HYPERLINK("https://docs.wto.org/imrd/directdoc.asp?DDFDocuments/u/G/SPS/NCOL368A1.docx", "https://docs.wto.org/imrd/directdoc.asp?DDFDocuments/u/G/SPS/NCOL368A1.docx")</f>
        <v>https://docs.wto.org/imrd/directdoc.asp?DDFDocuments/u/G/SPS/NCOL368A1.docx</v>
      </c>
      <c r="T9" s="3" t="str">
        <f>HYPERLINK("https://docs.wto.org/imrd/directdoc.asp?DDFDocuments/v/G/SPS/NCOL368A1.docx", "https://docs.wto.org/imrd/directdoc.asp?DDFDocuments/v/G/SPS/NCOL368A1.docx")</f>
        <v>https://docs.wto.org/imrd/directdoc.asp?DDFDocuments/v/G/SPS/NCOL368A1.docx</v>
      </c>
    </row>
    <row r="10" spans="1:34" ht="165" x14ac:dyDescent="0.25">
      <c r="A10" s="3" t="s">
        <v>2349</v>
      </c>
      <c r="B10" s="9">
        <v>45992</v>
      </c>
      <c r="C10" s="13" t="str">
        <f>HYPERLINK("https://eping.wto.org/en/Search?viewData= G/SPS/N/NIC/230"," G/SPS/N/NIC/230")</f>
        <v xml:space="preserve"> G/SPS/N/NIC/230</v>
      </c>
      <c r="D10" s="1" t="s">
        <v>2373</v>
      </c>
      <c r="E10" s="1" t="s">
        <v>2374</v>
      </c>
      <c r="F10" s="1" t="s">
        <v>2375</v>
      </c>
      <c r="G10" s="1" t="s">
        <v>23</v>
      </c>
      <c r="H10" s="1" t="s">
        <v>23</v>
      </c>
      <c r="I10" s="1" t="s">
        <v>2353</v>
      </c>
      <c r="J10" s="1" t="s">
        <v>23</v>
      </c>
      <c r="K10" s="1" t="s">
        <v>2376</v>
      </c>
      <c r="L10" s="3" t="s">
        <v>70</v>
      </c>
      <c r="M10" s="9">
        <v>46052</v>
      </c>
      <c r="N10" s="9" t="s">
        <v>23</v>
      </c>
      <c r="O10" s="9" t="s">
        <v>23</v>
      </c>
      <c r="P10" s="3" t="s">
        <v>24</v>
      </c>
      <c r="Q10" s="1" t="s">
        <v>2377</v>
      </c>
      <c r="R10" s="3" t="str">
        <f>HYPERLINK("https://docs.wto.org/imrd/directdoc.asp?DDFDocuments/t/G/SPS/NNIC230.docx", "https://docs.wto.org/imrd/directdoc.asp?DDFDocuments/t/G/SPS/NNIC230.docx")</f>
        <v>https://docs.wto.org/imrd/directdoc.asp?DDFDocuments/t/G/SPS/NNIC230.docx</v>
      </c>
      <c r="S10" s="3" t="str">
        <f>HYPERLINK("https://docs.wto.org/imrd/directdoc.asp?DDFDocuments/u/G/SPS/NNIC230.docx", "https://docs.wto.org/imrd/directdoc.asp?DDFDocuments/u/G/SPS/NNIC230.docx")</f>
        <v>https://docs.wto.org/imrd/directdoc.asp?DDFDocuments/u/G/SPS/NNIC230.docx</v>
      </c>
      <c r="T10" s="3" t="str">
        <f>HYPERLINK("https://docs.wto.org/imrd/directdoc.asp?DDFDocuments/v/G/SPS/NNIC230.docx", "https://docs.wto.org/imrd/directdoc.asp?DDFDocuments/v/G/SPS/NNIC230.docx")</f>
        <v>https://docs.wto.org/imrd/directdoc.asp?DDFDocuments/v/G/SPS/NNIC230.docx</v>
      </c>
    </row>
    <row r="11" spans="1:34" ht="150" x14ac:dyDescent="0.25">
      <c r="A11" s="3" t="s">
        <v>2349</v>
      </c>
      <c r="B11" s="9">
        <v>45992</v>
      </c>
      <c r="C11" s="13" t="str">
        <f>HYPERLINK("https://eping.wto.org/en/Search?viewData= G/SPS/N/NIC/228"," G/SPS/N/NIC/228")</f>
        <v xml:space="preserve"> G/SPS/N/NIC/228</v>
      </c>
      <c r="D11" s="1" t="s">
        <v>2378</v>
      </c>
      <c r="E11" s="1" t="s">
        <v>2379</v>
      </c>
      <c r="F11" s="1" t="s">
        <v>2380</v>
      </c>
      <c r="G11" s="1" t="s">
        <v>23</v>
      </c>
      <c r="H11" s="1" t="s">
        <v>23</v>
      </c>
      <c r="I11" s="1" t="s">
        <v>2353</v>
      </c>
      <c r="J11" s="1" t="s">
        <v>23</v>
      </c>
      <c r="K11" s="1" t="s">
        <v>2354</v>
      </c>
      <c r="L11" s="3" t="s">
        <v>70</v>
      </c>
      <c r="M11" s="9">
        <v>46052</v>
      </c>
      <c r="N11" s="9" t="s">
        <v>23</v>
      </c>
      <c r="O11" s="9" t="s">
        <v>23</v>
      </c>
      <c r="P11" s="3" t="s">
        <v>24</v>
      </c>
      <c r="Q11" s="1" t="s">
        <v>2381</v>
      </c>
      <c r="R11" s="3" t="str">
        <f>HYPERLINK("https://docs.wto.org/imrd/directdoc.asp?DDFDocuments/t/G/SPS/NNIC228.docx", "https://docs.wto.org/imrd/directdoc.asp?DDFDocuments/t/G/SPS/NNIC228.docx")</f>
        <v>https://docs.wto.org/imrd/directdoc.asp?DDFDocuments/t/G/SPS/NNIC228.docx</v>
      </c>
      <c r="S11" s="3" t="str">
        <f>HYPERLINK("https://docs.wto.org/imrd/directdoc.asp?DDFDocuments/u/G/SPS/NNIC228.docx", "https://docs.wto.org/imrd/directdoc.asp?DDFDocuments/u/G/SPS/NNIC228.docx")</f>
        <v>https://docs.wto.org/imrd/directdoc.asp?DDFDocuments/u/G/SPS/NNIC228.docx</v>
      </c>
      <c r="T11" s="3" t="str">
        <f>HYPERLINK("https://docs.wto.org/imrd/directdoc.asp?DDFDocuments/v/G/SPS/NNIC228.docx", "https://docs.wto.org/imrd/directdoc.asp?DDFDocuments/v/G/SPS/NNIC228.docx")</f>
        <v>https://docs.wto.org/imrd/directdoc.asp?DDFDocuments/v/G/SPS/NNIC228.docx</v>
      </c>
    </row>
    <row r="12" spans="1:34" ht="135" x14ac:dyDescent="0.25">
      <c r="A12" s="3" t="s">
        <v>64</v>
      </c>
      <c r="B12" s="9">
        <v>45992</v>
      </c>
      <c r="C12" s="13" t="str">
        <f>HYPERLINK("https://eping.wto.org/en/Search?viewData= G/SPS/N/SAU/603"," G/SPS/N/SAU/603")</f>
        <v xml:space="preserve"> G/SPS/N/SAU/603</v>
      </c>
      <c r="D12" s="1" t="s">
        <v>2382</v>
      </c>
      <c r="E12" s="1" t="s">
        <v>2383</v>
      </c>
      <c r="F12" s="1" t="s">
        <v>198</v>
      </c>
      <c r="G12" s="1" t="s">
        <v>23</v>
      </c>
      <c r="H12" s="1" t="s">
        <v>23</v>
      </c>
      <c r="I12" s="1" t="s">
        <v>180</v>
      </c>
      <c r="J12" s="1" t="s">
        <v>23</v>
      </c>
      <c r="K12" s="1" t="s">
        <v>2366</v>
      </c>
      <c r="L12" s="3" t="s">
        <v>50</v>
      </c>
      <c r="M12" s="9" t="s">
        <v>23</v>
      </c>
      <c r="N12" s="9" t="s">
        <v>23</v>
      </c>
      <c r="O12" s="9">
        <v>45991</v>
      </c>
      <c r="P12" s="3" t="s">
        <v>35</v>
      </c>
      <c r="Q12" s="1" t="s">
        <v>2384</v>
      </c>
      <c r="R12" s="3" t="str">
        <f>HYPERLINK("https://docs.wto.org/imrd/directdoc.asp?DDFDocuments/t/G/SPS/NSAU603.docx", "https://docs.wto.org/imrd/directdoc.asp?DDFDocuments/t/G/SPS/NSAU603.docx")</f>
        <v>https://docs.wto.org/imrd/directdoc.asp?DDFDocuments/t/G/SPS/NSAU603.docx</v>
      </c>
      <c r="S12" s="3" t="str">
        <f>HYPERLINK("https://docs.wto.org/imrd/directdoc.asp?DDFDocuments/u/G/SPS/NSAU603.docx", "https://docs.wto.org/imrd/directdoc.asp?DDFDocuments/u/G/SPS/NSAU603.docx")</f>
        <v>https://docs.wto.org/imrd/directdoc.asp?DDFDocuments/u/G/SPS/NSAU603.docx</v>
      </c>
      <c r="T12" s="3" t="str">
        <f>HYPERLINK("https://docs.wto.org/imrd/directdoc.asp?DDFDocuments/v/G/SPS/NSAU603.docx", "https://docs.wto.org/imrd/directdoc.asp?DDFDocuments/v/G/SPS/NSAU603.docx")</f>
        <v>https://docs.wto.org/imrd/directdoc.asp?DDFDocuments/v/G/SPS/NSAU603.docx</v>
      </c>
    </row>
    <row r="13" spans="1:34" ht="150" x14ac:dyDescent="0.25">
      <c r="A13" s="3" t="s">
        <v>2349</v>
      </c>
      <c r="B13" s="9">
        <v>45993</v>
      </c>
      <c r="C13" s="13" t="str">
        <f>HYPERLINK("https://eping.wto.org/en/Search?viewData= G/SPS/N/NIC/231"," G/SPS/N/NIC/231")</f>
        <v xml:space="preserve"> G/SPS/N/NIC/231</v>
      </c>
      <c r="D13" s="1" t="s">
        <v>2385</v>
      </c>
      <c r="E13" s="1" t="s">
        <v>2386</v>
      </c>
      <c r="F13" s="1" t="s">
        <v>2387</v>
      </c>
      <c r="G13" s="1" t="s">
        <v>23</v>
      </c>
      <c r="H13" s="1" t="s">
        <v>23</v>
      </c>
      <c r="I13" s="1" t="s">
        <v>2353</v>
      </c>
      <c r="J13" s="1" t="s">
        <v>23</v>
      </c>
      <c r="K13" s="1" t="s">
        <v>2388</v>
      </c>
      <c r="L13" s="3" t="s">
        <v>70</v>
      </c>
      <c r="M13" s="9">
        <v>46053</v>
      </c>
      <c r="N13" s="9" t="s">
        <v>23</v>
      </c>
      <c r="O13" s="9" t="s">
        <v>23</v>
      </c>
      <c r="P13" s="3" t="s">
        <v>24</v>
      </c>
      <c r="Q13" s="1" t="s">
        <v>2389</v>
      </c>
      <c r="R13" s="3" t="str">
        <f>HYPERLINK("https://docs.wto.org/imrd/directdoc.asp?DDFDocuments/t/G/SPS/NNIC231.docx", "https://docs.wto.org/imrd/directdoc.asp?DDFDocuments/t/G/SPS/NNIC231.docx")</f>
        <v>https://docs.wto.org/imrd/directdoc.asp?DDFDocuments/t/G/SPS/NNIC231.docx</v>
      </c>
      <c r="S13" s="3" t="str">
        <f>HYPERLINK("https://docs.wto.org/imrd/directdoc.asp?DDFDocuments/u/G/SPS/NNIC231.docx", "https://docs.wto.org/imrd/directdoc.asp?DDFDocuments/u/G/SPS/NNIC231.docx")</f>
        <v>https://docs.wto.org/imrd/directdoc.asp?DDFDocuments/u/G/SPS/NNIC231.docx</v>
      </c>
      <c r="T13" s="3" t="str">
        <f>HYPERLINK("https://docs.wto.org/imrd/directdoc.asp?DDFDocuments/v/G/SPS/NNIC231.docx", "https://docs.wto.org/imrd/directdoc.asp?DDFDocuments/v/G/SPS/NNIC231.docx")</f>
        <v>https://docs.wto.org/imrd/directdoc.asp?DDFDocuments/v/G/SPS/NNIC231.docx</v>
      </c>
    </row>
    <row r="14" spans="1:34" ht="409.5" x14ac:dyDescent="0.25">
      <c r="A14" s="3" t="s">
        <v>59</v>
      </c>
      <c r="B14" s="9">
        <v>45993</v>
      </c>
      <c r="C14" s="13" t="str">
        <f>HYPERLINK("https://eping.wto.org/en/Search?viewData= G/SPS/N/TUR/15/Add.1"," G/SPS/N/TUR/15/Add.1")</f>
        <v xml:space="preserve"> G/SPS/N/TUR/15/Add.1</v>
      </c>
      <c r="D14" s="1" t="s">
        <v>2390</v>
      </c>
      <c r="E14" s="1" t="s">
        <v>2391</v>
      </c>
      <c r="F14" s="1" t="s">
        <v>2392</v>
      </c>
      <c r="G14" s="1" t="s">
        <v>23</v>
      </c>
      <c r="H14" s="1" t="s">
        <v>23</v>
      </c>
      <c r="I14" s="1" t="s">
        <v>180</v>
      </c>
      <c r="K14" s="1" t="s">
        <v>2393</v>
      </c>
      <c r="L14" s="3"/>
      <c r="M14" s="9" t="s">
        <v>23</v>
      </c>
      <c r="N14" s="9" t="s">
        <v>23</v>
      </c>
      <c r="O14" s="9" t="s">
        <v>23</v>
      </c>
      <c r="P14" s="3" t="s">
        <v>71</v>
      </c>
      <c r="Q14" s="1" t="s">
        <v>2394</v>
      </c>
      <c r="R14" s="3" t="str">
        <f>HYPERLINK("https://docs.wto.org/imrd/directdoc.asp?DDFDocuments/t/G/SPS/NTUR15A1.docx", "https://docs.wto.org/imrd/directdoc.asp?DDFDocuments/t/G/SPS/NTUR15A1.docx")</f>
        <v>https://docs.wto.org/imrd/directdoc.asp?DDFDocuments/t/G/SPS/NTUR15A1.docx</v>
      </c>
      <c r="S14" s="3" t="str">
        <f>HYPERLINK("https://docs.wto.org/imrd/directdoc.asp?DDFDocuments/u/G/SPS/NTUR15A1.docx", "https://docs.wto.org/imrd/directdoc.asp?DDFDocuments/u/G/SPS/NTUR15A1.docx")</f>
        <v>https://docs.wto.org/imrd/directdoc.asp?DDFDocuments/u/G/SPS/NTUR15A1.docx</v>
      </c>
      <c r="T14" s="3" t="str">
        <f>HYPERLINK("https://docs.wto.org/imrd/directdoc.asp?DDFDocuments/v/G/SPS/NTUR15A1.docx", "https://docs.wto.org/imrd/directdoc.asp?DDFDocuments/v/G/SPS/NTUR15A1.docx")</f>
        <v>https://docs.wto.org/imrd/directdoc.asp?DDFDocuments/v/G/SPS/NTUR15A1.docx</v>
      </c>
    </row>
    <row r="15" spans="1:34" ht="60" x14ac:dyDescent="0.25">
      <c r="A15" s="3" t="s">
        <v>70</v>
      </c>
      <c r="B15" s="9">
        <v>45993</v>
      </c>
      <c r="C15" s="13" t="str">
        <f>HYPERLINK("https://eping.wto.org/en/Search?viewData= G/SPS/N/USA/3538"," G/SPS/N/USA/3538")</f>
        <v xml:space="preserve"> G/SPS/N/USA/3538</v>
      </c>
      <c r="D15" s="1" t="s">
        <v>2395</v>
      </c>
      <c r="E15" s="1" t="s">
        <v>2396</v>
      </c>
      <c r="F15" s="1" t="s">
        <v>2397</v>
      </c>
      <c r="G15" s="1" t="s">
        <v>23</v>
      </c>
      <c r="H15" s="1" t="s">
        <v>23</v>
      </c>
      <c r="I15" s="1" t="s">
        <v>169</v>
      </c>
      <c r="J15" s="1" t="s">
        <v>23</v>
      </c>
      <c r="K15" s="1" t="s">
        <v>212</v>
      </c>
      <c r="L15" s="3" t="s">
        <v>23</v>
      </c>
      <c r="M15" s="9">
        <v>46022</v>
      </c>
      <c r="N15" s="9" t="s">
        <v>23</v>
      </c>
      <c r="O15" s="9" t="s">
        <v>23</v>
      </c>
      <c r="P15" s="3" t="s">
        <v>24</v>
      </c>
      <c r="Q15" s="1" t="s">
        <v>2398</v>
      </c>
      <c r="R15" s="3" t="str">
        <f>HYPERLINK("https://docs.wto.org/imrd/directdoc.asp?DDFDocuments/t/G/SPS/NUSA3538.docx", "https://docs.wto.org/imrd/directdoc.asp?DDFDocuments/t/G/SPS/NUSA3538.docx")</f>
        <v>https://docs.wto.org/imrd/directdoc.asp?DDFDocuments/t/G/SPS/NUSA3538.docx</v>
      </c>
      <c r="S15" s="3" t="str">
        <f>HYPERLINK("https://docs.wto.org/imrd/directdoc.asp?DDFDocuments/u/G/SPS/NUSA3538.docx", "https://docs.wto.org/imrd/directdoc.asp?DDFDocuments/u/G/SPS/NUSA3538.docx")</f>
        <v>https://docs.wto.org/imrd/directdoc.asp?DDFDocuments/u/G/SPS/NUSA3538.docx</v>
      </c>
      <c r="T15" s="3" t="str">
        <f>HYPERLINK("https://docs.wto.org/imrd/directdoc.asp?DDFDocuments/v/G/SPS/NUSA3538.docx", "https://docs.wto.org/imrd/directdoc.asp?DDFDocuments/v/G/SPS/NUSA3538.docx")</f>
        <v>https://docs.wto.org/imrd/directdoc.asp?DDFDocuments/v/G/SPS/NUSA3538.docx</v>
      </c>
    </row>
    <row r="16" spans="1:34" ht="90" x14ac:dyDescent="0.25">
      <c r="A16" s="3" t="s">
        <v>70</v>
      </c>
      <c r="B16" s="9">
        <v>45993</v>
      </c>
      <c r="C16" s="13" t="str">
        <f>HYPERLINK("https://eping.wto.org/en/Search?viewData= G/SPS/N/USA/3537"," G/SPS/N/USA/3537")</f>
        <v xml:space="preserve"> G/SPS/N/USA/3537</v>
      </c>
      <c r="D16" s="1" t="s">
        <v>2399</v>
      </c>
      <c r="E16" s="1" t="s">
        <v>2400</v>
      </c>
      <c r="F16" s="1" t="s">
        <v>202</v>
      </c>
      <c r="G16" s="1" t="s">
        <v>203</v>
      </c>
      <c r="H16" s="1" t="s">
        <v>174</v>
      </c>
      <c r="I16" s="1" t="s">
        <v>180</v>
      </c>
      <c r="J16" s="1" t="s">
        <v>23</v>
      </c>
      <c r="K16" s="1" t="s">
        <v>189</v>
      </c>
      <c r="L16" s="3" t="s">
        <v>23</v>
      </c>
      <c r="M16" s="9" t="s">
        <v>23</v>
      </c>
      <c r="N16" s="9" t="s">
        <v>23</v>
      </c>
      <c r="O16" s="9" t="s">
        <v>23</v>
      </c>
      <c r="P16" s="3" t="s">
        <v>24</v>
      </c>
      <c r="Q16" s="1" t="s">
        <v>2401</v>
      </c>
      <c r="R16" s="3" t="str">
        <f>HYPERLINK("https://docs.wto.org/imrd/directdoc.asp?DDFDocuments/t/G/SPS/NUSA3537.docx", "https://docs.wto.org/imrd/directdoc.asp?DDFDocuments/t/G/SPS/NUSA3537.docx")</f>
        <v>https://docs.wto.org/imrd/directdoc.asp?DDFDocuments/t/G/SPS/NUSA3537.docx</v>
      </c>
      <c r="S16" s="3" t="str">
        <f>HYPERLINK("https://docs.wto.org/imrd/directdoc.asp?DDFDocuments/u/G/SPS/NUSA3537.docx", "https://docs.wto.org/imrd/directdoc.asp?DDFDocuments/u/G/SPS/NUSA3537.docx")</f>
        <v>https://docs.wto.org/imrd/directdoc.asp?DDFDocuments/u/G/SPS/NUSA3537.docx</v>
      </c>
      <c r="T16" s="3" t="str">
        <f>HYPERLINK("https://docs.wto.org/imrd/directdoc.asp?DDFDocuments/v/G/SPS/NUSA3537.docx", "https://docs.wto.org/imrd/directdoc.asp?DDFDocuments/v/G/SPS/NUSA3537.docx")</f>
        <v>https://docs.wto.org/imrd/directdoc.asp?DDFDocuments/v/G/SPS/NUSA3537.docx</v>
      </c>
    </row>
    <row r="17" spans="1:20" ht="30" x14ac:dyDescent="0.25">
      <c r="A17" s="3" t="s">
        <v>126</v>
      </c>
      <c r="B17" s="9">
        <v>45993</v>
      </c>
      <c r="C17" s="13" t="str">
        <f>HYPERLINK("https://eping.wto.org/en/Search?viewData= G/SPS/N/TZA/488"," G/SPS/N/TZA/488")</f>
        <v xml:space="preserve"> G/SPS/N/TZA/488</v>
      </c>
      <c r="D17" s="1" t="s">
        <v>2402</v>
      </c>
      <c r="E17" s="1" t="s">
        <v>2403</v>
      </c>
      <c r="F17" s="1" t="s">
        <v>2404</v>
      </c>
      <c r="G17" s="1" t="s">
        <v>542</v>
      </c>
      <c r="H17" s="1" t="s">
        <v>543</v>
      </c>
      <c r="I17" s="1" t="s">
        <v>169</v>
      </c>
      <c r="J17" s="1" t="s">
        <v>23</v>
      </c>
      <c r="K17" s="1" t="s">
        <v>170</v>
      </c>
      <c r="L17" s="3" t="s">
        <v>23</v>
      </c>
      <c r="M17" s="9">
        <v>46053</v>
      </c>
      <c r="N17" s="9" t="s">
        <v>23</v>
      </c>
      <c r="O17" s="9" t="s">
        <v>23</v>
      </c>
      <c r="P17" s="3" t="s">
        <v>24</v>
      </c>
      <c r="Q17" s="1" t="s">
        <v>2405</v>
      </c>
      <c r="R17" s="3" t="str">
        <f>HYPERLINK("https://docs.wto.org/imrd/directdoc.asp?DDFDocuments/t/G/SPS/NTZA488.docx", "https://docs.wto.org/imrd/directdoc.asp?DDFDocuments/t/G/SPS/NTZA488.docx")</f>
        <v>https://docs.wto.org/imrd/directdoc.asp?DDFDocuments/t/G/SPS/NTZA488.docx</v>
      </c>
      <c r="S17" s="3" t="str">
        <f>HYPERLINK("https://docs.wto.org/imrd/directdoc.asp?DDFDocuments/u/G/SPS/NTZA488.docx", "https://docs.wto.org/imrd/directdoc.asp?DDFDocuments/u/G/SPS/NTZA488.docx")</f>
        <v>https://docs.wto.org/imrd/directdoc.asp?DDFDocuments/u/G/SPS/NTZA488.docx</v>
      </c>
      <c r="T17" s="3" t="str">
        <f>HYPERLINK("https://docs.wto.org/imrd/directdoc.asp?DDFDocuments/v/G/SPS/NTZA488.docx", "https://docs.wto.org/imrd/directdoc.asp?DDFDocuments/v/G/SPS/NTZA488.docx")</f>
        <v>https://docs.wto.org/imrd/directdoc.asp?DDFDocuments/v/G/SPS/NTZA488.docx</v>
      </c>
    </row>
    <row r="18" spans="1:20" ht="45" x14ac:dyDescent="0.25">
      <c r="A18" s="3" t="s">
        <v>48</v>
      </c>
      <c r="B18" s="9">
        <v>45994</v>
      </c>
      <c r="C18" s="13" t="str">
        <f>HYPERLINK("https://eping.wto.org/en/Search?viewData= G/SPS/N/IND/342"," G/SPS/N/IND/342")</f>
        <v xml:space="preserve"> G/SPS/N/IND/342</v>
      </c>
      <c r="D18" s="1" t="s">
        <v>2096</v>
      </c>
      <c r="E18" s="1" t="s">
        <v>2406</v>
      </c>
      <c r="F18" s="1" t="s">
        <v>57</v>
      </c>
      <c r="G18" s="1" t="s">
        <v>23</v>
      </c>
      <c r="H18" s="1" t="s">
        <v>23</v>
      </c>
      <c r="I18" s="1" t="s">
        <v>169</v>
      </c>
      <c r="J18" s="1" t="s">
        <v>23</v>
      </c>
      <c r="K18" s="1" t="s">
        <v>170</v>
      </c>
      <c r="L18" s="3" t="s">
        <v>23</v>
      </c>
      <c r="M18" s="9">
        <v>46054</v>
      </c>
      <c r="N18" s="9" t="s">
        <v>23</v>
      </c>
      <c r="O18" s="9" t="s">
        <v>23</v>
      </c>
      <c r="P18" s="3" t="s">
        <v>24</v>
      </c>
      <c r="Q18" s="1" t="s">
        <v>2407</v>
      </c>
      <c r="R18" s="3" t="str">
        <f>HYPERLINK("https://docs.wto.org/imrd/directdoc.asp?DDFDocuments/t/G/SPS/NIND342.docx", "https://docs.wto.org/imrd/directdoc.asp?DDFDocuments/t/G/SPS/NIND342.docx")</f>
        <v>https://docs.wto.org/imrd/directdoc.asp?DDFDocuments/t/G/SPS/NIND342.docx</v>
      </c>
      <c r="S18" s="3" t="str">
        <f>HYPERLINK("https://docs.wto.org/imrd/directdoc.asp?DDFDocuments/u/G/SPS/NIND342.docx", "https://docs.wto.org/imrd/directdoc.asp?DDFDocuments/u/G/SPS/NIND342.docx")</f>
        <v>https://docs.wto.org/imrd/directdoc.asp?DDFDocuments/u/G/SPS/NIND342.docx</v>
      </c>
      <c r="T18" s="3" t="str">
        <f>HYPERLINK("https://docs.wto.org/imrd/directdoc.asp?DDFDocuments/v/G/SPS/NIND342.docx", "https://docs.wto.org/imrd/directdoc.asp?DDFDocuments/v/G/SPS/NIND342.docx")</f>
        <v>https://docs.wto.org/imrd/directdoc.asp?DDFDocuments/v/G/SPS/NIND342.docx</v>
      </c>
    </row>
    <row r="19" spans="1:20" ht="409.5" x14ac:dyDescent="0.25">
      <c r="A19" s="3" t="s">
        <v>84</v>
      </c>
      <c r="B19" s="9">
        <v>45994</v>
      </c>
      <c r="C19" s="13" t="str">
        <f>HYPERLINK("https://eping.wto.org/en/Search?viewData= G/SPS/N/EU/643/Add.1"," G/SPS/N/EU/643/Add.1")</f>
        <v xml:space="preserve"> G/SPS/N/EU/643/Add.1</v>
      </c>
      <c r="D19" s="1" t="s">
        <v>2408</v>
      </c>
      <c r="E19" s="1" t="s">
        <v>2409</v>
      </c>
      <c r="F19" s="1" t="s">
        <v>2410</v>
      </c>
      <c r="G19" s="1" t="s">
        <v>2411</v>
      </c>
      <c r="H19" s="1" t="s">
        <v>23</v>
      </c>
      <c r="I19" s="1" t="s">
        <v>175</v>
      </c>
      <c r="J19" s="1" t="s">
        <v>23</v>
      </c>
      <c r="K19" s="1" t="s">
        <v>2412</v>
      </c>
      <c r="L19" s="3"/>
      <c r="M19" s="9" t="s">
        <v>23</v>
      </c>
      <c r="N19" s="9" t="s">
        <v>23</v>
      </c>
      <c r="O19" s="9" t="s">
        <v>23</v>
      </c>
      <c r="P19" s="3" t="s">
        <v>177</v>
      </c>
      <c r="Q19" s="1" t="s">
        <v>2413</v>
      </c>
      <c r="R19" s="3" t="str">
        <f>HYPERLINK("https://docs.wto.org/imrd/directdoc.asp?DDFDocuments/t/G/SPS/NEU643A1.docx", "https://docs.wto.org/imrd/directdoc.asp?DDFDocuments/t/G/SPS/NEU643A1.docx")</f>
        <v>https://docs.wto.org/imrd/directdoc.asp?DDFDocuments/t/G/SPS/NEU643A1.docx</v>
      </c>
      <c r="S19" s="3" t="str">
        <f>HYPERLINK("https://docs.wto.org/imrd/directdoc.asp?DDFDocuments/u/G/SPS/NEU643A1.docx", "https://docs.wto.org/imrd/directdoc.asp?DDFDocuments/u/G/SPS/NEU643A1.docx")</f>
        <v>https://docs.wto.org/imrd/directdoc.asp?DDFDocuments/u/G/SPS/NEU643A1.docx</v>
      </c>
      <c r="T19" s="3" t="str">
        <f>HYPERLINK("https://docs.wto.org/imrd/directdoc.asp?DDFDocuments/v/G/SPS/NEU643A1.docx", "https://docs.wto.org/imrd/directdoc.asp?DDFDocuments/v/G/SPS/NEU643A1.docx")</f>
        <v>https://docs.wto.org/imrd/directdoc.asp?DDFDocuments/v/G/SPS/NEU643A1.docx</v>
      </c>
    </row>
    <row r="20" spans="1:20" ht="195" x14ac:dyDescent="0.25">
      <c r="A20" s="3" t="s">
        <v>70</v>
      </c>
      <c r="B20" s="9">
        <v>45994</v>
      </c>
      <c r="C20" s="13" t="str">
        <f>HYPERLINK("https://eping.wto.org/en/Search?viewData= G/SPS/N/USA/3257/Add.2"," G/SPS/N/USA/3257/Add.2")</f>
        <v xml:space="preserve"> G/SPS/N/USA/3257/Add.2</v>
      </c>
      <c r="D20" s="1" t="s">
        <v>2414</v>
      </c>
      <c r="E20" s="1" t="s">
        <v>2415</v>
      </c>
      <c r="F20" s="1" t="s">
        <v>183</v>
      </c>
      <c r="G20" s="1" t="s">
        <v>2416</v>
      </c>
      <c r="H20" s="1" t="s">
        <v>197</v>
      </c>
      <c r="I20" s="1" t="s">
        <v>169</v>
      </c>
      <c r="J20" s="1" t="s">
        <v>23</v>
      </c>
      <c r="K20" s="1" t="s">
        <v>2417</v>
      </c>
      <c r="L20" s="3"/>
      <c r="M20" s="9" t="s">
        <v>23</v>
      </c>
      <c r="N20" s="9" t="s">
        <v>23</v>
      </c>
      <c r="O20" s="9" t="s">
        <v>23</v>
      </c>
      <c r="P20" s="3" t="s">
        <v>71</v>
      </c>
      <c r="Q20" s="1" t="s">
        <v>2418</v>
      </c>
      <c r="R20" s="3" t="str">
        <f>HYPERLINK("https://docs.wto.org/imrd/directdoc.asp?DDFDocuments/t/G/SPS/NUSA3257A2.docx", "https://docs.wto.org/imrd/directdoc.asp?DDFDocuments/t/G/SPS/NUSA3257A2.docx")</f>
        <v>https://docs.wto.org/imrd/directdoc.asp?DDFDocuments/t/G/SPS/NUSA3257A2.docx</v>
      </c>
      <c r="S20" s="3" t="str">
        <f>HYPERLINK("https://docs.wto.org/imrd/directdoc.asp?DDFDocuments/u/G/SPS/NUSA3257A2.docx", "https://docs.wto.org/imrd/directdoc.asp?DDFDocuments/u/G/SPS/NUSA3257A2.docx")</f>
        <v>https://docs.wto.org/imrd/directdoc.asp?DDFDocuments/u/G/SPS/NUSA3257A2.docx</v>
      </c>
      <c r="T20" s="3" t="str">
        <f>HYPERLINK("https://docs.wto.org/imrd/directdoc.asp?DDFDocuments/v/G/SPS/NUSA3257A2.docx", "https://docs.wto.org/imrd/directdoc.asp?DDFDocuments/v/G/SPS/NUSA3257A2.docx")</f>
        <v>https://docs.wto.org/imrd/directdoc.asp?DDFDocuments/v/G/SPS/NUSA3257A2.docx</v>
      </c>
    </row>
    <row r="21" spans="1:20" ht="105" x14ac:dyDescent="0.25">
      <c r="A21" s="3" t="s">
        <v>126</v>
      </c>
      <c r="B21" s="9">
        <v>45994</v>
      </c>
      <c r="C21" s="13" t="str">
        <f>HYPERLINK("https://eping.wto.org/en/Search?viewData= G/SPS/N/TZA/489"," G/SPS/N/TZA/489")</f>
        <v xml:space="preserve"> G/SPS/N/TZA/489</v>
      </c>
      <c r="D21" s="1" t="s">
        <v>2419</v>
      </c>
      <c r="E21" s="1" t="s">
        <v>2420</v>
      </c>
      <c r="F21" s="1" t="s">
        <v>783</v>
      </c>
      <c r="G21" s="1" t="s">
        <v>784</v>
      </c>
      <c r="H21" s="1" t="s">
        <v>785</v>
      </c>
      <c r="I21" s="1" t="s">
        <v>169</v>
      </c>
      <c r="J21" s="1" t="s">
        <v>23</v>
      </c>
      <c r="K21" s="1" t="s">
        <v>170</v>
      </c>
      <c r="L21" s="3" t="s">
        <v>23</v>
      </c>
      <c r="M21" s="9">
        <v>46054</v>
      </c>
      <c r="N21" s="9" t="s">
        <v>23</v>
      </c>
      <c r="O21" s="9" t="s">
        <v>23</v>
      </c>
      <c r="P21" s="3" t="s">
        <v>24</v>
      </c>
      <c r="Q21" s="1" t="s">
        <v>2421</v>
      </c>
      <c r="R21" s="3" t="str">
        <f>HYPERLINK("https://docs.wto.org/imrd/directdoc.asp?DDFDocuments/t/G/SPS/NTZA489.docx", "https://docs.wto.org/imrd/directdoc.asp?DDFDocuments/t/G/SPS/NTZA489.docx")</f>
        <v>https://docs.wto.org/imrd/directdoc.asp?DDFDocuments/t/G/SPS/NTZA489.docx</v>
      </c>
      <c r="S21" s="3" t="str">
        <f>HYPERLINK("https://docs.wto.org/imrd/directdoc.asp?DDFDocuments/u/G/SPS/NTZA489.docx", "https://docs.wto.org/imrd/directdoc.asp?DDFDocuments/u/G/SPS/NTZA489.docx")</f>
        <v>https://docs.wto.org/imrd/directdoc.asp?DDFDocuments/u/G/SPS/NTZA489.docx</v>
      </c>
      <c r="T21" s="3" t="str">
        <f>HYPERLINK("https://docs.wto.org/imrd/directdoc.asp?DDFDocuments/v/G/SPS/NTZA489.docx", "https://docs.wto.org/imrd/directdoc.asp?DDFDocuments/v/G/SPS/NTZA489.docx")</f>
        <v>https://docs.wto.org/imrd/directdoc.asp?DDFDocuments/v/G/SPS/NTZA489.docx</v>
      </c>
    </row>
    <row r="22" spans="1:20" ht="180" x14ac:dyDescent="0.25">
      <c r="A22" s="3" t="s">
        <v>84</v>
      </c>
      <c r="B22" s="9">
        <v>45994</v>
      </c>
      <c r="C22" s="13" t="str">
        <f>HYPERLINK("https://eping.wto.org/en/Search?viewData= G/SPS/N/EU/899"," G/SPS/N/EU/899")</f>
        <v xml:space="preserve"> G/SPS/N/EU/899</v>
      </c>
      <c r="D22" s="1" t="s">
        <v>2422</v>
      </c>
      <c r="E22" s="1" t="s">
        <v>2423</v>
      </c>
      <c r="F22" s="1" t="s">
        <v>2424</v>
      </c>
      <c r="G22" s="1" t="s">
        <v>2425</v>
      </c>
      <c r="H22" s="1" t="s">
        <v>23</v>
      </c>
      <c r="I22" s="1" t="s">
        <v>169</v>
      </c>
      <c r="J22" s="1" t="s">
        <v>23</v>
      </c>
      <c r="K22" s="1" t="s">
        <v>2426</v>
      </c>
      <c r="L22" s="3"/>
      <c r="M22" s="9">
        <v>46054</v>
      </c>
      <c r="N22" s="9">
        <v>46179</v>
      </c>
      <c r="O22" s="9" t="s">
        <v>23</v>
      </c>
      <c r="P22" s="3" t="s">
        <v>24</v>
      </c>
      <c r="Q22" s="1" t="s">
        <v>2427</v>
      </c>
      <c r="R22" s="3" t="str">
        <f>HYPERLINK("https://docs.wto.org/imrd/directdoc.asp?DDFDocuments/t/G/SPS/NEU899.docx", "https://docs.wto.org/imrd/directdoc.asp?DDFDocuments/t/G/SPS/NEU899.docx")</f>
        <v>https://docs.wto.org/imrd/directdoc.asp?DDFDocuments/t/G/SPS/NEU899.docx</v>
      </c>
      <c r="S22" s="3" t="str">
        <f>HYPERLINK("https://docs.wto.org/imrd/directdoc.asp?DDFDocuments/u/G/SPS/NEU899.docx", "https://docs.wto.org/imrd/directdoc.asp?DDFDocuments/u/G/SPS/NEU899.docx")</f>
        <v>https://docs.wto.org/imrd/directdoc.asp?DDFDocuments/u/G/SPS/NEU899.docx</v>
      </c>
      <c r="T22" s="3" t="str">
        <f>HYPERLINK("https://docs.wto.org/imrd/directdoc.asp?DDFDocuments/v/G/SPS/NEU899.docx", "https://docs.wto.org/imrd/directdoc.asp?DDFDocuments/v/G/SPS/NEU899.docx")</f>
        <v>https://docs.wto.org/imrd/directdoc.asp?DDFDocuments/v/G/SPS/NEU899.docx</v>
      </c>
    </row>
    <row r="23" spans="1:20" ht="150" x14ac:dyDescent="0.25">
      <c r="A23" s="3" t="s">
        <v>88</v>
      </c>
      <c r="B23" s="9">
        <v>45994</v>
      </c>
      <c r="C23" s="13" t="str">
        <f>HYPERLINK("https://eping.wto.org/en/Search?viewData= G/SPS/N/BRA/2441/Add.1"," G/SPS/N/BRA/2441/Add.1")</f>
        <v xml:space="preserve"> G/SPS/N/BRA/2441/Add.1</v>
      </c>
      <c r="D23" s="1" t="s">
        <v>2428</v>
      </c>
      <c r="E23" s="1" t="s">
        <v>2429</v>
      </c>
      <c r="F23" s="1" t="s">
        <v>173</v>
      </c>
      <c r="G23" s="1" t="s">
        <v>23</v>
      </c>
      <c r="H23" s="1" t="s">
        <v>172</v>
      </c>
      <c r="I23" s="1" t="s">
        <v>169</v>
      </c>
      <c r="J23" s="1" t="s">
        <v>23</v>
      </c>
      <c r="K23" s="1" t="s">
        <v>194</v>
      </c>
      <c r="L23" s="3"/>
      <c r="M23" s="9">
        <v>46054</v>
      </c>
      <c r="N23" s="9" t="s">
        <v>23</v>
      </c>
      <c r="O23" s="9" t="s">
        <v>23</v>
      </c>
      <c r="P23" s="3" t="s">
        <v>71</v>
      </c>
      <c r="Q23" s="1" t="s">
        <v>2430</v>
      </c>
      <c r="R23" s="3" t="str">
        <f>HYPERLINK("https://docs.wto.org/imrd/directdoc.asp?DDFDocuments/t/G/SPS/NBRA2441A1.docx", "https://docs.wto.org/imrd/directdoc.asp?DDFDocuments/t/G/SPS/NBRA2441A1.docx")</f>
        <v>https://docs.wto.org/imrd/directdoc.asp?DDFDocuments/t/G/SPS/NBRA2441A1.docx</v>
      </c>
      <c r="S23" s="3" t="str">
        <f>HYPERLINK("https://docs.wto.org/imrd/directdoc.asp?DDFDocuments/u/G/SPS/NBRA2441A1.docx", "https://docs.wto.org/imrd/directdoc.asp?DDFDocuments/u/G/SPS/NBRA2441A1.docx")</f>
        <v>https://docs.wto.org/imrd/directdoc.asp?DDFDocuments/u/G/SPS/NBRA2441A1.docx</v>
      </c>
      <c r="T23" s="3" t="str">
        <f>HYPERLINK("https://docs.wto.org/imrd/directdoc.asp?DDFDocuments/v/G/SPS/NBRA2441A1.docx", "https://docs.wto.org/imrd/directdoc.asp?DDFDocuments/v/G/SPS/NBRA2441A1.docx")</f>
        <v>https://docs.wto.org/imrd/directdoc.asp?DDFDocuments/v/G/SPS/NBRA2441A1.docx</v>
      </c>
    </row>
    <row r="24" spans="1:20" ht="60" x14ac:dyDescent="0.25">
      <c r="A24" s="3" t="s">
        <v>27</v>
      </c>
      <c r="B24" s="9">
        <v>45996</v>
      </c>
      <c r="C24" s="13" t="str">
        <f>HYPERLINK("https://eping.wto.org/en/Search?viewData= G/SPS/N/CHL/866"," G/SPS/N/CHL/866")</f>
        <v xml:space="preserve"> G/SPS/N/CHL/866</v>
      </c>
      <c r="D24" s="1" t="s">
        <v>2431</v>
      </c>
      <c r="E24" s="1" t="s">
        <v>2432</v>
      </c>
      <c r="F24" s="1" t="s">
        <v>2433</v>
      </c>
      <c r="G24" s="1" t="s">
        <v>23</v>
      </c>
      <c r="H24" s="1" t="s">
        <v>23</v>
      </c>
      <c r="I24" s="1" t="s">
        <v>169</v>
      </c>
      <c r="J24" s="1" t="s">
        <v>23</v>
      </c>
      <c r="K24" s="1" t="s">
        <v>170</v>
      </c>
      <c r="L24" s="3" t="s">
        <v>23</v>
      </c>
      <c r="M24" s="9">
        <v>46056</v>
      </c>
      <c r="N24" s="9" t="s">
        <v>23</v>
      </c>
      <c r="O24" s="9" t="s">
        <v>23</v>
      </c>
      <c r="P24" s="3" t="s">
        <v>24</v>
      </c>
      <c r="Q24" s="1" t="s">
        <v>2434</v>
      </c>
      <c r="R24" s="3" t="str">
        <f>HYPERLINK("https://docs.wto.org/imrd/directdoc.asp?DDFDocuments/t/G/SPS/NCHL866.docx", "https://docs.wto.org/imrd/directdoc.asp?DDFDocuments/t/G/SPS/NCHL866.docx")</f>
        <v>https://docs.wto.org/imrd/directdoc.asp?DDFDocuments/t/G/SPS/NCHL866.docx</v>
      </c>
      <c r="S24" s="3" t="str">
        <f>HYPERLINK("https://docs.wto.org/imrd/directdoc.asp?DDFDocuments/u/G/SPS/NCHL866.docx", "https://docs.wto.org/imrd/directdoc.asp?DDFDocuments/u/G/SPS/NCHL866.docx")</f>
        <v>https://docs.wto.org/imrd/directdoc.asp?DDFDocuments/u/G/SPS/NCHL866.docx</v>
      </c>
      <c r="T24" s="3" t="str">
        <f>HYPERLINK("https://docs.wto.org/imrd/directdoc.asp?DDFDocuments/v/G/SPS/NCHL866.docx", "https://docs.wto.org/imrd/directdoc.asp?DDFDocuments/v/G/SPS/NCHL866.docx")</f>
        <v>https://docs.wto.org/imrd/directdoc.asp?DDFDocuments/v/G/SPS/NCHL866.docx</v>
      </c>
    </row>
    <row r="25" spans="1:20" ht="210" x14ac:dyDescent="0.25">
      <c r="A25" s="3" t="s">
        <v>25</v>
      </c>
      <c r="B25" s="9">
        <v>45996</v>
      </c>
      <c r="C25" s="13" t="str">
        <f>HYPERLINK("https://eping.wto.org/en/Search?viewData= G/SPS/N/CRI/332/Add.1"," G/SPS/N/CRI/332/Add.1")</f>
        <v xml:space="preserve"> G/SPS/N/CRI/332/Add.1</v>
      </c>
      <c r="D25" s="1" t="s">
        <v>2435</v>
      </c>
      <c r="E25" s="1" t="s">
        <v>2435</v>
      </c>
      <c r="F25" s="1" t="s">
        <v>2436</v>
      </c>
      <c r="G25" s="1" t="s">
        <v>185</v>
      </c>
      <c r="H25" s="1" t="s">
        <v>23</v>
      </c>
      <c r="I25" s="1" t="s">
        <v>171</v>
      </c>
      <c r="J25" s="1" t="s">
        <v>23</v>
      </c>
      <c r="K25" s="1" t="s">
        <v>2371</v>
      </c>
      <c r="L25" s="3"/>
      <c r="M25" s="9" t="s">
        <v>23</v>
      </c>
      <c r="N25" s="9" t="s">
        <v>23</v>
      </c>
      <c r="O25" s="9" t="s">
        <v>23</v>
      </c>
      <c r="P25" s="3" t="s">
        <v>71</v>
      </c>
      <c r="Q25" s="1" t="s">
        <v>2437</v>
      </c>
      <c r="R25" s="3" t="str">
        <f>HYPERLINK("https://docs.wto.org/imrd/directdoc.asp?DDFDocuments/t/G/SPS/NCRI332A1.docx", "https://docs.wto.org/imrd/directdoc.asp?DDFDocuments/t/G/SPS/NCRI332A1.docx")</f>
        <v>https://docs.wto.org/imrd/directdoc.asp?DDFDocuments/t/G/SPS/NCRI332A1.docx</v>
      </c>
      <c r="S25" s="3" t="str">
        <f>HYPERLINK("https://docs.wto.org/imrd/directdoc.asp?DDFDocuments/u/G/SPS/NCRI332A1.docx", "https://docs.wto.org/imrd/directdoc.asp?DDFDocuments/u/G/SPS/NCRI332A1.docx")</f>
        <v>https://docs.wto.org/imrd/directdoc.asp?DDFDocuments/u/G/SPS/NCRI332A1.docx</v>
      </c>
      <c r="T25" s="3" t="str">
        <f>HYPERLINK("https://docs.wto.org/imrd/directdoc.asp?DDFDocuments/v/G/SPS/NCRI332A1.docx", "https://docs.wto.org/imrd/directdoc.asp?DDFDocuments/v/G/SPS/NCRI332A1.docx")</f>
        <v>https://docs.wto.org/imrd/directdoc.asp?DDFDocuments/v/G/SPS/NCRI332A1.docx</v>
      </c>
    </row>
    <row r="26" spans="1:20" ht="60" x14ac:dyDescent="0.25">
      <c r="A26" s="3" t="s">
        <v>88</v>
      </c>
      <c r="B26" s="9">
        <v>45996</v>
      </c>
      <c r="C26" s="13" t="str">
        <f>HYPERLINK("https://eping.wto.org/en/Search?viewData= G/SPS/N/BRA/2445"," G/SPS/N/BRA/2445")</f>
        <v xml:space="preserve"> G/SPS/N/BRA/2445</v>
      </c>
      <c r="D26" s="1" t="s">
        <v>2438</v>
      </c>
      <c r="E26" s="1" t="s">
        <v>2439</v>
      </c>
      <c r="F26" s="1" t="s">
        <v>2440</v>
      </c>
      <c r="G26" s="1" t="s">
        <v>2441</v>
      </c>
      <c r="H26" s="1" t="s">
        <v>23</v>
      </c>
      <c r="I26" s="1" t="s">
        <v>171</v>
      </c>
      <c r="J26" s="1" t="s">
        <v>23</v>
      </c>
      <c r="K26" s="1" t="s">
        <v>2442</v>
      </c>
      <c r="L26" s="3" t="s">
        <v>42</v>
      </c>
      <c r="M26" s="9">
        <v>46056</v>
      </c>
      <c r="N26" s="9" t="s">
        <v>23</v>
      </c>
      <c r="O26" s="9" t="s">
        <v>23</v>
      </c>
      <c r="P26" s="3" t="s">
        <v>24</v>
      </c>
      <c r="Q26" s="1" t="s">
        <v>2443</v>
      </c>
      <c r="R26" s="3" t="str">
        <f>HYPERLINK("https://docs.wto.org/imrd/directdoc.asp?DDFDocuments/t/G/SPS/NBRA2445.docx", "https://docs.wto.org/imrd/directdoc.asp?DDFDocuments/t/G/SPS/NBRA2445.docx")</f>
        <v>https://docs.wto.org/imrd/directdoc.asp?DDFDocuments/t/G/SPS/NBRA2445.docx</v>
      </c>
      <c r="S26" s="3" t="str">
        <f>HYPERLINK("https://docs.wto.org/imrd/directdoc.asp?DDFDocuments/u/G/SPS/NBRA2445.docx", "https://docs.wto.org/imrd/directdoc.asp?DDFDocuments/u/G/SPS/NBRA2445.docx")</f>
        <v>https://docs.wto.org/imrd/directdoc.asp?DDFDocuments/u/G/SPS/NBRA2445.docx</v>
      </c>
      <c r="T26" s="3" t="str">
        <f>HYPERLINK("https://docs.wto.org/imrd/directdoc.asp?DDFDocuments/v/G/SPS/NBRA2445.docx", "https://docs.wto.org/imrd/directdoc.asp?DDFDocuments/v/G/SPS/NBRA2445.docx")</f>
        <v>https://docs.wto.org/imrd/directdoc.asp?DDFDocuments/v/G/SPS/NBRA2445.docx</v>
      </c>
    </row>
    <row r="27" spans="1:20" ht="409.5" x14ac:dyDescent="0.25">
      <c r="A27" s="3" t="s">
        <v>118</v>
      </c>
      <c r="B27" s="9">
        <v>45996</v>
      </c>
      <c r="C27" s="13" t="str">
        <f>HYPERLINK("https://eping.wto.org/en/Search?viewData= G/SPS/N/CAN/1614/Add.1"," G/SPS/N/CAN/1614/Add.1")</f>
        <v xml:space="preserve"> G/SPS/N/CAN/1614/Add.1</v>
      </c>
      <c r="D27" s="1" t="s">
        <v>2444</v>
      </c>
      <c r="E27" s="1" t="s">
        <v>2445</v>
      </c>
      <c r="F27" s="1" t="s">
        <v>2446</v>
      </c>
      <c r="G27" s="1" t="s">
        <v>2447</v>
      </c>
      <c r="H27" s="1" t="s">
        <v>23</v>
      </c>
      <c r="I27" s="1" t="s">
        <v>169</v>
      </c>
      <c r="J27" s="1" t="s">
        <v>23</v>
      </c>
      <c r="K27" s="1" t="s">
        <v>2448</v>
      </c>
      <c r="L27" s="3"/>
      <c r="M27" s="9" t="s">
        <v>23</v>
      </c>
      <c r="N27" s="9" t="s">
        <v>23</v>
      </c>
      <c r="O27" s="9" t="s">
        <v>23</v>
      </c>
      <c r="P27" s="3" t="s">
        <v>177</v>
      </c>
      <c r="Q27" s="3"/>
      <c r="R27" s="3" t="str">
        <f>HYPERLINK("https://docs.wto.org/imrd/directdoc.asp?DDFDocuments/t/G/SPS/NCAN1614A1.docx", "https://docs.wto.org/imrd/directdoc.asp?DDFDocuments/t/G/SPS/NCAN1614A1.docx")</f>
        <v>https://docs.wto.org/imrd/directdoc.asp?DDFDocuments/t/G/SPS/NCAN1614A1.docx</v>
      </c>
      <c r="S27" s="3" t="str">
        <f>HYPERLINK("https://docs.wto.org/imrd/directdoc.asp?DDFDocuments/u/G/SPS/NCAN1614A1.docx", "https://docs.wto.org/imrd/directdoc.asp?DDFDocuments/u/G/SPS/NCAN1614A1.docx")</f>
        <v>https://docs.wto.org/imrd/directdoc.asp?DDFDocuments/u/G/SPS/NCAN1614A1.docx</v>
      </c>
      <c r="T27" s="3" t="str">
        <f>HYPERLINK("https://docs.wto.org/imrd/directdoc.asp?DDFDocuments/v/G/SPS/NCAN1614A1.docx", "https://docs.wto.org/imrd/directdoc.asp?DDFDocuments/v/G/SPS/NCAN1614A1.docx")</f>
        <v>https://docs.wto.org/imrd/directdoc.asp?DDFDocuments/v/G/SPS/NCAN1614A1.docx</v>
      </c>
    </row>
    <row r="28" spans="1:20" ht="60" x14ac:dyDescent="0.25">
      <c r="A28" s="3" t="s">
        <v>27</v>
      </c>
      <c r="B28" s="9">
        <v>45996</v>
      </c>
      <c r="C28" s="13" t="str">
        <f>HYPERLINK("https://eping.wto.org/en/Search?viewData= G/SPS/N/CHL/867"," G/SPS/N/CHL/867")</f>
        <v xml:space="preserve"> G/SPS/N/CHL/867</v>
      </c>
      <c r="D28" s="1" t="s">
        <v>2449</v>
      </c>
      <c r="E28" s="1" t="s">
        <v>2450</v>
      </c>
      <c r="F28" s="1" t="s">
        <v>2451</v>
      </c>
      <c r="G28" s="1" t="s">
        <v>2452</v>
      </c>
      <c r="H28" s="1" t="s">
        <v>23</v>
      </c>
      <c r="I28" s="1" t="s">
        <v>169</v>
      </c>
      <c r="J28" s="1" t="s">
        <v>23</v>
      </c>
      <c r="K28" s="1" t="s">
        <v>170</v>
      </c>
      <c r="L28" s="3" t="s">
        <v>23</v>
      </c>
      <c r="M28" s="9">
        <v>46056</v>
      </c>
      <c r="N28" s="9" t="s">
        <v>23</v>
      </c>
      <c r="O28" s="9" t="s">
        <v>23</v>
      </c>
      <c r="P28" s="3" t="s">
        <v>24</v>
      </c>
      <c r="Q28" s="1" t="s">
        <v>2453</v>
      </c>
      <c r="R28" s="3" t="str">
        <f>HYPERLINK("https://docs.wto.org/imrd/directdoc.asp?DDFDocuments/t/G/SPS/NCHL867.docx", "https://docs.wto.org/imrd/directdoc.asp?DDFDocuments/t/G/SPS/NCHL867.docx")</f>
        <v>https://docs.wto.org/imrd/directdoc.asp?DDFDocuments/t/G/SPS/NCHL867.docx</v>
      </c>
      <c r="S28" s="3" t="str">
        <f>HYPERLINK("https://docs.wto.org/imrd/directdoc.asp?DDFDocuments/u/G/SPS/NCHL867.docx", "https://docs.wto.org/imrd/directdoc.asp?DDFDocuments/u/G/SPS/NCHL867.docx")</f>
        <v>https://docs.wto.org/imrd/directdoc.asp?DDFDocuments/u/G/SPS/NCHL867.docx</v>
      </c>
      <c r="T28" s="3" t="str">
        <f>HYPERLINK("https://docs.wto.org/imrd/directdoc.asp?DDFDocuments/v/G/SPS/NCHL867.docx", "https://docs.wto.org/imrd/directdoc.asp?DDFDocuments/v/G/SPS/NCHL867.docx")</f>
        <v>https://docs.wto.org/imrd/directdoc.asp?DDFDocuments/v/G/SPS/NCHL867.docx</v>
      </c>
    </row>
    <row r="29" spans="1:20" ht="210" x14ac:dyDescent="0.25">
      <c r="A29" s="3" t="s">
        <v>25</v>
      </c>
      <c r="B29" s="9">
        <v>45996</v>
      </c>
      <c r="C29" s="13" t="str">
        <f>HYPERLINK("https://eping.wto.org/en/Search?viewData= G/SPS/N/CRI/333/Add.1"," G/SPS/N/CRI/333/Add.1")</f>
        <v xml:space="preserve"> G/SPS/N/CRI/333/Add.1</v>
      </c>
      <c r="D29" s="1" t="s">
        <v>2454</v>
      </c>
      <c r="E29" s="1" t="s">
        <v>2454</v>
      </c>
      <c r="F29" s="1" t="s">
        <v>2455</v>
      </c>
      <c r="G29" s="1" t="s">
        <v>185</v>
      </c>
      <c r="H29" s="1" t="s">
        <v>23</v>
      </c>
      <c r="I29" s="1" t="s">
        <v>171</v>
      </c>
      <c r="J29" s="1" t="s">
        <v>23</v>
      </c>
      <c r="K29" s="1" t="s">
        <v>2456</v>
      </c>
      <c r="L29" s="3"/>
      <c r="M29" s="9" t="s">
        <v>23</v>
      </c>
      <c r="N29" s="9" t="s">
        <v>23</v>
      </c>
      <c r="O29" s="9" t="s">
        <v>23</v>
      </c>
      <c r="P29" s="3" t="s">
        <v>71</v>
      </c>
      <c r="Q29" s="1" t="s">
        <v>2457</v>
      </c>
      <c r="R29" s="3" t="str">
        <f>HYPERLINK("https://docs.wto.org/imrd/directdoc.asp?DDFDocuments/t/G/SPS/NCRI333A1.docx", "https://docs.wto.org/imrd/directdoc.asp?DDFDocuments/t/G/SPS/NCRI333A1.docx")</f>
        <v>https://docs.wto.org/imrd/directdoc.asp?DDFDocuments/t/G/SPS/NCRI333A1.docx</v>
      </c>
      <c r="S29" s="3" t="str">
        <f>HYPERLINK("https://docs.wto.org/imrd/directdoc.asp?DDFDocuments/u/G/SPS/NCRI333A1.docx", "https://docs.wto.org/imrd/directdoc.asp?DDFDocuments/u/G/SPS/NCRI333A1.docx")</f>
        <v>https://docs.wto.org/imrd/directdoc.asp?DDFDocuments/u/G/SPS/NCRI333A1.docx</v>
      </c>
      <c r="T29" s="3" t="str">
        <f>HYPERLINK("https://docs.wto.org/imrd/directdoc.asp?DDFDocuments/v/G/SPS/NCRI333A1.docx", "https://docs.wto.org/imrd/directdoc.asp?DDFDocuments/v/G/SPS/NCRI333A1.docx")</f>
        <v>https://docs.wto.org/imrd/directdoc.asp?DDFDocuments/v/G/SPS/NCRI333A1.docx</v>
      </c>
    </row>
    <row r="30" spans="1:20" ht="135" x14ac:dyDescent="0.25">
      <c r="A30" s="3" t="s">
        <v>118</v>
      </c>
      <c r="B30" s="9">
        <v>45999</v>
      </c>
      <c r="C30" s="13" t="str">
        <f>HYPERLINK("https://eping.wto.org/en/Search?viewData= G/SPS/N/CAN/1626"," G/SPS/N/CAN/1626")</f>
        <v xml:space="preserve"> G/SPS/N/CAN/1626</v>
      </c>
      <c r="D30" s="1" t="s">
        <v>2458</v>
      </c>
      <c r="E30" s="1" t="s">
        <v>2459</v>
      </c>
      <c r="F30" s="1" t="s">
        <v>2460</v>
      </c>
      <c r="G30" s="1" t="s">
        <v>23</v>
      </c>
      <c r="H30" s="1" t="s">
        <v>99</v>
      </c>
      <c r="I30" s="1" t="s">
        <v>169</v>
      </c>
      <c r="J30" s="1" t="s">
        <v>23</v>
      </c>
      <c r="K30" s="1" t="s">
        <v>170</v>
      </c>
      <c r="L30" s="3" t="s">
        <v>23</v>
      </c>
      <c r="M30" s="9">
        <v>46067</v>
      </c>
      <c r="N30" s="9" t="s">
        <v>23</v>
      </c>
      <c r="O30" s="9" t="s">
        <v>23</v>
      </c>
      <c r="P30" s="3" t="s">
        <v>24</v>
      </c>
      <c r="Q30" s="3"/>
      <c r="R30" s="3" t="str">
        <f>HYPERLINK("https://docs.wto.org/imrd/directdoc.asp?DDFDocuments/t/G/SPS/NCAN1626.docx", "https://docs.wto.org/imrd/directdoc.asp?DDFDocuments/t/G/SPS/NCAN1626.docx")</f>
        <v>https://docs.wto.org/imrd/directdoc.asp?DDFDocuments/t/G/SPS/NCAN1626.docx</v>
      </c>
      <c r="S30" s="3" t="str">
        <f>HYPERLINK("https://docs.wto.org/imrd/directdoc.asp?DDFDocuments/u/G/SPS/NCAN1626.docx", "https://docs.wto.org/imrd/directdoc.asp?DDFDocuments/u/G/SPS/NCAN1626.docx")</f>
        <v>https://docs.wto.org/imrd/directdoc.asp?DDFDocuments/u/G/SPS/NCAN1626.docx</v>
      </c>
      <c r="T30" s="3" t="str">
        <f>HYPERLINK("https://docs.wto.org/imrd/directdoc.asp?DDFDocuments/v/G/SPS/NCAN1626.docx", "https://docs.wto.org/imrd/directdoc.asp?DDFDocuments/v/G/SPS/NCAN1626.docx")</f>
        <v>https://docs.wto.org/imrd/directdoc.asp?DDFDocuments/v/G/SPS/NCAN1626.docx</v>
      </c>
    </row>
    <row r="31" spans="1:20" ht="409.5" x14ac:dyDescent="0.25">
      <c r="A31" s="3" t="s">
        <v>84</v>
      </c>
      <c r="B31" s="9">
        <v>45999</v>
      </c>
      <c r="C31" s="13" t="str">
        <f>HYPERLINK("https://eping.wto.org/en/Search?viewData= G/SPS/N/EU/900"," G/SPS/N/EU/900")</f>
        <v xml:space="preserve"> G/SPS/N/EU/900</v>
      </c>
      <c r="D31" s="1" t="s">
        <v>2461</v>
      </c>
      <c r="E31" s="1" t="s">
        <v>2462</v>
      </c>
      <c r="F31" s="1" t="s">
        <v>2463</v>
      </c>
      <c r="G31" s="1" t="s">
        <v>2464</v>
      </c>
      <c r="H31" s="1" t="s">
        <v>23</v>
      </c>
      <c r="I31" s="1" t="s">
        <v>175</v>
      </c>
      <c r="J31" s="1" t="s">
        <v>23</v>
      </c>
      <c r="K31" s="1" t="s">
        <v>2354</v>
      </c>
      <c r="L31" s="3"/>
      <c r="M31" s="9">
        <v>46059</v>
      </c>
      <c r="N31" s="9" t="s">
        <v>23</v>
      </c>
      <c r="O31" s="9" t="s">
        <v>23</v>
      </c>
      <c r="P31" s="3" t="s">
        <v>24</v>
      </c>
      <c r="Q31" s="1" t="s">
        <v>2465</v>
      </c>
      <c r="R31" s="3" t="str">
        <f>HYPERLINK("https://docs.wto.org/imrd/directdoc.asp?DDFDocuments/t/G/SPS/NEU900.docx", "https://docs.wto.org/imrd/directdoc.asp?DDFDocuments/t/G/SPS/NEU900.docx")</f>
        <v>https://docs.wto.org/imrd/directdoc.asp?DDFDocuments/t/G/SPS/NEU900.docx</v>
      </c>
      <c r="S31" s="3" t="str">
        <f>HYPERLINK("https://docs.wto.org/imrd/directdoc.asp?DDFDocuments/u/G/SPS/NEU900.docx", "https://docs.wto.org/imrd/directdoc.asp?DDFDocuments/u/G/SPS/NEU900.docx")</f>
        <v>https://docs.wto.org/imrd/directdoc.asp?DDFDocuments/u/G/SPS/NEU900.docx</v>
      </c>
      <c r="T31" s="3" t="str">
        <f>HYPERLINK("https://docs.wto.org/imrd/directdoc.asp?DDFDocuments/v/G/SPS/NEU900.docx", "https://docs.wto.org/imrd/directdoc.asp?DDFDocuments/v/G/SPS/NEU900.docx")</f>
        <v>https://docs.wto.org/imrd/directdoc.asp?DDFDocuments/v/G/SPS/NEU900.docx</v>
      </c>
    </row>
    <row r="32" spans="1:20" ht="120" x14ac:dyDescent="0.25">
      <c r="A32" s="3" t="s">
        <v>80</v>
      </c>
      <c r="B32" s="9">
        <v>45999</v>
      </c>
      <c r="C32" s="13" t="str">
        <f>HYPERLINK("https://eping.wto.org/en/Search?viewData= G/SPS/N/GBR/112"," G/SPS/N/GBR/112")</f>
        <v xml:space="preserve"> G/SPS/N/GBR/112</v>
      </c>
      <c r="D32" s="1" t="s">
        <v>2466</v>
      </c>
      <c r="E32" s="1" t="s">
        <v>2467</v>
      </c>
      <c r="F32" s="1" t="s">
        <v>2468</v>
      </c>
      <c r="G32" s="1" t="s">
        <v>23</v>
      </c>
      <c r="H32" s="1" t="s">
        <v>23</v>
      </c>
      <c r="I32" s="1" t="s">
        <v>169</v>
      </c>
      <c r="J32" s="1" t="s">
        <v>23</v>
      </c>
      <c r="K32" s="1" t="s">
        <v>2469</v>
      </c>
      <c r="L32" s="3" t="s">
        <v>23</v>
      </c>
      <c r="M32" s="9" t="s">
        <v>23</v>
      </c>
      <c r="N32" s="9">
        <v>45975</v>
      </c>
      <c r="O32" s="9">
        <v>45975</v>
      </c>
      <c r="P32" s="3" t="s">
        <v>24</v>
      </c>
      <c r="Q32" s="1" t="s">
        <v>2470</v>
      </c>
      <c r="R32" s="3" t="str">
        <f>HYPERLINK("https://docs.wto.org/imrd/directdoc.asp?DDFDocuments/t/G/SPS/NGBR112.docx", "https://docs.wto.org/imrd/directdoc.asp?DDFDocuments/t/G/SPS/NGBR112.docx")</f>
        <v>https://docs.wto.org/imrd/directdoc.asp?DDFDocuments/t/G/SPS/NGBR112.docx</v>
      </c>
      <c r="S32" s="3" t="str">
        <f>HYPERLINK("https://docs.wto.org/imrd/directdoc.asp?DDFDocuments/u/G/SPS/NGBR112.docx", "https://docs.wto.org/imrd/directdoc.asp?DDFDocuments/u/G/SPS/NGBR112.docx")</f>
        <v>https://docs.wto.org/imrd/directdoc.asp?DDFDocuments/u/G/SPS/NGBR112.docx</v>
      </c>
      <c r="T32" s="3" t="str">
        <f>HYPERLINK("https://docs.wto.org/imrd/directdoc.asp?DDFDocuments/v/G/SPS/NGBR112.docx", "https://docs.wto.org/imrd/directdoc.asp?DDFDocuments/v/G/SPS/NGBR112.docx")</f>
        <v>https://docs.wto.org/imrd/directdoc.asp?DDFDocuments/v/G/SPS/NGBR112.docx</v>
      </c>
    </row>
    <row r="33" spans="1:20" ht="120" x14ac:dyDescent="0.25">
      <c r="A33" s="3" t="s">
        <v>80</v>
      </c>
      <c r="B33" s="9">
        <v>45999</v>
      </c>
      <c r="C33" s="13" t="str">
        <f>HYPERLINK("https://eping.wto.org/en/Search?viewData= G/SPS/N/GBR/114"," G/SPS/N/GBR/114")</f>
        <v xml:space="preserve"> G/SPS/N/GBR/114</v>
      </c>
      <c r="D33" s="1" t="s">
        <v>2471</v>
      </c>
      <c r="E33" s="1" t="s">
        <v>2472</v>
      </c>
      <c r="F33" s="1" t="s">
        <v>2473</v>
      </c>
      <c r="G33" s="1" t="s">
        <v>23</v>
      </c>
      <c r="H33" s="1" t="s">
        <v>23</v>
      </c>
      <c r="I33" s="1" t="s">
        <v>169</v>
      </c>
      <c r="J33" s="1" t="s">
        <v>23</v>
      </c>
      <c r="K33" s="1" t="s">
        <v>206</v>
      </c>
      <c r="L33" s="3" t="s">
        <v>23</v>
      </c>
      <c r="M33" s="9" t="s">
        <v>23</v>
      </c>
      <c r="N33" s="9">
        <v>45930</v>
      </c>
      <c r="O33" s="9">
        <v>45930</v>
      </c>
      <c r="P33" s="3" t="s">
        <v>24</v>
      </c>
      <c r="Q33" s="1" t="s">
        <v>2474</v>
      </c>
      <c r="R33" s="3" t="str">
        <f>HYPERLINK("https://docs.wto.org/imrd/directdoc.asp?DDFDocuments/t/G/SPS/NGBR114.docx", "https://docs.wto.org/imrd/directdoc.asp?DDFDocuments/t/G/SPS/NGBR114.docx")</f>
        <v>https://docs.wto.org/imrd/directdoc.asp?DDFDocuments/t/G/SPS/NGBR114.docx</v>
      </c>
      <c r="S33" s="3" t="str">
        <f>HYPERLINK("https://docs.wto.org/imrd/directdoc.asp?DDFDocuments/u/G/SPS/NGBR114.docx", "https://docs.wto.org/imrd/directdoc.asp?DDFDocuments/u/G/SPS/NGBR114.docx")</f>
        <v>https://docs.wto.org/imrd/directdoc.asp?DDFDocuments/u/G/SPS/NGBR114.docx</v>
      </c>
      <c r="T33" s="3" t="str">
        <f>HYPERLINK("https://docs.wto.org/imrd/directdoc.asp?DDFDocuments/v/G/SPS/NGBR114.docx", "https://docs.wto.org/imrd/directdoc.asp?DDFDocuments/v/G/SPS/NGBR114.docx")</f>
        <v>https://docs.wto.org/imrd/directdoc.asp?DDFDocuments/v/G/SPS/NGBR114.docx</v>
      </c>
    </row>
    <row r="34" spans="1:20" ht="315" x14ac:dyDescent="0.25">
      <c r="A34" s="3" t="s">
        <v>80</v>
      </c>
      <c r="B34" s="9">
        <v>45999</v>
      </c>
      <c r="C34" s="13" t="str">
        <f>HYPERLINK("https://eping.wto.org/en/Search?viewData= G/SPS/N/GBR/115"," G/SPS/N/GBR/115")</f>
        <v xml:space="preserve"> G/SPS/N/GBR/115</v>
      </c>
      <c r="D34" s="1" t="s">
        <v>2475</v>
      </c>
      <c r="E34" s="1" t="s">
        <v>2476</v>
      </c>
      <c r="F34" s="1" t="s">
        <v>2477</v>
      </c>
      <c r="G34" s="1" t="s">
        <v>2478</v>
      </c>
      <c r="H34" s="1" t="s">
        <v>23</v>
      </c>
      <c r="I34" s="1" t="s">
        <v>169</v>
      </c>
      <c r="J34" s="1" t="s">
        <v>23</v>
      </c>
      <c r="K34" s="1" t="s">
        <v>23</v>
      </c>
      <c r="L34" s="3" t="s">
        <v>23</v>
      </c>
      <c r="M34" s="9" t="s">
        <v>23</v>
      </c>
      <c r="N34" s="9">
        <v>45930</v>
      </c>
      <c r="O34" s="9">
        <v>45930</v>
      </c>
      <c r="P34" s="3" t="s">
        <v>24</v>
      </c>
      <c r="Q34" s="1" t="s">
        <v>2479</v>
      </c>
      <c r="R34" s="3" t="str">
        <f>HYPERLINK("https://docs.wto.org/imrd/directdoc.asp?DDFDocuments/t/G/SPS/NGBR115.docx", "https://docs.wto.org/imrd/directdoc.asp?DDFDocuments/t/G/SPS/NGBR115.docx")</f>
        <v>https://docs.wto.org/imrd/directdoc.asp?DDFDocuments/t/G/SPS/NGBR115.docx</v>
      </c>
      <c r="S34" s="3" t="str">
        <f>HYPERLINK("https://docs.wto.org/imrd/directdoc.asp?DDFDocuments/u/G/SPS/NGBR115.docx", "https://docs.wto.org/imrd/directdoc.asp?DDFDocuments/u/G/SPS/NGBR115.docx")</f>
        <v>https://docs.wto.org/imrd/directdoc.asp?DDFDocuments/u/G/SPS/NGBR115.docx</v>
      </c>
      <c r="T34" s="3" t="str">
        <f>HYPERLINK("https://docs.wto.org/imrd/directdoc.asp?DDFDocuments/v/G/SPS/NGBR115.docx", "https://docs.wto.org/imrd/directdoc.asp?DDFDocuments/v/G/SPS/NGBR115.docx")</f>
        <v>https://docs.wto.org/imrd/directdoc.asp?DDFDocuments/v/G/SPS/NGBR115.docx</v>
      </c>
    </row>
    <row r="35" spans="1:20" ht="180" x14ac:dyDescent="0.25">
      <c r="A35" s="3" t="s">
        <v>80</v>
      </c>
      <c r="B35" s="9">
        <v>45999</v>
      </c>
      <c r="C35" s="13" t="str">
        <f>HYPERLINK("https://eping.wto.org/en/Search?viewData= G/SPS/N/GBR/113"," G/SPS/N/GBR/113")</f>
        <v xml:space="preserve"> G/SPS/N/GBR/113</v>
      </c>
      <c r="D35" s="1" t="s">
        <v>2480</v>
      </c>
      <c r="E35" s="1" t="s">
        <v>2481</v>
      </c>
      <c r="F35" s="1" t="s">
        <v>2482</v>
      </c>
      <c r="G35" s="1" t="s">
        <v>2483</v>
      </c>
      <c r="H35" s="1" t="s">
        <v>23</v>
      </c>
      <c r="I35" s="1" t="s">
        <v>169</v>
      </c>
      <c r="J35" s="1" t="s">
        <v>23</v>
      </c>
      <c r="K35" s="1" t="s">
        <v>2469</v>
      </c>
      <c r="L35" s="3" t="s">
        <v>23</v>
      </c>
      <c r="M35" s="9" t="s">
        <v>23</v>
      </c>
      <c r="N35" s="9">
        <v>45951</v>
      </c>
      <c r="O35" s="9">
        <v>45951</v>
      </c>
      <c r="P35" s="3" t="s">
        <v>24</v>
      </c>
      <c r="Q35" s="1" t="s">
        <v>2484</v>
      </c>
      <c r="R35" s="3" t="str">
        <f>HYPERLINK("https://docs.wto.org/imrd/directdoc.asp?DDFDocuments/t/G/SPS/NGBR113.docx", "https://docs.wto.org/imrd/directdoc.asp?DDFDocuments/t/G/SPS/NGBR113.docx")</f>
        <v>https://docs.wto.org/imrd/directdoc.asp?DDFDocuments/t/G/SPS/NGBR113.docx</v>
      </c>
      <c r="S35" s="3" t="str">
        <f>HYPERLINK("https://docs.wto.org/imrd/directdoc.asp?DDFDocuments/u/G/SPS/NGBR113.docx", "https://docs.wto.org/imrd/directdoc.asp?DDFDocuments/u/G/SPS/NGBR113.docx")</f>
        <v>https://docs.wto.org/imrd/directdoc.asp?DDFDocuments/u/G/SPS/NGBR113.docx</v>
      </c>
      <c r="T35" s="3" t="str">
        <f>HYPERLINK("https://docs.wto.org/imrd/directdoc.asp?DDFDocuments/v/G/SPS/NGBR113.docx", "https://docs.wto.org/imrd/directdoc.asp?DDFDocuments/v/G/SPS/NGBR113.docx")</f>
        <v>https://docs.wto.org/imrd/directdoc.asp?DDFDocuments/v/G/SPS/NGBR113.docx</v>
      </c>
    </row>
    <row r="36" spans="1:20" ht="409.5" x14ac:dyDescent="0.25">
      <c r="A36" s="3" t="s">
        <v>80</v>
      </c>
      <c r="B36" s="9">
        <v>46000</v>
      </c>
      <c r="C36" s="13" t="str">
        <f>HYPERLINK("https://eping.wto.org/en/Search?viewData= G/SPS/N/GBR/100/Add.1"," G/SPS/N/GBR/100/Add.1")</f>
        <v xml:space="preserve"> G/SPS/N/GBR/100/Add.1</v>
      </c>
      <c r="D36" s="1" t="s">
        <v>2485</v>
      </c>
      <c r="E36" s="1" t="s">
        <v>2486</v>
      </c>
      <c r="F36" s="1" t="s">
        <v>2487</v>
      </c>
      <c r="G36" s="1" t="s">
        <v>2488</v>
      </c>
      <c r="H36" s="1" t="s">
        <v>23</v>
      </c>
      <c r="I36" s="1" t="s">
        <v>169</v>
      </c>
      <c r="J36" s="1" t="s">
        <v>23</v>
      </c>
      <c r="K36" s="1" t="s">
        <v>2489</v>
      </c>
      <c r="L36" s="3"/>
      <c r="M36" s="9" t="s">
        <v>23</v>
      </c>
      <c r="N36" s="9" t="s">
        <v>23</v>
      </c>
      <c r="O36" s="9" t="s">
        <v>23</v>
      </c>
      <c r="P36" s="3" t="s">
        <v>71</v>
      </c>
      <c r="Q36" s="3"/>
      <c r="R36" s="3" t="str">
        <f>HYPERLINK("https://docs.wto.org/imrd/directdoc.asp?DDFDocuments/t/G/SPS/NGBR100A1.docx", "https://docs.wto.org/imrd/directdoc.asp?DDFDocuments/t/G/SPS/NGBR100A1.docx")</f>
        <v>https://docs.wto.org/imrd/directdoc.asp?DDFDocuments/t/G/SPS/NGBR100A1.docx</v>
      </c>
      <c r="S36" s="3" t="str">
        <f>HYPERLINK("https://docs.wto.org/imrd/directdoc.asp?DDFDocuments/u/G/SPS/NGBR100A1.docx", "https://docs.wto.org/imrd/directdoc.asp?DDFDocuments/u/G/SPS/NGBR100A1.docx")</f>
        <v>https://docs.wto.org/imrd/directdoc.asp?DDFDocuments/u/G/SPS/NGBR100A1.docx</v>
      </c>
      <c r="T36" s="3" t="str">
        <f>HYPERLINK("https://docs.wto.org/imrd/directdoc.asp?DDFDocuments/v/G/SPS/NGBR100A1.docx", "https://docs.wto.org/imrd/directdoc.asp?DDFDocuments/v/G/SPS/NGBR100A1.docx")</f>
        <v>https://docs.wto.org/imrd/directdoc.asp?DDFDocuments/v/G/SPS/NGBR100A1.docx</v>
      </c>
    </row>
    <row r="37" spans="1:20" ht="60" x14ac:dyDescent="0.25">
      <c r="A37" s="3" t="s">
        <v>124</v>
      </c>
      <c r="B37" s="9">
        <v>46000</v>
      </c>
      <c r="C37" s="13" t="str">
        <f>HYPERLINK("https://eping.wto.org/en/Search?viewData= G/SPS/N/THA/724/Add.1"," G/SPS/N/THA/724/Add.1")</f>
        <v xml:space="preserve"> G/SPS/N/THA/724/Add.1</v>
      </c>
      <c r="D37" s="1" t="s">
        <v>2490</v>
      </c>
      <c r="E37" s="1" t="s">
        <v>2491</v>
      </c>
      <c r="F37" s="1" t="s">
        <v>2492</v>
      </c>
      <c r="G37" s="1" t="s">
        <v>23</v>
      </c>
      <c r="H37" s="1" t="s">
        <v>23</v>
      </c>
      <c r="I37" s="1" t="s">
        <v>169</v>
      </c>
      <c r="J37" s="1" t="s">
        <v>23</v>
      </c>
      <c r="K37" s="1" t="s">
        <v>199</v>
      </c>
      <c r="L37" s="3"/>
      <c r="M37" s="9" t="s">
        <v>23</v>
      </c>
      <c r="N37" s="9" t="s">
        <v>23</v>
      </c>
      <c r="O37" s="9" t="s">
        <v>23</v>
      </c>
      <c r="P37" s="3" t="s">
        <v>71</v>
      </c>
      <c r="Q37" s="1" t="s">
        <v>2493</v>
      </c>
      <c r="R37" s="3" t="str">
        <f>HYPERLINK("https://docs.wto.org/imrd/directdoc.asp?DDFDocuments/t/G/SPS/NTHA724A1.docx", "https://docs.wto.org/imrd/directdoc.asp?DDFDocuments/t/G/SPS/NTHA724A1.docx")</f>
        <v>https://docs.wto.org/imrd/directdoc.asp?DDFDocuments/t/G/SPS/NTHA724A1.docx</v>
      </c>
      <c r="S37" s="3" t="str">
        <f>HYPERLINK("https://docs.wto.org/imrd/directdoc.asp?DDFDocuments/u/G/SPS/NTHA724A1.docx", "https://docs.wto.org/imrd/directdoc.asp?DDFDocuments/u/G/SPS/NTHA724A1.docx")</f>
        <v>https://docs.wto.org/imrd/directdoc.asp?DDFDocuments/u/G/SPS/NTHA724A1.docx</v>
      </c>
      <c r="T37" s="3" t="str">
        <f>HYPERLINK("https://docs.wto.org/imrd/directdoc.asp?DDFDocuments/v/G/SPS/NTHA724A1.docx", "https://docs.wto.org/imrd/directdoc.asp?DDFDocuments/v/G/SPS/NTHA724A1.docx")</f>
        <v>https://docs.wto.org/imrd/directdoc.asp?DDFDocuments/v/G/SPS/NTHA724A1.docx</v>
      </c>
    </row>
    <row r="38" spans="1:20" ht="210" x14ac:dyDescent="0.25">
      <c r="A38" s="3" t="s">
        <v>124</v>
      </c>
      <c r="B38" s="9">
        <v>46000</v>
      </c>
      <c r="C38" s="13" t="str">
        <f>HYPERLINK("https://eping.wto.org/en/Search?viewData= G/SPS/N/THA/755/Add.1"," G/SPS/N/THA/755/Add.1")</f>
        <v xml:space="preserve"> G/SPS/N/THA/755/Add.1</v>
      </c>
      <c r="D38" s="1" t="s">
        <v>1428</v>
      </c>
      <c r="E38" s="1" t="s">
        <v>2494</v>
      </c>
      <c r="F38" s="1" t="s">
        <v>2495</v>
      </c>
      <c r="G38" s="1" t="s">
        <v>2496</v>
      </c>
      <c r="H38" s="1" t="s">
        <v>1235</v>
      </c>
      <c r="I38" s="1" t="s">
        <v>169</v>
      </c>
      <c r="J38" s="1" t="s">
        <v>23</v>
      </c>
      <c r="K38" s="1" t="s">
        <v>199</v>
      </c>
      <c r="L38" s="3"/>
      <c r="M38" s="9" t="s">
        <v>23</v>
      </c>
      <c r="N38" s="9" t="s">
        <v>23</v>
      </c>
      <c r="O38" s="9" t="s">
        <v>23</v>
      </c>
      <c r="P38" s="3" t="s">
        <v>71</v>
      </c>
      <c r="Q38" s="1" t="s">
        <v>2497</v>
      </c>
      <c r="R38" s="3" t="str">
        <f>HYPERLINK("https://docs.wto.org/imrd/directdoc.asp?DDFDocuments/t/G/SPS/NTHA755A1.docx", "https://docs.wto.org/imrd/directdoc.asp?DDFDocuments/t/G/SPS/NTHA755A1.docx")</f>
        <v>https://docs.wto.org/imrd/directdoc.asp?DDFDocuments/t/G/SPS/NTHA755A1.docx</v>
      </c>
      <c r="S38" s="3" t="str">
        <f>HYPERLINK("https://docs.wto.org/imrd/directdoc.asp?DDFDocuments/u/G/SPS/NTHA755A1.docx", "https://docs.wto.org/imrd/directdoc.asp?DDFDocuments/u/G/SPS/NTHA755A1.docx")</f>
        <v>https://docs.wto.org/imrd/directdoc.asp?DDFDocuments/u/G/SPS/NTHA755A1.docx</v>
      </c>
      <c r="T38" s="3" t="str">
        <f>HYPERLINK("https://docs.wto.org/imrd/directdoc.asp?DDFDocuments/v/G/SPS/NTHA755A1.docx", "https://docs.wto.org/imrd/directdoc.asp?DDFDocuments/v/G/SPS/NTHA755A1.docx")</f>
        <v>https://docs.wto.org/imrd/directdoc.asp?DDFDocuments/v/G/SPS/NTHA755A1.docx</v>
      </c>
    </row>
    <row r="39" spans="1:20" ht="30" x14ac:dyDescent="0.25">
      <c r="A39" s="3" t="s">
        <v>70</v>
      </c>
      <c r="B39" s="9">
        <v>46000</v>
      </c>
      <c r="C39" s="13" t="str">
        <f>HYPERLINK("https://eping.wto.org/en/Search?viewData= G/SPS/N/USA/3541"," G/SPS/N/USA/3541")</f>
        <v xml:space="preserve"> G/SPS/N/USA/3541</v>
      </c>
      <c r="D39" s="1" t="s">
        <v>2498</v>
      </c>
      <c r="E39" s="1" t="s">
        <v>2499</v>
      </c>
      <c r="F39" s="1" t="s">
        <v>2500</v>
      </c>
      <c r="G39" s="1" t="s">
        <v>23</v>
      </c>
      <c r="H39" s="1" t="s">
        <v>23</v>
      </c>
      <c r="I39" s="1" t="s">
        <v>169</v>
      </c>
      <c r="J39" s="1" t="s">
        <v>23</v>
      </c>
      <c r="K39" s="1" t="s">
        <v>2469</v>
      </c>
      <c r="L39" s="3"/>
      <c r="M39" s="9" t="s">
        <v>23</v>
      </c>
      <c r="N39" s="9">
        <v>45999</v>
      </c>
      <c r="O39" s="9">
        <v>45999</v>
      </c>
      <c r="P39" s="3" t="s">
        <v>24</v>
      </c>
      <c r="Q39" s="1" t="s">
        <v>2501</v>
      </c>
      <c r="R39" s="3" t="str">
        <f>HYPERLINK("https://docs.wto.org/imrd/directdoc.asp?DDFDocuments/t/G/SPS/NUSA3541.docx", "https://docs.wto.org/imrd/directdoc.asp?DDFDocuments/t/G/SPS/NUSA3541.docx")</f>
        <v>https://docs.wto.org/imrd/directdoc.asp?DDFDocuments/t/G/SPS/NUSA3541.docx</v>
      </c>
      <c r="S39" s="3" t="str">
        <f>HYPERLINK("https://docs.wto.org/imrd/directdoc.asp?DDFDocuments/u/G/SPS/NUSA3541.docx", "https://docs.wto.org/imrd/directdoc.asp?DDFDocuments/u/G/SPS/NUSA3541.docx")</f>
        <v>https://docs.wto.org/imrd/directdoc.asp?DDFDocuments/u/G/SPS/NUSA3541.docx</v>
      </c>
      <c r="T39" s="3" t="str">
        <f>HYPERLINK("https://docs.wto.org/imrd/directdoc.asp?DDFDocuments/v/G/SPS/NUSA3541.docx", "https://docs.wto.org/imrd/directdoc.asp?DDFDocuments/v/G/SPS/NUSA3541.docx")</f>
        <v>https://docs.wto.org/imrd/directdoc.asp?DDFDocuments/v/G/SPS/NUSA3541.docx</v>
      </c>
    </row>
    <row r="40" spans="1:20" ht="45" x14ac:dyDescent="0.25">
      <c r="A40" s="3" t="s">
        <v>70</v>
      </c>
      <c r="B40" s="9">
        <v>46000</v>
      </c>
      <c r="C40" s="13" t="str">
        <f>HYPERLINK("https://eping.wto.org/en/Search?viewData= G/SPS/N/USA/3540"," G/SPS/N/USA/3540")</f>
        <v xml:space="preserve"> G/SPS/N/USA/3540</v>
      </c>
      <c r="D40" s="1" t="s">
        <v>2502</v>
      </c>
      <c r="E40" s="1" t="s">
        <v>2503</v>
      </c>
      <c r="F40" s="1" t="s">
        <v>2504</v>
      </c>
      <c r="G40" s="1" t="s">
        <v>23</v>
      </c>
      <c r="H40" s="1" t="s">
        <v>23</v>
      </c>
      <c r="I40" s="1" t="s">
        <v>169</v>
      </c>
      <c r="J40" s="1" t="s">
        <v>23</v>
      </c>
      <c r="K40" s="1" t="s">
        <v>2469</v>
      </c>
      <c r="L40" s="3"/>
      <c r="M40" s="9" t="s">
        <v>23</v>
      </c>
      <c r="N40" s="9">
        <v>45981</v>
      </c>
      <c r="O40" s="9">
        <v>45981</v>
      </c>
      <c r="P40" s="3" t="s">
        <v>24</v>
      </c>
      <c r="Q40" s="1" t="s">
        <v>2505</v>
      </c>
      <c r="R40" s="3" t="str">
        <f>HYPERLINK("https://docs.wto.org/imrd/directdoc.asp?DDFDocuments/t/G/SPS/NUSA3540.docx", "https://docs.wto.org/imrd/directdoc.asp?DDFDocuments/t/G/SPS/NUSA3540.docx")</f>
        <v>https://docs.wto.org/imrd/directdoc.asp?DDFDocuments/t/G/SPS/NUSA3540.docx</v>
      </c>
      <c r="S40" s="3" t="str">
        <f>HYPERLINK("https://docs.wto.org/imrd/directdoc.asp?DDFDocuments/u/G/SPS/NUSA3540.docx", "https://docs.wto.org/imrd/directdoc.asp?DDFDocuments/u/G/SPS/NUSA3540.docx")</f>
        <v>https://docs.wto.org/imrd/directdoc.asp?DDFDocuments/u/G/SPS/NUSA3540.docx</v>
      </c>
      <c r="T40" s="3" t="str">
        <f>HYPERLINK("https://docs.wto.org/imrd/directdoc.asp?DDFDocuments/v/G/SPS/NUSA3540.docx", "https://docs.wto.org/imrd/directdoc.asp?DDFDocuments/v/G/SPS/NUSA3540.docx")</f>
        <v>https://docs.wto.org/imrd/directdoc.asp?DDFDocuments/v/G/SPS/NUSA3540.docx</v>
      </c>
    </row>
    <row r="41" spans="1:20" ht="30" x14ac:dyDescent="0.25">
      <c r="A41" s="3" t="s">
        <v>32</v>
      </c>
      <c r="B41" s="9">
        <v>46000</v>
      </c>
      <c r="C41" s="13" t="str">
        <f>HYPERLINK("https://eping.wto.org/en/Search?viewData= G/SPS/N/CHN/1355"," G/SPS/N/CHN/1355")</f>
        <v xml:space="preserve"> G/SPS/N/CHN/1355</v>
      </c>
      <c r="D41" s="1" t="s">
        <v>2506</v>
      </c>
      <c r="E41" s="1" t="s">
        <v>2507</v>
      </c>
      <c r="F41" s="1" t="s">
        <v>2508</v>
      </c>
      <c r="G41" s="1" t="s">
        <v>23</v>
      </c>
      <c r="H41" s="1" t="s">
        <v>23</v>
      </c>
      <c r="I41" s="1" t="s">
        <v>169</v>
      </c>
      <c r="J41" s="1" t="s">
        <v>23</v>
      </c>
      <c r="K41" s="1" t="s">
        <v>206</v>
      </c>
      <c r="L41" s="3" t="s">
        <v>23</v>
      </c>
      <c r="M41" s="9">
        <v>46060</v>
      </c>
      <c r="N41" s="9" t="s">
        <v>23</v>
      </c>
      <c r="O41" s="9" t="s">
        <v>23</v>
      </c>
      <c r="P41" s="3" t="s">
        <v>24</v>
      </c>
      <c r="Q41" s="1" t="s">
        <v>2509</v>
      </c>
      <c r="R41" s="3" t="str">
        <f>HYPERLINK("https://docs.wto.org/imrd/directdoc.asp?DDFDocuments/t/G/SPS/NCHN1355.docx", "https://docs.wto.org/imrd/directdoc.asp?DDFDocuments/t/G/SPS/NCHN1355.docx")</f>
        <v>https://docs.wto.org/imrd/directdoc.asp?DDFDocuments/t/G/SPS/NCHN1355.docx</v>
      </c>
      <c r="S41" s="3" t="str">
        <f>HYPERLINK("https://docs.wto.org/imrd/directdoc.asp?DDFDocuments/u/G/SPS/NCHN1355.docx", "https://docs.wto.org/imrd/directdoc.asp?DDFDocuments/u/G/SPS/NCHN1355.docx")</f>
        <v>https://docs.wto.org/imrd/directdoc.asp?DDFDocuments/u/G/SPS/NCHN1355.docx</v>
      </c>
      <c r="T41" s="3" t="str">
        <f>HYPERLINK("https://docs.wto.org/imrd/directdoc.asp?DDFDocuments/v/G/SPS/NCHN1355.docx", "https://docs.wto.org/imrd/directdoc.asp?DDFDocuments/v/G/SPS/NCHN1355.docx")</f>
        <v>https://docs.wto.org/imrd/directdoc.asp?DDFDocuments/v/G/SPS/NCHN1355.docx</v>
      </c>
    </row>
    <row r="42" spans="1:20" ht="360" x14ac:dyDescent="0.25">
      <c r="A42" s="3" t="s">
        <v>59</v>
      </c>
      <c r="B42" s="9">
        <v>46000</v>
      </c>
      <c r="C42" s="13" t="str">
        <f>HYPERLINK("https://eping.wto.org/en/Search?viewData= G/SPS/N/TUR/155"," G/SPS/N/TUR/155")</f>
        <v xml:space="preserve"> G/SPS/N/TUR/155</v>
      </c>
      <c r="D42" s="1" t="s">
        <v>2510</v>
      </c>
      <c r="E42" s="1" t="s">
        <v>2511</v>
      </c>
      <c r="F42" s="1" t="s">
        <v>2512</v>
      </c>
      <c r="G42" s="1" t="s">
        <v>2513</v>
      </c>
      <c r="H42" s="1" t="s">
        <v>23</v>
      </c>
      <c r="I42" s="1" t="s">
        <v>2353</v>
      </c>
      <c r="J42" s="1" t="s">
        <v>23</v>
      </c>
      <c r="K42" s="1" t="s">
        <v>2514</v>
      </c>
      <c r="L42" s="3" t="s">
        <v>23</v>
      </c>
      <c r="M42" s="9" t="s">
        <v>23</v>
      </c>
      <c r="N42" s="9">
        <v>46001</v>
      </c>
      <c r="O42" s="9">
        <v>46001</v>
      </c>
      <c r="P42" s="3" t="s">
        <v>24</v>
      </c>
      <c r="Q42" s="3"/>
      <c r="R42" s="3" t="str">
        <f>HYPERLINK("https://docs.wto.org/imrd/directdoc.asp?DDFDocuments/t/G/SPS/NTUR155.docx", "https://docs.wto.org/imrd/directdoc.asp?DDFDocuments/t/G/SPS/NTUR155.docx")</f>
        <v>https://docs.wto.org/imrd/directdoc.asp?DDFDocuments/t/G/SPS/NTUR155.docx</v>
      </c>
      <c r="S42" s="3" t="str">
        <f>HYPERLINK("https://docs.wto.org/imrd/directdoc.asp?DDFDocuments/u/G/SPS/NTUR155.docx", "https://docs.wto.org/imrd/directdoc.asp?DDFDocuments/u/G/SPS/NTUR155.docx")</f>
        <v>https://docs.wto.org/imrd/directdoc.asp?DDFDocuments/u/G/SPS/NTUR155.docx</v>
      </c>
      <c r="T42" s="3" t="str">
        <f>HYPERLINK("https://docs.wto.org/imrd/directdoc.asp?DDFDocuments/v/G/SPS/NTUR155.docx", "https://docs.wto.org/imrd/directdoc.asp?DDFDocuments/v/G/SPS/NTUR155.docx")</f>
        <v>https://docs.wto.org/imrd/directdoc.asp?DDFDocuments/v/G/SPS/NTUR155.docx</v>
      </c>
    </row>
    <row r="43" spans="1:20" ht="60" x14ac:dyDescent="0.25">
      <c r="A43" s="3" t="s">
        <v>34</v>
      </c>
      <c r="B43" s="9">
        <v>46000</v>
      </c>
      <c r="C43" s="13" t="str">
        <f>HYPERLINK("https://eping.wto.org/en/Search?viewData= G/SPS/N/AUS/626"," G/SPS/N/AUS/626")</f>
        <v xml:space="preserve"> G/SPS/N/AUS/626</v>
      </c>
      <c r="D43" s="1" t="s">
        <v>2515</v>
      </c>
      <c r="E43" s="1" t="s">
        <v>2516</v>
      </c>
      <c r="F43" s="1" t="s">
        <v>205</v>
      </c>
      <c r="G43" s="1" t="s">
        <v>23</v>
      </c>
      <c r="H43" s="1" t="s">
        <v>23</v>
      </c>
      <c r="I43" s="1" t="s">
        <v>169</v>
      </c>
      <c r="J43" s="1" t="s">
        <v>23</v>
      </c>
      <c r="K43" s="1" t="s">
        <v>2469</v>
      </c>
      <c r="L43" s="3" t="s">
        <v>23</v>
      </c>
      <c r="M43" s="9" t="s">
        <v>23</v>
      </c>
      <c r="N43" s="9" t="s">
        <v>23</v>
      </c>
      <c r="O43" s="9" t="s">
        <v>23</v>
      </c>
      <c r="P43" s="3" t="s">
        <v>24</v>
      </c>
      <c r="Q43" s="1" t="s">
        <v>2517</v>
      </c>
      <c r="R43" s="3" t="str">
        <f>HYPERLINK("https://docs.wto.org/imrd/directdoc.asp?DDFDocuments/t/G/SPS/NAUS626.docx", "https://docs.wto.org/imrd/directdoc.asp?DDFDocuments/t/G/SPS/NAUS626.docx")</f>
        <v>https://docs.wto.org/imrd/directdoc.asp?DDFDocuments/t/G/SPS/NAUS626.docx</v>
      </c>
      <c r="S43" s="3" t="str">
        <f>HYPERLINK("https://docs.wto.org/imrd/directdoc.asp?DDFDocuments/u/G/SPS/NAUS626.docx", "https://docs.wto.org/imrd/directdoc.asp?DDFDocuments/u/G/SPS/NAUS626.docx")</f>
        <v>https://docs.wto.org/imrd/directdoc.asp?DDFDocuments/u/G/SPS/NAUS626.docx</v>
      </c>
      <c r="T43" s="3" t="str">
        <f>HYPERLINK("https://docs.wto.org/imrd/directdoc.asp?DDFDocuments/v/G/SPS/NAUS626.docx", "https://docs.wto.org/imrd/directdoc.asp?DDFDocuments/v/G/SPS/NAUS626.docx")</f>
        <v>https://docs.wto.org/imrd/directdoc.asp?DDFDocuments/v/G/SPS/NAUS626.docx</v>
      </c>
    </row>
    <row r="44" spans="1:20" ht="105" x14ac:dyDescent="0.25">
      <c r="A44" s="3" t="s">
        <v>70</v>
      </c>
      <c r="B44" s="9">
        <v>46000</v>
      </c>
      <c r="C44" s="13" t="str">
        <f>HYPERLINK("https://eping.wto.org/en/Search?viewData= G/SPS/N/USA/3381/Add.5"," G/SPS/N/USA/3381/Add.5")</f>
        <v xml:space="preserve"> G/SPS/N/USA/3381/Add.5</v>
      </c>
      <c r="D44" s="1" t="s">
        <v>2518</v>
      </c>
      <c r="E44" s="1" t="s">
        <v>2519</v>
      </c>
      <c r="F44" s="1" t="s">
        <v>2520</v>
      </c>
      <c r="G44" s="1" t="s">
        <v>23</v>
      </c>
      <c r="H44" s="1" t="s">
        <v>23</v>
      </c>
      <c r="I44" s="1" t="s">
        <v>169</v>
      </c>
      <c r="J44" s="1" t="s">
        <v>23</v>
      </c>
      <c r="K44" s="1" t="s">
        <v>2521</v>
      </c>
      <c r="L44" s="3"/>
      <c r="M44" s="9" t="s">
        <v>23</v>
      </c>
      <c r="N44" s="9" t="s">
        <v>23</v>
      </c>
      <c r="O44" s="9" t="s">
        <v>23</v>
      </c>
      <c r="P44" s="3" t="s">
        <v>71</v>
      </c>
      <c r="Q44" s="1" t="s">
        <v>2522</v>
      </c>
      <c r="R44" s="3" t="str">
        <f>HYPERLINK("https://docs.wto.org/imrd/directdoc.asp?DDFDocuments/t/G/SPS/NUSA3381A5.docx", "https://docs.wto.org/imrd/directdoc.asp?DDFDocuments/t/G/SPS/NUSA3381A5.docx")</f>
        <v>https://docs.wto.org/imrd/directdoc.asp?DDFDocuments/t/G/SPS/NUSA3381A5.docx</v>
      </c>
      <c r="S44" s="3" t="str">
        <f>HYPERLINK("https://docs.wto.org/imrd/directdoc.asp?DDFDocuments/u/G/SPS/NUSA3381A5.docx", "https://docs.wto.org/imrd/directdoc.asp?DDFDocuments/u/G/SPS/NUSA3381A5.docx")</f>
        <v>https://docs.wto.org/imrd/directdoc.asp?DDFDocuments/u/G/SPS/NUSA3381A5.docx</v>
      </c>
      <c r="T44" s="3" t="str">
        <f>HYPERLINK("https://docs.wto.org/imrd/directdoc.asp?DDFDocuments/v/G/SPS/NUSA3381A5.docx", "https://docs.wto.org/imrd/directdoc.asp?DDFDocuments/v/G/SPS/NUSA3381A5.docx")</f>
        <v>https://docs.wto.org/imrd/directdoc.asp?DDFDocuments/v/G/SPS/NUSA3381A5.docx</v>
      </c>
    </row>
    <row r="45" spans="1:20" ht="180" x14ac:dyDescent="0.25">
      <c r="A45" s="3" t="s">
        <v>80</v>
      </c>
      <c r="B45" s="9">
        <v>46000</v>
      </c>
      <c r="C45" s="13" t="str">
        <f>HYPERLINK("https://eping.wto.org/en/Search?viewData= G/SPS/N/GBR/116"," G/SPS/N/GBR/116")</f>
        <v xml:space="preserve"> G/SPS/N/GBR/116</v>
      </c>
      <c r="D45" s="1" t="s">
        <v>2523</v>
      </c>
      <c r="E45" s="1" t="s">
        <v>2524</v>
      </c>
      <c r="F45" s="1" t="s">
        <v>2525</v>
      </c>
      <c r="G45" s="1" t="s">
        <v>23</v>
      </c>
      <c r="H45" s="1" t="s">
        <v>23</v>
      </c>
      <c r="I45" s="1" t="s">
        <v>169</v>
      </c>
      <c r="J45" s="1" t="s">
        <v>23</v>
      </c>
      <c r="K45" s="1" t="s">
        <v>2469</v>
      </c>
      <c r="L45" s="3" t="s">
        <v>23</v>
      </c>
      <c r="M45" s="9" t="s">
        <v>23</v>
      </c>
      <c r="N45" s="9">
        <v>45961</v>
      </c>
      <c r="O45" s="9">
        <v>45961</v>
      </c>
      <c r="P45" s="3" t="s">
        <v>24</v>
      </c>
      <c r="Q45" s="1" t="s">
        <v>2526</v>
      </c>
      <c r="R45" s="3" t="str">
        <f>HYPERLINK("https://docs.wto.org/imrd/directdoc.asp?DDFDocuments/t/G/SPS/NGBR116.docx", "https://docs.wto.org/imrd/directdoc.asp?DDFDocuments/t/G/SPS/NGBR116.docx")</f>
        <v>https://docs.wto.org/imrd/directdoc.asp?DDFDocuments/t/G/SPS/NGBR116.docx</v>
      </c>
      <c r="S45" s="3" t="str">
        <f>HYPERLINK("https://docs.wto.org/imrd/directdoc.asp?DDFDocuments/u/G/SPS/NGBR116.docx", "https://docs.wto.org/imrd/directdoc.asp?DDFDocuments/u/G/SPS/NGBR116.docx")</f>
        <v>https://docs.wto.org/imrd/directdoc.asp?DDFDocuments/u/G/SPS/NGBR116.docx</v>
      </c>
      <c r="T45" s="3" t="str">
        <f>HYPERLINK("https://docs.wto.org/imrd/directdoc.asp?DDFDocuments/v/G/SPS/NGBR116.docx", "https://docs.wto.org/imrd/directdoc.asp?DDFDocuments/v/G/SPS/NGBR116.docx")</f>
        <v>https://docs.wto.org/imrd/directdoc.asp?DDFDocuments/v/G/SPS/NGBR116.docx</v>
      </c>
    </row>
    <row r="46" spans="1:20" ht="409.5" x14ac:dyDescent="0.25">
      <c r="A46" s="3" t="s">
        <v>168</v>
      </c>
      <c r="B46" s="9">
        <v>46000</v>
      </c>
      <c r="C46" s="13" t="str">
        <f>HYPERLINK("https://eping.wto.org/en/Search?viewData= G/SPS/N/RUS/342"," G/SPS/N/RUS/342")</f>
        <v xml:space="preserve"> G/SPS/N/RUS/342</v>
      </c>
      <c r="D46" s="1" t="s">
        <v>2527</v>
      </c>
      <c r="E46" s="1" t="s">
        <v>2528</v>
      </c>
      <c r="F46" s="1" t="s">
        <v>2529</v>
      </c>
      <c r="G46" s="1" t="s">
        <v>2530</v>
      </c>
      <c r="H46" s="1" t="s">
        <v>23</v>
      </c>
      <c r="I46" s="1" t="s">
        <v>191</v>
      </c>
      <c r="J46" s="1" t="s">
        <v>23</v>
      </c>
      <c r="K46" s="1" t="s">
        <v>195</v>
      </c>
      <c r="L46" s="3" t="s">
        <v>44</v>
      </c>
      <c r="M46" s="9" t="s">
        <v>23</v>
      </c>
      <c r="N46" s="9" t="s">
        <v>23</v>
      </c>
      <c r="O46" s="9">
        <v>45995</v>
      </c>
      <c r="P46" s="3" t="s">
        <v>35</v>
      </c>
      <c r="Q46" s="1" t="s">
        <v>2531</v>
      </c>
      <c r="R46" s="3" t="str">
        <f>HYPERLINK("https://docs.wto.org/imrd/directdoc.asp?DDFDocuments/t/G/SPS/NRUS342.docx", "https://docs.wto.org/imrd/directdoc.asp?DDFDocuments/t/G/SPS/NRUS342.docx")</f>
        <v>https://docs.wto.org/imrd/directdoc.asp?DDFDocuments/t/G/SPS/NRUS342.docx</v>
      </c>
      <c r="S46" s="3" t="str">
        <f>HYPERLINK("https://docs.wto.org/imrd/directdoc.asp?DDFDocuments/u/G/SPS/NRUS342.docx", "https://docs.wto.org/imrd/directdoc.asp?DDFDocuments/u/G/SPS/NRUS342.docx")</f>
        <v>https://docs.wto.org/imrd/directdoc.asp?DDFDocuments/u/G/SPS/NRUS342.docx</v>
      </c>
      <c r="T46" s="3" t="str">
        <f>HYPERLINK("https://docs.wto.org/imrd/directdoc.asp?DDFDocuments/v/G/SPS/NRUS342.docx", "https://docs.wto.org/imrd/directdoc.asp?DDFDocuments/v/G/SPS/NRUS342.docx")</f>
        <v>https://docs.wto.org/imrd/directdoc.asp?DDFDocuments/v/G/SPS/NRUS342.docx</v>
      </c>
    </row>
    <row r="47" spans="1:20" ht="30" x14ac:dyDescent="0.25">
      <c r="A47" s="3" t="s">
        <v>70</v>
      </c>
      <c r="B47" s="9">
        <v>46000</v>
      </c>
      <c r="C47" s="13" t="str">
        <f>HYPERLINK("https://eping.wto.org/en/Search?viewData= G/SPS/N/USA/3539"," G/SPS/N/USA/3539")</f>
        <v xml:space="preserve"> G/SPS/N/USA/3539</v>
      </c>
      <c r="D47" s="1" t="s">
        <v>2532</v>
      </c>
      <c r="E47" s="1" t="s">
        <v>2533</v>
      </c>
      <c r="F47" s="1" t="s">
        <v>2534</v>
      </c>
      <c r="G47" s="1" t="s">
        <v>23</v>
      </c>
      <c r="H47" s="1" t="s">
        <v>23</v>
      </c>
      <c r="I47" s="1" t="s">
        <v>169</v>
      </c>
      <c r="J47" s="1" t="s">
        <v>23</v>
      </c>
      <c r="K47" s="1" t="s">
        <v>2469</v>
      </c>
      <c r="L47" s="3"/>
      <c r="M47" s="9" t="s">
        <v>23</v>
      </c>
      <c r="N47" s="9">
        <v>45981</v>
      </c>
      <c r="O47" s="9">
        <v>45981</v>
      </c>
      <c r="P47" s="3" t="s">
        <v>24</v>
      </c>
      <c r="Q47" s="1" t="s">
        <v>2535</v>
      </c>
      <c r="R47" s="3" t="str">
        <f>HYPERLINK("https://docs.wto.org/imrd/directdoc.asp?DDFDocuments/t/G/SPS/NUSA3539.docx", "https://docs.wto.org/imrd/directdoc.asp?DDFDocuments/t/G/SPS/NUSA3539.docx")</f>
        <v>https://docs.wto.org/imrd/directdoc.asp?DDFDocuments/t/G/SPS/NUSA3539.docx</v>
      </c>
      <c r="S47" s="3" t="str">
        <f>HYPERLINK("https://docs.wto.org/imrd/directdoc.asp?DDFDocuments/u/G/SPS/NUSA3539.docx", "https://docs.wto.org/imrd/directdoc.asp?DDFDocuments/u/G/SPS/NUSA3539.docx")</f>
        <v>https://docs.wto.org/imrd/directdoc.asp?DDFDocuments/u/G/SPS/NUSA3539.docx</v>
      </c>
      <c r="T47" s="3" t="str">
        <f>HYPERLINK("https://docs.wto.org/imrd/directdoc.asp?DDFDocuments/v/G/SPS/NUSA3539.docx", "https://docs.wto.org/imrd/directdoc.asp?DDFDocuments/v/G/SPS/NUSA3539.docx")</f>
        <v>https://docs.wto.org/imrd/directdoc.asp?DDFDocuments/v/G/SPS/NUSA3539.docx</v>
      </c>
    </row>
    <row r="48" spans="1:20" ht="315" x14ac:dyDescent="0.25">
      <c r="A48" s="3" t="s">
        <v>72</v>
      </c>
      <c r="B48" s="9">
        <v>46001</v>
      </c>
      <c r="C48" s="13" t="str">
        <f>HYPERLINK("https://eping.wto.org/en/Search?viewData= G/SPS/N/JPN/1378"," G/SPS/N/JPN/1378")</f>
        <v xml:space="preserve"> G/SPS/N/JPN/1378</v>
      </c>
      <c r="D48" s="1" t="s">
        <v>2536</v>
      </c>
      <c r="E48" s="1" t="s">
        <v>2537</v>
      </c>
      <c r="F48" s="1" t="s">
        <v>2538</v>
      </c>
      <c r="G48" s="1" t="s">
        <v>2539</v>
      </c>
      <c r="H48" s="1" t="s">
        <v>23</v>
      </c>
      <c r="I48" s="1" t="s">
        <v>191</v>
      </c>
      <c r="J48" s="1" t="s">
        <v>23</v>
      </c>
      <c r="K48" s="1" t="s">
        <v>195</v>
      </c>
      <c r="L48" s="3" t="s">
        <v>23</v>
      </c>
      <c r="M48" s="9">
        <v>46061</v>
      </c>
      <c r="N48" s="9" t="s">
        <v>23</v>
      </c>
      <c r="O48" s="9" t="s">
        <v>23</v>
      </c>
      <c r="P48" s="3" t="s">
        <v>24</v>
      </c>
      <c r="Q48" s="3"/>
      <c r="R48" s="3" t="str">
        <f>HYPERLINK("https://docs.wto.org/imrd/directdoc.asp?DDFDocuments/t/G/SPS/NJPN1378.docx", "https://docs.wto.org/imrd/directdoc.asp?DDFDocuments/t/G/SPS/NJPN1378.docx")</f>
        <v>https://docs.wto.org/imrd/directdoc.asp?DDFDocuments/t/G/SPS/NJPN1378.docx</v>
      </c>
      <c r="S48" s="3" t="str">
        <f>HYPERLINK("https://docs.wto.org/imrd/directdoc.asp?DDFDocuments/u/G/SPS/NJPN1378.docx", "https://docs.wto.org/imrd/directdoc.asp?DDFDocuments/u/G/SPS/NJPN1378.docx")</f>
        <v>https://docs.wto.org/imrd/directdoc.asp?DDFDocuments/u/G/SPS/NJPN1378.docx</v>
      </c>
      <c r="T48" s="3" t="str">
        <f>HYPERLINK("https://docs.wto.org/imrd/directdoc.asp?DDFDocuments/v/G/SPS/NJPN1378.docx", "https://docs.wto.org/imrd/directdoc.asp?DDFDocuments/v/G/SPS/NJPN1378.docx")</f>
        <v>https://docs.wto.org/imrd/directdoc.asp?DDFDocuments/v/G/SPS/NJPN1378.docx</v>
      </c>
    </row>
    <row r="49" spans="1:20" ht="30" x14ac:dyDescent="0.25">
      <c r="A49" s="3" t="s">
        <v>54</v>
      </c>
      <c r="B49" s="9">
        <v>46001</v>
      </c>
      <c r="C49" s="13" t="str">
        <f>HYPERLINK("https://eping.wto.org/en/Search?viewData= G/SPS/N/ARE/318, G/SPS/N/BHR/271, G/SPS/N/KWT/198, G/SPS/N/OMN/167, G/SPS/N/QAT/170, G/SPS/N/SAU/605, G/SPS/N/YEM/111"," G/SPS/N/ARE/318, G/SPS/N/BHR/271, G/SPS/N/KWT/198, G/SPS/N/OMN/167, G/SPS/N/QAT/170, G/SPS/N/SAU/605, G/SPS/N/YEM/111")</f>
        <v xml:space="preserve"> G/SPS/N/ARE/318, G/SPS/N/BHR/271, G/SPS/N/KWT/198, G/SPS/N/OMN/167, G/SPS/N/QAT/170, G/SPS/N/SAU/605, G/SPS/N/YEM/111</v>
      </c>
      <c r="D49" s="1" t="s">
        <v>2540</v>
      </c>
      <c r="E49" s="1" t="s">
        <v>2541</v>
      </c>
      <c r="F49" s="1" t="s">
        <v>2542</v>
      </c>
      <c r="G49" s="1" t="s">
        <v>23</v>
      </c>
      <c r="H49" s="1" t="s">
        <v>1865</v>
      </c>
      <c r="I49" s="1" t="s">
        <v>169</v>
      </c>
      <c r="J49" s="1" t="s">
        <v>23</v>
      </c>
      <c r="K49" s="1" t="s">
        <v>2543</v>
      </c>
      <c r="L49" s="3" t="s">
        <v>23</v>
      </c>
      <c r="M49" s="9">
        <v>46061</v>
      </c>
      <c r="N49" s="9" t="s">
        <v>23</v>
      </c>
      <c r="O49" s="9" t="s">
        <v>23</v>
      </c>
      <c r="P49" s="3" t="s">
        <v>24</v>
      </c>
      <c r="Q49" s="1" t="s">
        <v>2544</v>
      </c>
      <c r="R49" s="3" t="str">
        <f>HYPERLINK("https://docs.wto.org/imrd/directdoc.asp?DDFDocuments/t/G/SPS/NARE318.docx", "https://docs.wto.org/imrd/directdoc.asp?DDFDocuments/t/G/SPS/NARE318.docx")</f>
        <v>https://docs.wto.org/imrd/directdoc.asp?DDFDocuments/t/G/SPS/NARE318.docx</v>
      </c>
      <c r="S49" s="3" t="str">
        <f>HYPERLINK("https://docs.wto.org/imrd/directdoc.asp?DDFDocuments/u/G/SPS/NARE318.docx", "https://docs.wto.org/imrd/directdoc.asp?DDFDocuments/u/G/SPS/NARE318.docx")</f>
        <v>https://docs.wto.org/imrd/directdoc.asp?DDFDocuments/u/G/SPS/NARE318.docx</v>
      </c>
      <c r="T49" s="3" t="str">
        <f>HYPERLINK("https://docs.wto.org/imrd/directdoc.asp?DDFDocuments/v/G/SPS/NARE318.docx", "https://docs.wto.org/imrd/directdoc.asp?DDFDocuments/v/G/SPS/NARE318.docx")</f>
        <v>https://docs.wto.org/imrd/directdoc.asp?DDFDocuments/v/G/SPS/NARE318.docx</v>
      </c>
    </row>
    <row r="50" spans="1:20" ht="30" x14ac:dyDescent="0.25">
      <c r="A50" s="3" t="s">
        <v>78</v>
      </c>
      <c r="B50" s="9">
        <v>46001</v>
      </c>
      <c r="C50" s="13" t="str">
        <f>HYPERLINK("https://eping.wto.org/en/Search?viewData= G/SPS/N/ARE/319, G/SPS/N/BHR/272, G/SPS/N/KWT/199, G/SPS/N/OMN/168, G/SPS/N/QAT/171, G/SPS/N/SAU/606, G/SPS/N/YEM/112"," G/SPS/N/ARE/319, G/SPS/N/BHR/272, G/SPS/N/KWT/199, G/SPS/N/OMN/168, G/SPS/N/QAT/171, G/SPS/N/SAU/606, G/SPS/N/YEM/112")</f>
        <v xml:space="preserve"> G/SPS/N/ARE/319, G/SPS/N/BHR/272, G/SPS/N/KWT/199, G/SPS/N/OMN/168, G/SPS/N/QAT/171, G/SPS/N/SAU/606, G/SPS/N/YEM/112</v>
      </c>
      <c r="D50" s="1" t="s">
        <v>2545</v>
      </c>
      <c r="E50" s="1" t="s">
        <v>1875</v>
      </c>
      <c r="F50" s="1" t="s">
        <v>2546</v>
      </c>
      <c r="G50" s="1" t="s">
        <v>23</v>
      </c>
      <c r="H50" s="1" t="s">
        <v>1865</v>
      </c>
      <c r="I50" s="1" t="s">
        <v>169</v>
      </c>
      <c r="J50" s="1" t="s">
        <v>23</v>
      </c>
      <c r="K50" s="1" t="s">
        <v>2543</v>
      </c>
      <c r="L50" s="3" t="s">
        <v>23</v>
      </c>
      <c r="M50" s="9">
        <v>46061</v>
      </c>
      <c r="N50" s="9" t="s">
        <v>23</v>
      </c>
      <c r="O50" s="9" t="s">
        <v>23</v>
      </c>
      <c r="P50" s="3" t="s">
        <v>24</v>
      </c>
      <c r="Q50" s="1" t="s">
        <v>2547</v>
      </c>
      <c r="R50" s="3" t="str">
        <f>HYPERLINK("https://docs.wto.org/imrd/directdoc.asp?DDFDocuments/t/G/SPS/NARE319.docx", "https://docs.wto.org/imrd/directdoc.asp?DDFDocuments/t/G/SPS/NARE319.docx")</f>
        <v>https://docs.wto.org/imrd/directdoc.asp?DDFDocuments/t/G/SPS/NARE319.docx</v>
      </c>
      <c r="S50" s="3" t="str">
        <f>HYPERLINK("https://docs.wto.org/imrd/directdoc.asp?DDFDocuments/u/G/SPS/NARE319.docx", "https://docs.wto.org/imrd/directdoc.asp?DDFDocuments/u/G/SPS/NARE319.docx")</f>
        <v>https://docs.wto.org/imrd/directdoc.asp?DDFDocuments/u/G/SPS/NARE319.docx</v>
      </c>
      <c r="T50" s="3" t="str">
        <f>HYPERLINK("https://docs.wto.org/imrd/directdoc.asp?DDFDocuments/v/G/SPS/NARE319.docx", "https://docs.wto.org/imrd/directdoc.asp?DDFDocuments/v/G/SPS/NARE319.docx")</f>
        <v>https://docs.wto.org/imrd/directdoc.asp?DDFDocuments/v/G/SPS/NARE319.docx</v>
      </c>
    </row>
    <row r="51" spans="1:20" ht="30" x14ac:dyDescent="0.25">
      <c r="A51" s="3" t="s">
        <v>67</v>
      </c>
      <c r="B51" s="9">
        <v>46001</v>
      </c>
      <c r="C51" s="13" t="str">
        <f>HYPERLINK("https://eping.wto.org/en/Search?viewData= G/SPS/N/ARE/319, G/SPS/N/BHR/272, G/SPS/N/KWT/199, G/SPS/N/OMN/168, G/SPS/N/QAT/171, G/SPS/N/SAU/606, G/SPS/N/YEM/112"," G/SPS/N/ARE/319, G/SPS/N/BHR/272, G/SPS/N/KWT/199, G/SPS/N/OMN/168, G/SPS/N/QAT/171, G/SPS/N/SAU/606, G/SPS/N/YEM/112")</f>
        <v xml:space="preserve"> G/SPS/N/ARE/319, G/SPS/N/BHR/272, G/SPS/N/KWT/199, G/SPS/N/OMN/168, G/SPS/N/QAT/171, G/SPS/N/SAU/606, G/SPS/N/YEM/112</v>
      </c>
      <c r="D51" s="1" t="s">
        <v>2545</v>
      </c>
      <c r="E51" s="1" t="s">
        <v>1875</v>
      </c>
      <c r="F51" s="1" t="s">
        <v>2546</v>
      </c>
      <c r="G51" s="1" t="s">
        <v>23</v>
      </c>
      <c r="H51" s="1" t="s">
        <v>1865</v>
      </c>
      <c r="I51" s="1" t="s">
        <v>169</v>
      </c>
      <c r="J51" s="1" t="s">
        <v>23</v>
      </c>
      <c r="K51" s="1" t="s">
        <v>2543</v>
      </c>
      <c r="L51" s="3" t="s">
        <v>23</v>
      </c>
      <c r="M51" s="9">
        <v>46061</v>
      </c>
      <c r="N51" s="9" t="s">
        <v>23</v>
      </c>
      <c r="O51" s="9" t="s">
        <v>23</v>
      </c>
      <c r="P51" s="3" t="s">
        <v>24</v>
      </c>
      <c r="Q51" s="1" t="s">
        <v>2547</v>
      </c>
      <c r="R51" s="3" t="str">
        <f>HYPERLINK("https://docs.wto.org/imrd/directdoc.asp?DDFDocuments/t/G/SPS/NARE319.docx", "https://docs.wto.org/imrd/directdoc.asp?DDFDocuments/t/G/SPS/NARE319.docx")</f>
        <v>https://docs.wto.org/imrd/directdoc.asp?DDFDocuments/t/G/SPS/NARE319.docx</v>
      </c>
      <c r="S51" s="3" t="str">
        <f>HYPERLINK("https://docs.wto.org/imrd/directdoc.asp?DDFDocuments/u/G/SPS/NARE319.docx", "https://docs.wto.org/imrd/directdoc.asp?DDFDocuments/u/G/SPS/NARE319.docx")</f>
        <v>https://docs.wto.org/imrd/directdoc.asp?DDFDocuments/u/G/SPS/NARE319.docx</v>
      </c>
      <c r="T51" s="3" t="str">
        <f>HYPERLINK("https://docs.wto.org/imrd/directdoc.asp?DDFDocuments/v/G/SPS/NARE319.docx", "https://docs.wto.org/imrd/directdoc.asp?DDFDocuments/v/G/SPS/NARE319.docx")</f>
        <v>https://docs.wto.org/imrd/directdoc.asp?DDFDocuments/v/G/SPS/NARE319.docx</v>
      </c>
    </row>
    <row r="52" spans="1:20" ht="60" x14ac:dyDescent="0.25">
      <c r="A52" s="3" t="s">
        <v>148</v>
      </c>
      <c r="B52" s="9">
        <v>46001</v>
      </c>
      <c r="C52" s="13" t="str">
        <f>HYPERLINK("https://eping.wto.org/en/Search?viewData= G/SPS/N/MYS/69"," G/SPS/N/MYS/69")</f>
        <v xml:space="preserve"> G/SPS/N/MYS/69</v>
      </c>
      <c r="D52" s="1" t="s">
        <v>2548</v>
      </c>
      <c r="E52" s="1" t="s">
        <v>2549</v>
      </c>
      <c r="F52" s="1" t="s">
        <v>2550</v>
      </c>
      <c r="G52" s="1" t="s">
        <v>23</v>
      </c>
      <c r="H52" s="1" t="s">
        <v>23</v>
      </c>
      <c r="I52" s="1" t="s">
        <v>191</v>
      </c>
      <c r="J52" s="1" t="s">
        <v>23</v>
      </c>
      <c r="K52" s="1" t="s">
        <v>2551</v>
      </c>
      <c r="L52" s="3" t="s">
        <v>50</v>
      </c>
      <c r="M52" s="9" t="s">
        <v>23</v>
      </c>
      <c r="N52" s="9" t="s">
        <v>23</v>
      </c>
      <c r="O52" s="9">
        <v>45974</v>
      </c>
      <c r="P52" s="3" t="s">
        <v>35</v>
      </c>
      <c r="Q52" s="1" t="s">
        <v>2552</v>
      </c>
      <c r="R52" s="3" t="str">
        <f>HYPERLINK("https://docs.wto.org/imrd/directdoc.asp?DDFDocuments/t/G/SPS/NMYS69.docx", "https://docs.wto.org/imrd/directdoc.asp?DDFDocuments/t/G/SPS/NMYS69.docx")</f>
        <v>https://docs.wto.org/imrd/directdoc.asp?DDFDocuments/t/G/SPS/NMYS69.docx</v>
      </c>
      <c r="S52" s="3" t="str">
        <f>HYPERLINK("https://docs.wto.org/imrd/directdoc.asp?DDFDocuments/u/G/SPS/NMYS69.docx", "https://docs.wto.org/imrd/directdoc.asp?DDFDocuments/u/G/SPS/NMYS69.docx")</f>
        <v>https://docs.wto.org/imrd/directdoc.asp?DDFDocuments/u/G/SPS/NMYS69.docx</v>
      </c>
      <c r="T52" s="3" t="str">
        <f>HYPERLINK("https://docs.wto.org/imrd/directdoc.asp?DDFDocuments/v/G/SPS/NMYS69.docx", "https://docs.wto.org/imrd/directdoc.asp?DDFDocuments/v/G/SPS/NMYS69.docx")</f>
        <v>https://docs.wto.org/imrd/directdoc.asp?DDFDocuments/v/G/SPS/NMYS69.docx</v>
      </c>
    </row>
    <row r="53" spans="1:20" ht="90" x14ac:dyDescent="0.25">
      <c r="A53" s="3" t="s">
        <v>107</v>
      </c>
      <c r="B53" s="9">
        <v>46001</v>
      </c>
      <c r="C53" s="13" t="str">
        <f>HYPERLINK("https://eping.wto.org/en/Search?viewData= G/SPS/N/NZL/784/Add.1"," G/SPS/N/NZL/784/Add.1")</f>
        <v xml:space="preserve"> G/SPS/N/NZL/784/Add.1</v>
      </c>
      <c r="D53" s="1" t="s">
        <v>2553</v>
      </c>
      <c r="E53" s="1" t="s">
        <v>2554</v>
      </c>
      <c r="F53" s="1" t="s">
        <v>2555</v>
      </c>
      <c r="G53" s="1" t="s">
        <v>2556</v>
      </c>
      <c r="H53" s="1" t="s">
        <v>23</v>
      </c>
      <c r="I53" s="1" t="s">
        <v>175</v>
      </c>
      <c r="J53" s="1" t="s">
        <v>23</v>
      </c>
      <c r="K53" s="1" t="s">
        <v>2557</v>
      </c>
      <c r="L53" s="3"/>
      <c r="M53" s="9" t="s">
        <v>23</v>
      </c>
      <c r="N53" s="9" t="s">
        <v>23</v>
      </c>
      <c r="O53" s="9" t="s">
        <v>23</v>
      </c>
      <c r="P53" s="3" t="s">
        <v>71</v>
      </c>
      <c r="Q53" s="1" t="s">
        <v>2558</v>
      </c>
      <c r="R53" s="3" t="str">
        <f>HYPERLINK("https://docs.wto.org/imrd/directdoc.asp?DDFDocuments/t/G/SPS/NNZL784A1.docx", "https://docs.wto.org/imrd/directdoc.asp?DDFDocuments/t/G/SPS/NNZL784A1.docx")</f>
        <v>https://docs.wto.org/imrd/directdoc.asp?DDFDocuments/t/G/SPS/NNZL784A1.docx</v>
      </c>
      <c r="S53" s="3" t="str">
        <f>HYPERLINK("https://docs.wto.org/imrd/directdoc.asp?DDFDocuments/u/G/SPS/NNZL784A1.docx", "https://docs.wto.org/imrd/directdoc.asp?DDFDocuments/u/G/SPS/NNZL784A1.docx")</f>
        <v>https://docs.wto.org/imrd/directdoc.asp?DDFDocuments/u/G/SPS/NNZL784A1.docx</v>
      </c>
      <c r="T53" s="3" t="str">
        <f>HYPERLINK("https://docs.wto.org/imrd/directdoc.asp?DDFDocuments/v/G/SPS/NNZL784A1.docx", "https://docs.wto.org/imrd/directdoc.asp?DDFDocuments/v/G/SPS/NNZL784A1.docx")</f>
        <v>https://docs.wto.org/imrd/directdoc.asp?DDFDocuments/v/G/SPS/NNZL784A1.docx</v>
      </c>
    </row>
    <row r="54" spans="1:20" ht="30" x14ac:dyDescent="0.25">
      <c r="A54" s="3" t="s">
        <v>78</v>
      </c>
      <c r="B54" s="9">
        <v>46001</v>
      </c>
      <c r="C54" s="13" t="str">
        <f>HYPERLINK("https://eping.wto.org/en/Search?viewData= G/SPS/N/ARE/318, G/SPS/N/BHR/271, G/SPS/N/KWT/198, G/SPS/N/OMN/167, G/SPS/N/QAT/170, G/SPS/N/SAU/605, G/SPS/N/YEM/111"," G/SPS/N/ARE/318, G/SPS/N/BHR/271, G/SPS/N/KWT/198, G/SPS/N/OMN/167, G/SPS/N/QAT/170, G/SPS/N/SAU/605, G/SPS/N/YEM/111")</f>
        <v xml:space="preserve"> G/SPS/N/ARE/318, G/SPS/N/BHR/271, G/SPS/N/KWT/198, G/SPS/N/OMN/167, G/SPS/N/QAT/170, G/SPS/N/SAU/605, G/SPS/N/YEM/111</v>
      </c>
      <c r="D54" s="1" t="s">
        <v>2540</v>
      </c>
      <c r="E54" s="1" t="s">
        <v>2541</v>
      </c>
      <c r="F54" s="1" t="s">
        <v>2542</v>
      </c>
      <c r="G54" s="1" t="s">
        <v>23</v>
      </c>
      <c r="H54" s="1" t="s">
        <v>1865</v>
      </c>
      <c r="I54" s="1" t="s">
        <v>169</v>
      </c>
      <c r="J54" s="1" t="s">
        <v>23</v>
      </c>
      <c r="K54" s="1" t="s">
        <v>2543</v>
      </c>
      <c r="L54" s="3" t="s">
        <v>23</v>
      </c>
      <c r="M54" s="9">
        <v>46061</v>
      </c>
      <c r="N54" s="9" t="s">
        <v>23</v>
      </c>
      <c r="O54" s="9" t="s">
        <v>23</v>
      </c>
      <c r="P54" s="3" t="s">
        <v>24</v>
      </c>
      <c r="Q54" s="1" t="s">
        <v>2544</v>
      </c>
      <c r="R54" s="3" t="str">
        <f>HYPERLINK("https://docs.wto.org/imrd/directdoc.asp?DDFDocuments/t/G/SPS/NARE318.docx", "https://docs.wto.org/imrd/directdoc.asp?DDFDocuments/t/G/SPS/NARE318.docx")</f>
        <v>https://docs.wto.org/imrd/directdoc.asp?DDFDocuments/t/G/SPS/NARE318.docx</v>
      </c>
      <c r="S54" s="3" t="str">
        <f>HYPERLINK("https://docs.wto.org/imrd/directdoc.asp?DDFDocuments/u/G/SPS/NARE318.docx", "https://docs.wto.org/imrd/directdoc.asp?DDFDocuments/u/G/SPS/NARE318.docx")</f>
        <v>https://docs.wto.org/imrd/directdoc.asp?DDFDocuments/u/G/SPS/NARE318.docx</v>
      </c>
      <c r="T54" s="3" t="str">
        <f>HYPERLINK("https://docs.wto.org/imrd/directdoc.asp?DDFDocuments/v/G/SPS/NARE318.docx", "https://docs.wto.org/imrd/directdoc.asp?DDFDocuments/v/G/SPS/NARE318.docx")</f>
        <v>https://docs.wto.org/imrd/directdoc.asp?DDFDocuments/v/G/SPS/NARE318.docx</v>
      </c>
    </row>
    <row r="55" spans="1:20" ht="30" x14ac:dyDescent="0.25">
      <c r="A55" s="3" t="s">
        <v>69</v>
      </c>
      <c r="B55" s="9">
        <v>46001</v>
      </c>
      <c r="C55" s="13" t="str">
        <f>HYPERLINK("https://eping.wto.org/en/Search?viewData= G/SPS/N/ARE/319, G/SPS/N/BHR/272, G/SPS/N/KWT/199, G/SPS/N/OMN/168, G/SPS/N/QAT/171, G/SPS/N/SAU/606, G/SPS/N/YEM/112"," G/SPS/N/ARE/319, G/SPS/N/BHR/272, G/SPS/N/KWT/199, G/SPS/N/OMN/168, G/SPS/N/QAT/171, G/SPS/N/SAU/606, G/SPS/N/YEM/112")</f>
        <v xml:space="preserve"> G/SPS/N/ARE/319, G/SPS/N/BHR/272, G/SPS/N/KWT/199, G/SPS/N/OMN/168, G/SPS/N/QAT/171, G/SPS/N/SAU/606, G/SPS/N/YEM/112</v>
      </c>
      <c r="D55" s="1" t="s">
        <v>2545</v>
      </c>
      <c r="E55" s="1" t="s">
        <v>1875</v>
      </c>
      <c r="F55" s="1" t="s">
        <v>2546</v>
      </c>
      <c r="G55" s="1" t="s">
        <v>23</v>
      </c>
      <c r="H55" s="1" t="s">
        <v>1865</v>
      </c>
      <c r="I55" s="1" t="s">
        <v>169</v>
      </c>
      <c r="J55" s="1" t="s">
        <v>23</v>
      </c>
      <c r="K55" s="1" t="s">
        <v>2543</v>
      </c>
      <c r="L55" s="3" t="s">
        <v>23</v>
      </c>
      <c r="M55" s="9">
        <v>46061</v>
      </c>
      <c r="N55" s="9" t="s">
        <v>23</v>
      </c>
      <c r="O55" s="9" t="s">
        <v>23</v>
      </c>
      <c r="P55" s="3" t="s">
        <v>24</v>
      </c>
      <c r="Q55" s="1" t="s">
        <v>2547</v>
      </c>
      <c r="R55" s="3" t="str">
        <f>HYPERLINK("https://docs.wto.org/imrd/directdoc.asp?DDFDocuments/t/G/SPS/NARE319.docx", "https://docs.wto.org/imrd/directdoc.asp?DDFDocuments/t/G/SPS/NARE319.docx")</f>
        <v>https://docs.wto.org/imrd/directdoc.asp?DDFDocuments/t/G/SPS/NARE319.docx</v>
      </c>
      <c r="S55" s="3" t="str">
        <f>HYPERLINK("https://docs.wto.org/imrd/directdoc.asp?DDFDocuments/u/G/SPS/NARE319.docx", "https://docs.wto.org/imrd/directdoc.asp?DDFDocuments/u/G/SPS/NARE319.docx")</f>
        <v>https://docs.wto.org/imrd/directdoc.asp?DDFDocuments/u/G/SPS/NARE319.docx</v>
      </c>
      <c r="T55" s="3" t="str">
        <f>HYPERLINK("https://docs.wto.org/imrd/directdoc.asp?DDFDocuments/v/G/SPS/NARE319.docx", "https://docs.wto.org/imrd/directdoc.asp?DDFDocuments/v/G/SPS/NARE319.docx")</f>
        <v>https://docs.wto.org/imrd/directdoc.asp?DDFDocuments/v/G/SPS/NARE319.docx</v>
      </c>
    </row>
    <row r="56" spans="1:20" ht="30" x14ac:dyDescent="0.25">
      <c r="A56" s="3" t="s">
        <v>53</v>
      </c>
      <c r="B56" s="9">
        <v>46001</v>
      </c>
      <c r="C56" s="13" t="str">
        <f>HYPERLINK("https://eping.wto.org/en/Search?viewData= G/SPS/N/ARE/319, G/SPS/N/BHR/272, G/SPS/N/KWT/199, G/SPS/N/OMN/168, G/SPS/N/QAT/171, G/SPS/N/SAU/606, G/SPS/N/YEM/112"," G/SPS/N/ARE/319, G/SPS/N/BHR/272, G/SPS/N/KWT/199, G/SPS/N/OMN/168, G/SPS/N/QAT/171, G/SPS/N/SAU/606, G/SPS/N/YEM/112")</f>
        <v xml:space="preserve"> G/SPS/N/ARE/319, G/SPS/N/BHR/272, G/SPS/N/KWT/199, G/SPS/N/OMN/168, G/SPS/N/QAT/171, G/SPS/N/SAU/606, G/SPS/N/YEM/112</v>
      </c>
      <c r="D56" s="1" t="s">
        <v>2545</v>
      </c>
      <c r="E56" s="1" t="s">
        <v>1875</v>
      </c>
      <c r="F56" s="1" t="s">
        <v>2546</v>
      </c>
      <c r="G56" s="1" t="s">
        <v>23</v>
      </c>
      <c r="H56" s="1" t="s">
        <v>1865</v>
      </c>
      <c r="I56" s="1" t="s">
        <v>169</v>
      </c>
      <c r="J56" s="1" t="s">
        <v>23</v>
      </c>
      <c r="K56" s="1" t="s">
        <v>2543</v>
      </c>
      <c r="L56" s="3" t="s">
        <v>23</v>
      </c>
      <c r="M56" s="9">
        <v>46061</v>
      </c>
      <c r="N56" s="9" t="s">
        <v>23</v>
      </c>
      <c r="O56" s="9" t="s">
        <v>23</v>
      </c>
      <c r="P56" s="3" t="s">
        <v>24</v>
      </c>
      <c r="Q56" s="1" t="s">
        <v>2547</v>
      </c>
      <c r="R56" s="3" t="str">
        <f>HYPERLINK("https://docs.wto.org/imrd/directdoc.asp?DDFDocuments/t/G/SPS/NARE319.docx", "https://docs.wto.org/imrd/directdoc.asp?DDFDocuments/t/G/SPS/NARE319.docx")</f>
        <v>https://docs.wto.org/imrd/directdoc.asp?DDFDocuments/t/G/SPS/NARE319.docx</v>
      </c>
      <c r="S56" s="3" t="str">
        <f>HYPERLINK("https://docs.wto.org/imrd/directdoc.asp?DDFDocuments/u/G/SPS/NARE319.docx", "https://docs.wto.org/imrd/directdoc.asp?DDFDocuments/u/G/SPS/NARE319.docx")</f>
        <v>https://docs.wto.org/imrd/directdoc.asp?DDFDocuments/u/G/SPS/NARE319.docx</v>
      </c>
      <c r="T56" s="3" t="str">
        <f>HYPERLINK("https://docs.wto.org/imrd/directdoc.asp?DDFDocuments/v/G/SPS/NARE319.docx", "https://docs.wto.org/imrd/directdoc.asp?DDFDocuments/v/G/SPS/NARE319.docx")</f>
        <v>https://docs.wto.org/imrd/directdoc.asp?DDFDocuments/v/G/SPS/NARE319.docx</v>
      </c>
    </row>
    <row r="57" spans="1:20" ht="195" x14ac:dyDescent="0.25">
      <c r="A57" s="3" t="s">
        <v>118</v>
      </c>
      <c r="B57" s="9">
        <v>46001</v>
      </c>
      <c r="C57" s="13" t="str">
        <f>HYPERLINK("https://eping.wto.org/en/Search?viewData= G/SPS/N/CAN/1627"," G/SPS/N/CAN/1627")</f>
        <v xml:space="preserve"> G/SPS/N/CAN/1627</v>
      </c>
      <c r="D57" s="1" t="s">
        <v>2559</v>
      </c>
      <c r="E57" s="1" t="s">
        <v>2560</v>
      </c>
      <c r="F57" s="1" t="s">
        <v>2561</v>
      </c>
      <c r="G57" s="1" t="s">
        <v>23</v>
      </c>
      <c r="H57" s="1" t="s">
        <v>99</v>
      </c>
      <c r="I57" s="1" t="s">
        <v>169</v>
      </c>
      <c r="J57" s="1" t="s">
        <v>23</v>
      </c>
      <c r="K57" s="1" t="s">
        <v>2562</v>
      </c>
      <c r="L57" s="3" t="s">
        <v>23</v>
      </c>
      <c r="M57" s="9">
        <v>46074</v>
      </c>
      <c r="N57" s="9" t="s">
        <v>23</v>
      </c>
      <c r="O57" s="9" t="s">
        <v>23</v>
      </c>
      <c r="P57" s="3" t="s">
        <v>24</v>
      </c>
      <c r="Q57" s="3"/>
      <c r="R57" s="3" t="str">
        <f>HYPERLINK("https://docs.wto.org/imrd/directdoc.asp?DDFDocuments/t/G/SPS/NCAN1627.docx", "https://docs.wto.org/imrd/directdoc.asp?DDFDocuments/t/G/SPS/NCAN1627.docx")</f>
        <v>https://docs.wto.org/imrd/directdoc.asp?DDFDocuments/t/G/SPS/NCAN1627.docx</v>
      </c>
      <c r="S57" s="3" t="str">
        <f>HYPERLINK("https://docs.wto.org/imrd/directdoc.asp?DDFDocuments/u/G/SPS/NCAN1627.docx", "https://docs.wto.org/imrd/directdoc.asp?DDFDocuments/u/G/SPS/NCAN1627.docx")</f>
        <v>https://docs.wto.org/imrd/directdoc.asp?DDFDocuments/u/G/SPS/NCAN1627.docx</v>
      </c>
      <c r="T57" s="3" t="str">
        <f>HYPERLINK("https://docs.wto.org/imrd/directdoc.asp?DDFDocuments/v/G/SPS/NCAN1627.docx", "https://docs.wto.org/imrd/directdoc.asp?DDFDocuments/v/G/SPS/NCAN1627.docx")</f>
        <v>https://docs.wto.org/imrd/directdoc.asp?DDFDocuments/v/G/SPS/NCAN1627.docx</v>
      </c>
    </row>
    <row r="58" spans="1:20" ht="30" x14ac:dyDescent="0.25">
      <c r="A58" s="3" t="s">
        <v>64</v>
      </c>
      <c r="B58" s="9">
        <v>46001</v>
      </c>
      <c r="C58" s="13" t="str">
        <f>HYPERLINK("https://eping.wto.org/en/Search?viewData= G/SPS/N/ARE/318, G/SPS/N/BHR/271, G/SPS/N/KWT/198, G/SPS/N/OMN/167, G/SPS/N/QAT/170, G/SPS/N/SAU/605, G/SPS/N/YEM/111"," G/SPS/N/ARE/318, G/SPS/N/BHR/271, G/SPS/N/KWT/198, G/SPS/N/OMN/167, G/SPS/N/QAT/170, G/SPS/N/SAU/605, G/SPS/N/YEM/111")</f>
        <v xml:space="preserve"> G/SPS/N/ARE/318, G/SPS/N/BHR/271, G/SPS/N/KWT/198, G/SPS/N/OMN/167, G/SPS/N/QAT/170, G/SPS/N/SAU/605, G/SPS/N/YEM/111</v>
      </c>
      <c r="D58" s="1" t="s">
        <v>2540</v>
      </c>
      <c r="E58" s="1" t="s">
        <v>2541</v>
      </c>
      <c r="F58" s="1" t="s">
        <v>2542</v>
      </c>
      <c r="G58" s="1" t="s">
        <v>23</v>
      </c>
      <c r="H58" s="1" t="s">
        <v>1865</v>
      </c>
      <c r="I58" s="1" t="s">
        <v>169</v>
      </c>
      <c r="J58" s="1" t="s">
        <v>23</v>
      </c>
      <c r="K58" s="1" t="s">
        <v>2543</v>
      </c>
      <c r="L58" s="3" t="s">
        <v>23</v>
      </c>
      <c r="M58" s="9">
        <v>46061</v>
      </c>
      <c r="N58" s="9" t="s">
        <v>23</v>
      </c>
      <c r="O58" s="9" t="s">
        <v>23</v>
      </c>
      <c r="P58" s="3" t="s">
        <v>24</v>
      </c>
      <c r="Q58" s="1" t="s">
        <v>2544</v>
      </c>
      <c r="R58" s="3" t="str">
        <f>HYPERLINK("https://docs.wto.org/imrd/directdoc.asp?DDFDocuments/t/G/SPS/NARE318.docx", "https://docs.wto.org/imrd/directdoc.asp?DDFDocuments/t/G/SPS/NARE318.docx")</f>
        <v>https://docs.wto.org/imrd/directdoc.asp?DDFDocuments/t/G/SPS/NARE318.docx</v>
      </c>
      <c r="S58" s="3" t="str">
        <f>HYPERLINK("https://docs.wto.org/imrd/directdoc.asp?DDFDocuments/u/G/SPS/NARE318.docx", "https://docs.wto.org/imrd/directdoc.asp?DDFDocuments/u/G/SPS/NARE318.docx")</f>
        <v>https://docs.wto.org/imrd/directdoc.asp?DDFDocuments/u/G/SPS/NARE318.docx</v>
      </c>
      <c r="T58" s="3" t="str">
        <f>HYPERLINK("https://docs.wto.org/imrd/directdoc.asp?DDFDocuments/v/G/SPS/NARE318.docx", "https://docs.wto.org/imrd/directdoc.asp?DDFDocuments/v/G/SPS/NARE318.docx")</f>
        <v>https://docs.wto.org/imrd/directdoc.asp?DDFDocuments/v/G/SPS/NARE318.docx</v>
      </c>
    </row>
    <row r="59" spans="1:20" ht="409.5" x14ac:dyDescent="0.25">
      <c r="A59" s="3" t="s">
        <v>148</v>
      </c>
      <c r="B59" s="9">
        <v>46001</v>
      </c>
      <c r="C59" s="13" t="str">
        <f>HYPERLINK("https://eping.wto.org/en/Search?viewData= G/SPS/N/MYS/67/Add.1"," G/SPS/N/MYS/67/Add.1")</f>
        <v xml:space="preserve"> G/SPS/N/MYS/67/Add.1</v>
      </c>
      <c r="D59" s="1" t="s">
        <v>2563</v>
      </c>
      <c r="E59" s="1" t="s">
        <v>2564</v>
      </c>
      <c r="F59" s="1" t="s">
        <v>2550</v>
      </c>
      <c r="G59" s="1" t="s">
        <v>2565</v>
      </c>
      <c r="H59" s="1" t="s">
        <v>23</v>
      </c>
      <c r="I59" s="1" t="s">
        <v>191</v>
      </c>
      <c r="J59" s="1" t="s">
        <v>23</v>
      </c>
      <c r="K59" s="1" t="s">
        <v>2566</v>
      </c>
      <c r="L59" s="3"/>
      <c r="M59" s="9" t="s">
        <v>23</v>
      </c>
      <c r="N59" s="9" t="s">
        <v>23</v>
      </c>
      <c r="O59" s="9" t="s">
        <v>23</v>
      </c>
      <c r="P59" s="3" t="s">
        <v>177</v>
      </c>
      <c r="Q59" s="3"/>
      <c r="R59" s="3" t="str">
        <f>HYPERLINK("https://docs.wto.org/imrd/directdoc.asp?DDFDocuments/t/G/SPS/NMYS67A1.docx", "https://docs.wto.org/imrd/directdoc.asp?DDFDocuments/t/G/SPS/NMYS67A1.docx")</f>
        <v>https://docs.wto.org/imrd/directdoc.asp?DDFDocuments/t/G/SPS/NMYS67A1.docx</v>
      </c>
      <c r="S59" s="3" t="str">
        <f>HYPERLINK("https://docs.wto.org/imrd/directdoc.asp?DDFDocuments/u/G/SPS/NMYS67A1.docx", "https://docs.wto.org/imrd/directdoc.asp?DDFDocuments/u/G/SPS/NMYS67A1.docx")</f>
        <v>https://docs.wto.org/imrd/directdoc.asp?DDFDocuments/u/G/SPS/NMYS67A1.docx</v>
      </c>
      <c r="T59" s="3" t="str">
        <f>HYPERLINK("https://docs.wto.org/imrd/directdoc.asp?DDFDocuments/v/G/SPS/NMYS67A1.docx", "https://docs.wto.org/imrd/directdoc.asp?DDFDocuments/v/G/SPS/NMYS67A1.docx")</f>
        <v>https://docs.wto.org/imrd/directdoc.asp?DDFDocuments/v/G/SPS/NMYS67A1.docx</v>
      </c>
    </row>
    <row r="60" spans="1:20" ht="30" x14ac:dyDescent="0.25">
      <c r="A60" s="3" t="s">
        <v>67</v>
      </c>
      <c r="B60" s="9">
        <v>46001</v>
      </c>
      <c r="C60" s="13" t="str">
        <f>HYPERLINK("https://eping.wto.org/en/Search?viewData= G/SPS/N/ARE/318, G/SPS/N/BHR/271, G/SPS/N/KWT/198, G/SPS/N/OMN/167, G/SPS/N/QAT/170, G/SPS/N/SAU/605, G/SPS/N/YEM/111"," G/SPS/N/ARE/318, G/SPS/N/BHR/271, G/SPS/N/KWT/198, G/SPS/N/OMN/167, G/SPS/N/QAT/170, G/SPS/N/SAU/605, G/SPS/N/YEM/111")</f>
        <v xml:space="preserve"> G/SPS/N/ARE/318, G/SPS/N/BHR/271, G/SPS/N/KWT/198, G/SPS/N/OMN/167, G/SPS/N/QAT/170, G/SPS/N/SAU/605, G/SPS/N/YEM/111</v>
      </c>
      <c r="D60" s="1" t="s">
        <v>2540</v>
      </c>
      <c r="E60" s="1" t="s">
        <v>2541</v>
      </c>
      <c r="F60" s="1" t="s">
        <v>2542</v>
      </c>
      <c r="G60" s="1" t="s">
        <v>23</v>
      </c>
      <c r="H60" s="1" t="s">
        <v>1865</v>
      </c>
      <c r="I60" s="1" t="s">
        <v>169</v>
      </c>
      <c r="J60" s="1" t="s">
        <v>23</v>
      </c>
      <c r="K60" s="1" t="s">
        <v>2543</v>
      </c>
      <c r="L60" s="3" t="s">
        <v>23</v>
      </c>
      <c r="M60" s="9">
        <v>46061</v>
      </c>
      <c r="N60" s="9" t="s">
        <v>23</v>
      </c>
      <c r="O60" s="9" t="s">
        <v>23</v>
      </c>
      <c r="P60" s="3" t="s">
        <v>24</v>
      </c>
      <c r="Q60" s="1" t="s">
        <v>2544</v>
      </c>
      <c r="R60" s="3" t="str">
        <f>HYPERLINK("https://docs.wto.org/imrd/directdoc.asp?DDFDocuments/t/G/SPS/NARE318.docx", "https://docs.wto.org/imrd/directdoc.asp?DDFDocuments/t/G/SPS/NARE318.docx")</f>
        <v>https://docs.wto.org/imrd/directdoc.asp?DDFDocuments/t/G/SPS/NARE318.docx</v>
      </c>
      <c r="S60" s="3" t="str">
        <f>HYPERLINK("https://docs.wto.org/imrd/directdoc.asp?DDFDocuments/u/G/SPS/NARE318.docx", "https://docs.wto.org/imrd/directdoc.asp?DDFDocuments/u/G/SPS/NARE318.docx")</f>
        <v>https://docs.wto.org/imrd/directdoc.asp?DDFDocuments/u/G/SPS/NARE318.docx</v>
      </c>
      <c r="T60" s="3" t="str">
        <f>HYPERLINK("https://docs.wto.org/imrd/directdoc.asp?DDFDocuments/v/G/SPS/NARE318.docx", "https://docs.wto.org/imrd/directdoc.asp?DDFDocuments/v/G/SPS/NARE318.docx")</f>
        <v>https://docs.wto.org/imrd/directdoc.asp?DDFDocuments/v/G/SPS/NARE318.docx</v>
      </c>
    </row>
    <row r="61" spans="1:20" ht="390" x14ac:dyDescent="0.25">
      <c r="A61" s="3" t="s">
        <v>72</v>
      </c>
      <c r="B61" s="9">
        <v>46001</v>
      </c>
      <c r="C61" s="13" t="str">
        <f>HYPERLINK("https://eping.wto.org/en/Search?viewData= G/SPS/N/JPN/1320/Add.1"," G/SPS/N/JPN/1320/Add.1")</f>
        <v xml:space="preserve"> G/SPS/N/JPN/1320/Add.1</v>
      </c>
      <c r="D61" s="1" t="s">
        <v>2567</v>
      </c>
      <c r="E61" s="1" t="s">
        <v>2568</v>
      </c>
      <c r="F61" s="1" t="s">
        <v>2569</v>
      </c>
      <c r="G61" s="1" t="s">
        <v>2570</v>
      </c>
      <c r="H61" s="1" t="s">
        <v>23</v>
      </c>
      <c r="I61" s="1" t="s">
        <v>191</v>
      </c>
      <c r="J61" s="1" t="s">
        <v>23</v>
      </c>
      <c r="K61" s="1" t="s">
        <v>2571</v>
      </c>
      <c r="L61" s="3"/>
      <c r="M61" s="9" t="s">
        <v>23</v>
      </c>
      <c r="N61" s="9" t="s">
        <v>23</v>
      </c>
      <c r="O61" s="9" t="s">
        <v>23</v>
      </c>
      <c r="P61" s="3" t="s">
        <v>177</v>
      </c>
      <c r="Q61" s="3"/>
      <c r="R61" s="3" t="str">
        <f>HYPERLINK("https://docs.wto.org/imrd/directdoc.asp?DDFDocuments/t/G/SPS/NJPN1320A1.docx", "https://docs.wto.org/imrd/directdoc.asp?DDFDocuments/t/G/SPS/NJPN1320A1.docx")</f>
        <v>https://docs.wto.org/imrd/directdoc.asp?DDFDocuments/t/G/SPS/NJPN1320A1.docx</v>
      </c>
      <c r="S61" s="3" t="str">
        <f>HYPERLINK("https://docs.wto.org/imrd/directdoc.asp?DDFDocuments/u/G/SPS/NJPN1320A1.docx", "https://docs.wto.org/imrd/directdoc.asp?DDFDocuments/u/G/SPS/NJPN1320A1.docx")</f>
        <v>https://docs.wto.org/imrd/directdoc.asp?DDFDocuments/u/G/SPS/NJPN1320A1.docx</v>
      </c>
      <c r="T61" s="3" t="str">
        <f>HYPERLINK("https://docs.wto.org/imrd/directdoc.asp?DDFDocuments/v/G/SPS/NJPN1320A1.docx", "https://docs.wto.org/imrd/directdoc.asp?DDFDocuments/v/G/SPS/NJPN1320A1.docx")</f>
        <v>https://docs.wto.org/imrd/directdoc.asp?DDFDocuments/v/G/SPS/NJPN1320A1.docx</v>
      </c>
    </row>
    <row r="62" spans="1:20" ht="180" x14ac:dyDescent="0.25">
      <c r="A62" s="3" t="s">
        <v>72</v>
      </c>
      <c r="B62" s="9">
        <v>46001</v>
      </c>
      <c r="C62" s="13" t="str">
        <f>HYPERLINK("https://eping.wto.org/en/Search?viewData= G/SPS/N/JPN/1321/Add.1"," G/SPS/N/JPN/1321/Add.1")</f>
        <v xml:space="preserve"> G/SPS/N/JPN/1321/Add.1</v>
      </c>
      <c r="D62" s="1" t="s">
        <v>2572</v>
      </c>
      <c r="E62" s="1" t="s">
        <v>2573</v>
      </c>
      <c r="F62" s="1" t="s">
        <v>2574</v>
      </c>
      <c r="G62" s="1" t="s">
        <v>210</v>
      </c>
      <c r="H62" s="1" t="s">
        <v>23</v>
      </c>
      <c r="I62" s="1" t="s">
        <v>191</v>
      </c>
      <c r="J62" s="1" t="s">
        <v>23</v>
      </c>
      <c r="K62" s="1" t="s">
        <v>2575</v>
      </c>
      <c r="L62" s="3"/>
      <c r="M62" s="9" t="s">
        <v>23</v>
      </c>
      <c r="N62" s="9" t="s">
        <v>23</v>
      </c>
      <c r="O62" s="9" t="s">
        <v>23</v>
      </c>
      <c r="P62" s="3" t="s">
        <v>177</v>
      </c>
      <c r="Q62" s="3"/>
      <c r="R62" s="3" t="str">
        <f>HYPERLINK("https://docs.wto.org/imrd/directdoc.asp?DDFDocuments/t/G/SPS/NJPN1321A1.docx", "https://docs.wto.org/imrd/directdoc.asp?DDFDocuments/t/G/SPS/NJPN1321A1.docx")</f>
        <v>https://docs.wto.org/imrd/directdoc.asp?DDFDocuments/t/G/SPS/NJPN1321A1.docx</v>
      </c>
      <c r="S62" s="3" t="str">
        <f>HYPERLINK("https://docs.wto.org/imrd/directdoc.asp?DDFDocuments/u/G/SPS/NJPN1321A1.docx", "https://docs.wto.org/imrd/directdoc.asp?DDFDocuments/u/G/SPS/NJPN1321A1.docx")</f>
        <v>https://docs.wto.org/imrd/directdoc.asp?DDFDocuments/u/G/SPS/NJPN1321A1.docx</v>
      </c>
      <c r="T62" s="3" t="str">
        <f>HYPERLINK("https://docs.wto.org/imrd/directdoc.asp?DDFDocuments/v/G/SPS/NJPN1321A1.docx", "https://docs.wto.org/imrd/directdoc.asp?DDFDocuments/v/G/SPS/NJPN1321A1.docx")</f>
        <v>https://docs.wto.org/imrd/directdoc.asp?DDFDocuments/v/G/SPS/NJPN1321A1.docx</v>
      </c>
    </row>
    <row r="63" spans="1:20" ht="105" x14ac:dyDescent="0.25">
      <c r="A63" s="3" t="s">
        <v>33</v>
      </c>
      <c r="B63" s="9">
        <v>46001</v>
      </c>
      <c r="C63" s="13" t="str">
        <f>HYPERLINK("https://eping.wto.org/en/Search?viewData= G/SPS/N/COL/407"," G/SPS/N/COL/407")</f>
        <v xml:space="preserve"> G/SPS/N/COL/407</v>
      </c>
      <c r="D63" s="1" t="s">
        <v>2576</v>
      </c>
      <c r="E63" s="1" t="s">
        <v>2577</v>
      </c>
      <c r="F63" s="1" t="s">
        <v>2578</v>
      </c>
      <c r="G63" s="1" t="s">
        <v>23</v>
      </c>
      <c r="H63" s="1" t="s">
        <v>23</v>
      </c>
      <c r="I63" s="1" t="s">
        <v>191</v>
      </c>
      <c r="J63" s="1" t="s">
        <v>23</v>
      </c>
      <c r="K63" s="1" t="s">
        <v>2579</v>
      </c>
      <c r="L63" s="3" t="s">
        <v>37</v>
      </c>
      <c r="M63" s="9" t="s">
        <v>23</v>
      </c>
      <c r="N63" s="9" t="s">
        <v>23</v>
      </c>
      <c r="O63" s="9">
        <v>45995</v>
      </c>
      <c r="P63" s="3" t="s">
        <v>35</v>
      </c>
      <c r="Q63" s="1" t="s">
        <v>2580</v>
      </c>
      <c r="R63" s="3" t="str">
        <f>HYPERLINK("https://docs.wto.org/imrd/directdoc.asp?DDFDocuments/t/G/SPS/NCOL407.docx", "https://docs.wto.org/imrd/directdoc.asp?DDFDocuments/t/G/SPS/NCOL407.docx")</f>
        <v>https://docs.wto.org/imrd/directdoc.asp?DDFDocuments/t/G/SPS/NCOL407.docx</v>
      </c>
      <c r="S63" s="3" t="str">
        <f>HYPERLINK("https://docs.wto.org/imrd/directdoc.asp?DDFDocuments/u/G/SPS/NCOL407.docx", "https://docs.wto.org/imrd/directdoc.asp?DDFDocuments/u/G/SPS/NCOL407.docx")</f>
        <v>https://docs.wto.org/imrd/directdoc.asp?DDFDocuments/u/G/SPS/NCOL407.docx</v>
      </c>
      <c r="T63" s="3" t="str">
        <f>HYPERLINK("https://docs.wto.org/imrd/directdoc.asp?DDFDocuments/v/G/SPS/NCOL407.docx", "https://docs.wto.org/imrd/directdoc.asp?DDFDocuments/v/G/SPS/NCOL407.docx")</f>
        <v>https://docs.wto.org/imrd/directdoc.asp?DDFDocuments/v/G/SPS/NCOL407.docx</v>
      </c>
    </row>
    <row r="64" spans="1:20" ht="75" x14ac:dyDescent="0.25">
      <c r="A64" s="3" t="s">
        <v>94</v>
      </c>
      <c r="B64" s="9">
        <v>46001</v>
      </c>
      <c r="C64" s="13" t="str">
        <f>HYPERLINK("https://eping.wto.org/en/Search?viewData= G/SPS/N/KOR/834"," G/SPS/N/KOR/834")</f>
        <v xml:space="preserve"> G/SPS/N/KOR/834</v>
      </c>
      <c r="D64" s="1" t="s">
        <v>2581</v>
      </c>
      <c r="E64" s="1" t="s">
        <v>2582</v>
      </c>
      <c r="F64" s="1" t="s">
        <v>2583</v>
      </c>
      <c r="G64" s="1" t="s">
        <v>23</v>
      </c>
      <c r="H64" s="1" t="s">
        <v>23</v>
      </c>
      <c r="I64" s="1" t="s">
        <v>169</v>
      </c>
      <c r="J64" s="1" t="s">
        <v>23</v>
      </c>
      <c r="K64" s="1" t="s">
        <v>23</v>
      </c>
      <c r="L64" s="3" t="s">
        <v>23</v>
      </c>
      <c r="M64" s="9">
        <v>46061</v>
      </c>
      <c r="N64" s="9" t="s">
        <v>23</v>
      </c>
      <c r="O64" s="9" t="s">
        <v>23</v>
      </c>
      <c r="P64" s="3" t="s">
        <v>24</v>
      </c>
      <c r="Q64" s="1" t="s">
        <v>2584</v>
      </c>
      <c r="R64" s="3" t="str">
        <f>HYPERLINK("https://docs.wto.org/imrd/directdoc.asp?DDFDocuments/t/G/SPS/NKOR834.docx", "https://docs.wto.org/imrd/directdoc.asp?DDFDocuments/t/G/SPS/NKOR834.docx")</f>
        <v>https://docs.wto.org/imrd/directdoc.asp?DDFDocuments/t/G/SPS/NKOR834.docx</v>
      </c>
      <c r="S64" s="3" t="str">
        <f>HYPERLINK("https://docs.wto.org/imrd/directdoc.asp?DDFDocuments/u/G/SPS/NKOR834.docx", "https://docs.wto.org/imrd/directdoc.asp?DDFDocuments/u/G/SPS/NKOR834.docx")</f>
        <v>https://docs.wto.org/imrd/directdoc.asp?DDFDocuments/u/G/SPS/NKOR834.docx</v>
      </c>
      <c r="T64" s="3" t="str">
        <f>HYPERLINK("https://docs.wto.org/imrd/directdoc.asp?DDFDocuments/v/G/SPS/NKOR834.docx", "https://docs.wto.org/imrd/directdoc.asp?DDFDocuments/v/G/SPS/NKOR834.docx")</f>
        <v>https://docs.wto.org/imrd/directdoc.asp?DDFDocuments/v/G/SPS/NKOR834.docx</v>
      </c>
    </row>
    <row r="65" spans="1:20" ht="30" x14ac:dyDescent="0.25">
      <c r="A65" s="3" t="s">
        <v>64</v>
      </c>
      <c r="B65" s="9">
        <v>46001</v>
      </c>
      <c r="C65" s="13" t="str">
        <f>HYPERLINK("https://eping.wto.org/en/Search?viewData= G/SPS/N/ARE/319, G/SPS/N/BHR/272, G/SPS/N/KWT/199, G/SPS/N/OMN/168, G/SPS/N/QAT/171, G/SPS/N/SAU/606, G/SPS/N/YEM/112"," G/SPS/N/ARE/319, G/SPS/N/BHR/272, G/SPS/N/KWT/199, G/SPS/N/OMN/168, G/SPS/N/QAT/171, G/SPS/N/SAU/606, G/SPS/N/YEM/112")</f>
        <v xml:space="preserve"> G/SPS/N/ARE/319, G/SPS/N/BHR/272, G/SPS/N/KWT/199, G/SPS/N/OMN/168, G/SPS/N/QAT/171, G/SPS/N/SAU/606, G/SPS/N/YEM/112</v>
      </c>
      <c r="D65" s="1" t="s">
        <v>2545</v>
      </c>
      <c r="E65" s="1" t="s">
        <v>1875</v>
      </c>
      <c r="F65" s="1" t="s">
        <v>2546</v>
      </c>
      <c r="G65" s="1" t="s">
        <v>23</v>
      </c>
      <c r="H65" s="1" t="s">
        <v>1865</v>
      </c>
      <c r="I65" s="1" t="s">
        <v>169</v>
      </c>
      <c r="J65" s="1" t="s">
        <v>23</v>
      </c>
      <c r="K65" s="1" t="s">
        <v>2543</v>
      </c>
      <c r="L65" s="3" t="s">
        <v>23</v>
      </c>
      <c r="M65" s="9">
        <v>46061</v>
      </c>
      <c r="N65" s="9" t="s">
        <v>23</v>
      </c>
      <c r="O65" s="9" t="s">
        <v>23</v>
      </c>
      <c r="P65" s="3" t="s">
        <v>24</v>
      </c>
      <c r="Q65" s="1" t="s">
        <v>2547</v>
      </c>
      <c r="R65" s="3" t="str">
        <f>HYPERLINK("https://docs.wto.org/imrd/directdoc.asp?DDFDocuments/t/G/SPS/NARE319.docx", "https://docs.wto.org/imrd/directdoc.asp?DDFDocuments/t/G/SPS/NARE319.docx")</f>
        <v>https://docs.wto.org/imrd/directdoc.asp?DDFDocuments/t/G/SPS/NARE319.docx</v>
      </c>
      <c r="S65" s="3" t="str">
        <f>HYPERLINK("https://docs.wto.org/imrd/directdoc.asp?DDFDocuments/u/G/SPS/NARE319.docx", "https://docs.wto.org/imrd/directdoc.asp?DDFDocuments/u/G/SPS/NARE319.docx")</f>
        <v>https://docs.wto.org/imrd/directdoc.asp?DDFDocuments/u/G/SPS/NARE319.docx</v>
      </c>
      <c r="T65" s="3" t="str">
        <f>HYPERLINK("https://docs.wto.org/imrd/directdoc.asp?DDFDocuments/v/G/SPS/NARE319.docx", "https://docs.wto.org/imrd/directdoc.asp?DDFDocuments/v/G/SPS/NARE319.docx")</f>
        <v>https://docs.wto.org/imrd/directdoc.asp?DDFDocuments/v/G/SPS/NARE319.docx</v>
      </c>
    </row>
    <row r="66" spans="1:20" ht="30" x14ac:dyDescent="0.25">
      <c r="A66" s="3" t="s">
        <v>69</v>
      </c>
      <c r="B66" s="9">
        <v>46001</v>
      </c>
      <c r="C66" s="13" t="str">
        <f>HYPERLINK("https://eping.wto.org/en/Search?viewData= G/SPS/N/ARE/318, G/SPS/N/BHR/271, G/SPS/N/KWT/198, G/SPS/N/OMN/167, G/SPS/N/QAT/170, G/SPS/N/SAU/605, G/SPS/N/YEM/111"," G/SPS/N/ARE/318, G/SPS/N/BHR/271, G/SPS/N/KWT/198, G/SPS/N/OMN/167, G/SPS/N/QAT/170, G/SPS/N/SAU/605, G/SPS/N/YEM/111")</f>
        <v xml:space="preserve"> G/SPS/N/ARE/318, G/SPS/N/BHR/271, G/SPS/N/KWT/198, G/SPS/N/OMN/167, G/SPS/N/QAT/170, G/SPS/N/SAU/605, G/SPS/N/YEM/111</v>
      </c>
      <c r="D66" s="1" t="s">
        <v>2540</v>
      </c>
      <c r="E66" s="1" t="s">
        <v>2541</v>
      </c>
      <c r="F66" s="1" t="s">
        <v>2542</v>
      </c>
      <c r="G66" s="1" t="s">
        <v>23</v>
      </c>
      <c r="H66" s="1" t="s">
        <v>1865</v>
      </c>
      <c r="I66" s="1" t="s">
        <v>169</v>
      </c>
      <c r="J66" s="1" t="s">
        <v>23</v>
      </c>
      <c r="K66" s="1" t="s">
        <v>2543</v>
      </c>
      <c r="L66" s="3" t="s">
        <v>23</v>
      </c>
      <c r="M66" s="9">
        <v>46061</v>
      </c>
      <c r="N66" s="9" t="s">
        <v>23</v>
      </c>
      <c r="O66" s="9" t="s">
        <v>23</v>
      </c>
      <c r="P66" s="3" t="s">
        <v>24</v>
      </c>
      <c r="Q66" s="1" t="s">
        <v>2544</v>
      </c>
      <c r="R66" s="3" t="str">
        <f>HYPERLINK("https://docs.wto.org/imrd/directdoc.asp?DDFDocuments/t/G/SPS/NARE318.docx", "https://docs.wto.org/imrd/directdoc.asp?DDFDocuments/t/G/SPS/NARE318.docx")</f>
        <v>https://docs.wto.org/imrd/directdoc.asp?DDFDocuments/t/G/SPS/NARE318.docx</v>
      </c>
      <c r="S66" s="3" t="str">
        <f>HYPERLINK("https://docs.wto.org/imrd/directdoc.asp?DDFDocuments/u/G/SPS/NARE318.docx", "https://docs.wto.org/imrd/directdoc.asp?DDFDocuments/u/G/SPS/NARE318.docx")</f>
        <v>https://docs.wto.org/imrd/directdoc.asp?DDFDocuments/u/G/SPS/NARE318.docx</v>
      </c>
      <c r="T66" s="3" t="str">
        <f>HYPERLINK("https://docs.wto.org/imrd/directdoc.asp?DDFDocuments/v/G/SPS/NARE318.docx", "https://docs.wto.org/imrd/directdoc.asp?DDFDocuments/v/G/SPS/NARE318.docx")</f>
        <v>https://docs.wto.org/imrd/directdoc.asp?DDFDocuments/v/G/SPS/NARE318.docx</v>
      </c>
    </row>
    <row r="67" spans="1:20" ht="30" x14ac:dyDescent="0.25">
      <c r="A67" s="3" t="s">
        <v>53</v>
      </c>
      <c r="B67" s="9">
        <v>46001</v>
      </c>
      <c r="C67" s="13" t="str">
        <f>HYPERLINK("https://eping.wto.org/en/Search?viewData= G/SPS/N/ARE/318, G/SPS/N/BHR/271, G/SPS/N/KWT/198, G/SPS/N/OMN/167, G/SPS/N/QAT/170, G/SPS/N/SAU/605, G/SPS/N/YEM/111"," G/SPS/N/ARE/318, G/SPS/N/BHR/271, G/SPS/N/KWT/198, G/SPS/N/OMN/167, G/SPS/N/QAT/170, G/SPS/N/SAU/605, G/SPS/N/YEM/111")</f>
        <v xml:space="preserve"> G/SPS/N/ARE/318, G/SPS/N/BHR/271, G/SPS/N/KWT/198, G/SPS/N/OMN/167, G/SPS/N/QAT/170, G/SPS/N/SAU/605, G/SPS/N/YEM/111</v>
      </c>
      <c r="D67" s="1" t="s">
        <v>2540</v>
      </c>
      <c r="E67" s="1" t="s">
        <v>2541</v>
      </c>
      <c r="F67" s="1" t="s">
        <v>2542</v>
      </c>
      <c r="G67" s="1" t="s">
        <v>23</v>
      </c>
      <c r="H67" s="1" t="s">
        <v>1865</v>
      </c>
      <c r="I67" s="1" t="s">
        <v>169</v>
      </c>
      <c r="J67" s="1" t="s">
        <v>23</v>
      </c>
      <c r="K67" s="1" t="s">
        <v>2543</v>
      </c>
      <c r="L67" s="3" t="s">
        <v>23</v>
      </c>
      <c r="M67" s="9">
        <v>46061</v>
      </c>
      <c r="N67" s="9" t="s">
        <v>23</v>
      </c>
      <c r="O67" s="9" t="s">
        <v>23</v>
      </c>
      <c r="P67" s="3" t="s">
        <v>24</v>
      </c>
      <c r="Q67" s="1" t="s">
        <v>2544</v>
      </c>
      <c r="R67" s="3" t="str">
        <f>HYPERLINK("https://docs.wto.org/imrd/directdoc.asp?DDFDocuments/t/G/SPS/NARE318.docx", "https://docs.wto.org/imrd/directdoc.asp?DDFDocuments/t/G/SPS/NARE318.docx")</f>
        <v>https://docs.wto.org/imrd/directdoc.asp?DDFDocuments/t/G/SPS/NARE318.docx</v>
      </c>
      <c r="S67" s="3" t="str">
        <f>HYPERLINK("https://docs.wto.org/imrd/directdoc.asp?DDFDocuments/u/G/SPS/NARE318.docx", "https://docs.wto.org/imrd/directdoc.asp?DDFDocuments/u/G/SPS/NARE318.docx")</f>
        <v>https://docs.wto.org/imrd/directdoc.asp?DDFDocuments/u/G/SPS/NARE318.docx</v>
      </c>
      <c r="T67" s="3" t="str">
        <f>HYPERLINK("https://docs.wto.org/imrd/directdoc.asp?DDFDocuments/v/G/SPS/NARE318.docx", "https://docs.wto.org/imrd/directdoc.asp?DDFDocuments/v/G/SPS/NARE318.docx")</f>
        <v>https://docs.wto.org/imrd/directdoc.asp?DDFDocuments/v/G/SPS/NARE318.docx</v>
      </c>
    </row>
    <row r="68" spans="1:20" ht="30" x14ac:dyDescent="0.25">
      <c r="A68" s="3" t="s">
        <v>68</v>
      </c>
      <c r="B68" s="9">
        <v>46001</v>
      </c>
      <c r="C68" s="13" t="str">
        <f>HYPERLINK("https://eping.wto.org/en/Search?viewData= G/SPS/N/ARE/318, G/SPS/N/BHR/271, G/SPS/N/KWT/198, G/SPS/N/OMN/167, G/SPS/N/QAT/170, G/SPS/N/SAU/605, G/SPS/N/YEM/111"," G/SPS/N/ARE/318, G/SPS/N/BHR/271, G/SPS/N/KWT/198, G/SPS/N/OMN/167, G/SPS/N/QAT/170, G/SPS/N/SAU/605, G/SPS/N/YEM/111")</f>
        <v xml:space="preserve"> G/SPS/N/ARE/318, G/SPS/N/BHR/271, G/SPS/N/KWT/198, G/SPS/N/OMN/167, G/SPS/N/QAT/170, G/SPS/N/SAU/605, G/SPS/N/YEM/111</v>
      </c>
      <c r="D68" s="1" t="s">
        <v>2540</v>
      </c>
      <c r="E68" s="1" t="s">
        <v>2541</v>
      </c>
      <c r="F68" s="1" t="s">
        <v>2542</v>
      </c>
      <c r="G68" s="1" t="s">
        <v>23</v>
      </c>
      <c r="H68" s="1" t="s">
        <v>1865</v>
      </c>
      <c r="I68" s="1" t="s">
        <v>169</v>
      </c>
      <c r="J68" s="1" t="s">
        <v>23</v>
      </c>
      <c r="K68" s="1" t="s">
        <v>2543</v>
      </c>
      <c r="L68" s="3" t="s">
        <v>23</v>
      </c>
      <c r="M68" s="9">
        <v>46061</v>
      </c>
      <c r="N68" s="9" t="s">
        <v>23</v>
      </c>
      <c r="O68" s="9" t="s">
        <v>23</v>
      </c>
      <c r="P68" s="3" t="s">
        <v>24</v>
      </c>
      <c r="Q68" s="1" t="s">
        <v>2544</v>
      </c>
      <c r="R68" s="3" t="str">
        <f>HYPERLINK("https://docs.wto.org/imrd/directdoc.asp?DDFDocuments/t/G/SPS/NARE318.docx", "https://docs.wto.org/imrd/directdoc.asp?DDFDocuments/t/G/SPS/NARE318.docx")</f>
        <v>https://docs.wto.org/imrd/directdoc.asp?DDFDocuments/t/G/SPS/NARE318.docx</v>
      </c>
      <c r="S68" s="3" t="str">
        <f>HYPERLINK("https://docs.wto.org/imrd/directdoc.asp?DDFDocuments/u/G/SPS/NARE318.docx", "https://docs.wto.org/imrd/directdoc.asp?DDFDocuments/u/G/SPS/NARE318.docx")</f>
        <v>https://docs.wto.org/imrd/directdoc.asp?DDFDocuments/u/G/SPS/NARE318.docx</v>
      </c>
      <c r="T68" s="3" t="str">
        <f>HYPERLINK("https://docs.wto.org/imrd/directdoc.asp?DDFDocuments/v/G/SPS/NARE318.docx", "https://docs.wto.org/imrd/directdoc.asp?DDFDocuments/v/G/SPS/NARE318.docx")</f>
        <v>https://docs.wto.org/imrd/directdoc.asp?DDFDocuments/v/G/SPS/NARE318.docx</v>
      </c>
    </row>
    <row r="69" spans="1:20" ht="45" x14ac:dyDescent="0.25">
      <c r="A69" s="3" t="s">
        <v>88</v>
      </c>
      <c r="B69" s="9">
        <v>46001</v>
      </c>
      <c r="C69" s="13" t="str">
        <f>HYPERLINK("https://eping.wto.org/en/Search?viewData= G/SPS/N/BRA/2446"," G/SPS/N/BRA/2446")</f>
        <v xml:space="preserve"> G/SPS/N/BRA/2446</v>
      </c>
      <c r="D69" s="1" t="s">
        <v>2438</v>
      </c>
      <c r="E69" s="1" t="s">
        <v>2585</v>
      </c>
      <c r="F69" s="1" t="s">
        <v>2440</v>
      </c>
      <c r="G69" s="1" t="s">
        <v>23</v>
      </c>
      <c r="H69" s="1" t="s">
        <v>23</v>
      </c>
      <c r="I69" s="1" t="s">
        <v>171</v>
      </c>
      <c r="J69" s="1" t="s">
        <v>23</v>
      </c>
      <c r="K69" s="1" t="s">
        <v>2388</v>
      </c>
      <c r="L69" s="3" t="s">
        <v>42</v>
      </c>
      <c r="M69" s="9">
        <v>46061</v>
      </c>
      <c r="N69" s="9" t="s">
        <v>23</v>
      </c>
      <c r="O69" s="9" t="s">
        <v>23</v>
      </c>
      <c r="P69" s="3" t="s">
        <v>24</v>
      </c>
      <c r="Q69" s="1" t="s">
        <v>2586</v>
      </c>
      <c r="R69" s="3" t="str">
        <f>HYPERLINK("https://docs.wto.org/imrd/directdoc.asp?DDFDocuments/t/G/SPS/NBRA2446.docx", "https://docs.wto.org/imrd/directdoc.asp?DDFDocuments/t/G/SPS/NBRA2446.docx")</f>
        <v>https://docs.wto.org/imrd/directdoc.asp?DDFDocuments/t/G/SPS/NBRA2446.docx</v>
      </c>
      <c r="S69" s="3" t="str">
        <f>HYPERLINK("https://docs.wto.org/imrd/directdoc.asp?DDFDocuments/u/G/SPS/NBRA2446.docx", "https://docs.wto.org/imrd/directdoc.asp?DDFDocuments/u/G/SPS/NBRA2446.docx")</f>
        <v>https://docs.wto.org/imrd/directdoc.asp?DDFDocuments/u/G/SPS/NBRA2446.docx</v>
      </c>
      <c r="T69" s="3" t="str">
        <f>HYPERLINK("https://docs.wto.org/imrd/directdoc.asp?DDFDocuments/v/G/SPS/NBRA2446.docx", "https://docs.wto.org/imrd/directdoc.asp?DDFDocuments/v/G/SPS/NBRA2446.docx")</f>
        <v>https://docs.wto.org/imrd/directdoc.asp?DDFDocuments/v/G/SPS/NBRA2446.docx</v>
      </c>
    </row>
    <row r="70" spans="1:20" ht="60" x14ac:dyDescent="0.25">
      <c r="A70" s="3" t="s">
        <v>111</v>
      </c>
      <c r="B70" s="9">
        <v>46001</v>
      </c>
      <c r="C70" s="13" t="str">
        <f>HYPERLINK("https://eping.wto.org/en/Search?viewData= G/SPS/N/TPKM/651"," G/SPS/N/TPKM/651")</f>
        <v xml:space="preserve"> G/SPS/N/TPKM/651</v>
      </c>
      <c r="D70" s="1" t="s">
        <v>2587</v>
      </c>
      <c r="E70" s="1" t="s">
        <v>2588</v>
      </c>
      <c r="F70" s="1" t="s">
        <v>2589</v>
      </c>
      <c r="G70" s="1" t="s">
        <v>23</v>
      </c>
      <c r="H70" s="1" t="s">
        <v>23</v>
      </c>
      <c r="I70" s="1" t="s">
        <v>169</v>
      </c>
      <c r="J70" s="1" t="s">
        <v>23</v>
      </c>
      <c r="K70" s="1" t="s">
        <v>2543</v>
      </c>
      <c r="L70" s="3" t="s">
        <v>23</v>
      </c>
      <c r="M70" s="9">
        <v>46061</v>
      </c>
      <c r="N70" s="9" t="s">
        <v>23</v>
      </c>
      <c r="O70" s="9" t="s">
        <v>23</v>
      </c>
      <c r="P70" s="3" t="s">
        <v>24</v>
      </c>
      <c r="Q70" s="1" t="s">
        <v>2590</v>
      </c>
      <c r="R70" s="3" t="str">
        <f>HYPERLINK("https://docs.wto.org/imrd/directdoc.asp?DDFDocuments/t/G/SPS/NTPKM651.docx", "https://docs.wto.org/imrd/directdoc.asp?DDFDocuments/t/G/SPS/NTPKM651.docx")</f>
        <v>https://docs.wto.org/imrd/directdoc.asp?DDFDocuments/t/G/SPS/NTPKM651.docx</v>
      </c>
      <c r="S70" s="3" t="str">
        <f>HYPERLINK("https://docs.wto.org/imrd/directdoc.asp?DDFDocuments/u/G/SPS/NTPKM651.docx", "https://docs.wto.org/imrd/directdoc.asp?DDFDocuments/u/G/SPS/NTPKM651.docx")</f>
        <v>https://docs.wto.org/imrd/directdoc.asp?DDFDocuments/u/G/SPS/NTPKM651.docx</v>
      </c>
      <c r="T70" s="3" t="str">
        <f>HYPERLINK("https://docs.wto.org/imrd/directdoc.asp?DDFDocuments/v/G/SPS/NTPKM651.docx", "https://docs.wto.org/imrd/directdoc.asp?DDFDocuments/v/G/SPS/NTPKM651.docx")</f>
        <v>https://docs.wto.org/imrd/directdoc.asp?DDFDocuments/v/G/SPS/NTPKM651.docx</v>
      </c>
    </row>
    <row r="71" spans="1:20" ht="30" x14ac:dyDescent="0.25">
      <c r="A71" s="3" t="s">
        <v>68</v>
      </c>
      <c r="B71" s="9">
        <v>46001</v>
      </c>
      <c r="C71" s="13" t="str">
        <f>HYPERLINK("https://eping.wto.org/en/Search?viewData= G/SPS/N/ARE/319, G/SPS/N/BHR/272, G/SPS/N/KWT/199, G/SPS/N/OMN/168, G/SPS/N/QAT/171, G/SPS/N/SAU/606, G/SPS/N/YEM/112"," G/SPS/N/ARE/319, G/SPS/N/BHR/272, G/SPS/N/KWT/199, G/SPS/N/OMN/168, G/SPS/N/QAT/171, G/SPS/N/SAU/606, G/SPS/N/YEM/112")</f>
        <v xml:space="preserve"> G/SPS/N/ARE/319, G/SPS/N/BHR/272, G/SPS/N/KWT/199, G/SPS/N/OMN/168, G/SPS/N/QAT/171, G/SPS/N/SAU/606, G/SPS/N/YEM/112</v>
      </c>
      <c r="D71" s="1" t="s">
        <v>2545</v>
      </c>
      <c r="E71" s="1" t="s">
        <v>1875</v>
      </c>
      <c r="F71" s="1" t="s">
        <v>2546</v>
      </c>
      <c r="G71" s="1" t="s">
        <v>23</v>
      </c>
      <c r="H71" s="1" t="s">
        <v>1865</v>
      </c>
      <c r="I71" s="1" t="s">
        <v>169</v>
      </c>
      <c r="J71" s="1" t="s">
        <v>23</v>
      </c>
      <c r="K71" s="1" t="s">
        <v>2543</v>
      </c>
      <c r="L71" s="3" t="s">
        <v>23</v>
      </c>
      <c r="M71" s="9">
        <v>46061</v>
      </c>
      <c r="N71" s="9" t="s">
        <v>23</v>
      </c>
      <c r="O71" s="9" t="s">
        <v>23</v>
      </c>
      <c r="P71" s="3" t="s">
        <v>24</v>
      </c>
      <c r="Q71" s="1" t="s">
        <v>2547</v>
      </c>
      <c r="R71" s="3" t="str">
        <f>HYPERLINK("https://docs.wto.org/imrd/directdoc.asp?DDFDocuments/t/G/SPS/NARE319.docx", "https://docs.wto.org/imrd/directdoc.asp?DDFDocuments/t/G/SPS/NARE319.docx")</f>
        <v>https://docs.wto.org/imrd/directdoc.asp?DDFDocuments/t/G/SPS/NARE319.docx</v>
      </c>
      <c r="S71" s="3" t="str">
        <f>HYPERLINK("https://docs.wto.org/imrd/directdoc.asp?DDFDocuments/u/G/SPS/NARE319.docx", "https://docs.wto.org/imrd/directdoc.asp?DDFDocuments/u/G/SPS/NARE319.docx")</f>
        <v>https://docs.wto.org/imrd/directdoc.asp?DDFDocuments/u/G/SPS/NARE319.docx</v>
      </c>
      <c r="T71" s="3" t="str">
        <f>HYPERLINK("https://docs.wto.org/imrd/directdoc.asp?DDFDocuments/v/G/SPS/NARE319.docx", "https://docs.wto.org/imrd/directdoc.asp?DDFDocuments/v/G/SPS/NARE319.docx")</f>
        <v>https://docs.wto.org/imrd/directdoc.asp?DDFDocuments/v/G/SPS/NARE319.docx</v>
      </c>
    </row>
    <row r="72" spans="1:20" ht="30" x14ac:dyDescent="0.25">
      <c r="A72" s="3" t="s">
        <v>54</v>
      </c>
      <c r="B72" s="9">
        <v>46001</v>
      </c>
      <c r="C72" s="13" t="str">
        <f>HYPERLINK("https://eping.wto.org/en/Search?viewData= G/SPS/N/ARE/319, G/SPS/N/BHR/272, G/SPS/N/KWT/199, G/SPS/N/OMN/168, G/SPS/N/QAT/171, G/SPS/N/SAU/606, G/SPS/N/YEM/112"," G/SPS/N/ARE/319, G/SPS/N/BHR/272, G/SPS/N/KWT/199, G/SPS/N/OMN/168, G/SPS/N/QAT/171, G/SPS/N/SAU/606, G/SPS/N/YEM/112")</f>
        <v xml:space="preserve"> G/SPS/N/ARE/319, G/SPS/N/BHR/272, G/SPS/N/KWT/199, G/SPS/N/OMN/168, G/SPS/N/QAT/171, G/SPS/N/SAU/606, G/SPS/N/YEM/112</v>
      </c>
      <c r="D72" s="1" t="s">
        <v>2545</v>
      </c>
      <c r="E72" s="1" t="s">
        <v>1875</v>
      </c>
      <c r="F72" s="1" t="s">
        <v>2546</v>
      </c>
      <c r="G72" s="1" t="s">
        <v>23</v>
      </c>
      <c r="H72" s="1" t="s">
        <v>1865</v>
      </c>
      <c r="I72" s="1" t="s">
        <v>169</v>
      </c>
      <c r="J72" s="1" t="s">
        <v>23</v>
      </c>
      <c r="K72" s="1" t="s">
        <v>2543</v>
      </c>
      <c r="L72" s="3" t="s">
        <v>23</v>
      </c>
      <c r="M72" s="9">
        <v>46061</v>
      </c>
      <c r="N72" s="9" t="s">
        <v>23</v>
      </c>
      <c r="O72" s="9" t="s">
        <v>23</v>
      </c>
      <c r="P72" s="3" t="s">
        <v>24</v>
      </c>
      <c r="Q72" s="1" t="s">
        <v>2547</v>
      </c>
      <c r="R72" s="3" t="str">
        <f>HYPERLINK("https://docs.wto.org/imrd/directdoc.asp?DDFDocuments/t/G/SPS/NARE319.docx", "https://docs.wto.org/imrd/directdoc.asp?DDFDocuments/t/G/SPS/NARE319.docx")</f>
        <v>https://docs.wto.org/imrd/directdoc.asp?DDFDocuments/t/G/SPS/NARE319.docx</v>
      </c>
      <c r="S72" s="3" t="str">
        <f>HYPERLINK("https://docs.wto.org/imrd/directdoc.asp?DDFDocuments/u/G/SPS/NARE319.docx", "https://docs.wto.org/imrd/directdoc.asp?DDFDocuments/u/G/SPS/NARE319.docx")</f>
        <v>https://docs.wto.org/imrd/directdoc.asp?DDFDocuments/u/G/SPS/NARE319.docx</v>
      </c>
      <c r="T72" s="3" t="str">
        <f>HYPERLINK("https://docs.wto.org/imrd/directdoc.asp?DDFDocuments/v/G/SPS/NARE319.docx", "https://docs.wto.org/imrd/directdoc.asp?DDFDocuments/v/G/SPS/NARE319.docx")</f>
        <v>https://docs.wto.org/imrd/directdoc.asp?DDFDocuments/v/G/SPS/NARE319.docx</v>
      </c>
    </row>
    <row r="73" spans="1:20" ht="210" x14ac:dyDescent="0.25">
      <c r="A73" s="3" t="s">
        <v>2349</v>
      </c>
      <c r="B73" s="9">
        <v>46002</v>
      </c>
      <c r="C73" s="13" t="str">
        <f>HYPERLINK("https://eping.wto.org/en/Search?viewData= G/SPS/N/NIC/232"," G/SPS/N/NIC/232")</f>
        <v xml:space="preserve"> G/SPS/N/NIC/232</v>
      </c>
      <c r="D73" s="1" t="s">
        <v>2591</v>
      </c>
      <c r="E73" s="1" t="s">
        <v>2592</v>
      </c>
      <c r="F73" s="1" t="s">
        <v>2593</v>
      </c>
      <c r="G73" s="1" t="s">
        <v>2594</v>
      </c>
      <c r="H73" s="1" t="s">
        <v>23</v>
      </c>
      <c r="I73" s="1" t="s">
        <v>2353</v>
      </c>
      <c r="J73" s="1" t="s">
        <v>23</v>
      </c>
      <c r="K73" s="1" t="s">
        <v>2442</v>
      </c>
      <c r="L73" s="3" t="s">
        <v>37</v>
      </c>
      <c r="M73" s="9">
        <v>46062</v>
      </c>
      <c r="N73" s="9" t="s">
        <v>23</v>
      </c>
      <c r="O73" s="9" t="s">
        <v>23</v>
      </c>
      <c r="P73" s="3" t="s">
        <v>24</v>
      </c>
      <c r="Q73" s="1" t="s">
        <v>2595</v>
      </c>
      <c r="R73" s="3" t="str">
        <f>HYPERLINK("https://docs.wto.org/imrd/directdoc.asp?DDFDocuments/t/G/SPS/NNIC232.docx", "https://docs.wto.org/imrd/directdoc.asp?DDFDocuments/t/G/SPS/NNIC232.docx")</f>
        <v>https://docs.wto.org/imrd/directdoc.asp?DDFDocuments/t/G/SPS/NNIC232.docx</v>
      </c>
      <c r="S73" s="3" t="str">
        <f>HYPERLINK("https://docs.wto.org/imrd/directdoc.asp?DDFDocuments/u/G/SPS/NNIC232.docx", "https://docs.wto.org/imrd/directdoc.asp?DDFDocuments/u/G/SPS/NNIC232.docx")</f>
        <v>https://docs.wto.org/imrd/directdoc.asp?DDFDocuments/u/G/SPS/NNIC232.docx</v>
      </c>
      <c r="T73" s="3" t="str">
        <f>HYPERLINK("https://docs.wto.org/imrd/directdoc.asp?DDFDocuments/v/G/SPS/NNIC232.docx", "https://docs.wto.org/imrd/directdoc.asp?DDFDocuments/v/G/SPS/NNIC232.docx")</f>
        <v>https://docs.wto.org/imrd/directdoc.asp?DDFDocuments/v/G/SPS/NNIC232.docx</v>
      </c>
    </row>
    <row r="74" spans="1:20" ht="135" x14ac:dyDescent="0.25">
      <c r="A74" s="3" t="s">
        <v>2349</v>
      </c>
      <c r="B74" s="9">
        <v>46002</v>
      </c>
      <c r="C74" s="13" t="str">
        <f>HYPERLINK("https://eping.wto.org/en/Search?viewData= G/SPS/N/NIC/234"," G/SPS/N/NIC/234")</f>
        <v xml:space="preserve"> G/SPS/N/NIC/234</v>
      </c>
      <c r="D74" s="1" t="s">
        <v>2596</v>
      </c>
      <c r="E74" s="1" t="s">
        <v>2597</v>
      </c>
      <c r="F74" s="1" t="s">
        <v>2598</v>
      </c>
      <c r="G74" s="1" t="s">
        <v>23</v>
      </c>
      <c r="H74" s="1" t="s">
        <v>23</v>
      </c>
      <c r="I74" s="1" t="s">
        <v>2353</v>
      </c>
      <c r="J74" s="1" t="s">
        <v>23</v>
      </c>
      <c r="K74" s="1" t="s">
        <v>182</v>
      </c>
      <c r="L74" s="3" t="s">
        <v>25</v>
      </c>
      <c r="M74" s="9">
        <v>46062</v>
      </c>
      <c r="N74" s="9" t="s">
        <v>23</v>
      </c>
      <c r="O74" s="9" t="s">
        <v>23</v>
      </c>
      <c r="P74" s="3" t="s">
        <v>24</v>
      </c>
      <c r="Q74" s="1" t="s">
        <v>2599</v>
      </c>
      <c r="R74" s="3" t="str">
        <f>HYPERLINK("https://docs.wto.org/imrd/directdoc.asp?DDFDocuments/t/G/SPS/NNIC234.docx", "https://docs.wto.org/imrd/directdoc.asp?DDFDocuments/t/G/SPS/NNIC234.docx")</f>
        <v>https://docs.wto.org/imrd/directdoc.asp?DDFDocuments/t/G/SPS/NNIC234.docx</v>
      </c>
      <c r="S74" s="3" t="str">
        <f>HYPERLINK("https://docs.wto.org/imrd/directdoc.asp?DDFDocuments/u/G/SPS/NNIC234.docx", "https://docs.wto.org/imrd/directdoc.asp?DDFDocuments/u/G/SPS/NNIC234.docx")</f>
        <v>https://docs.wto.org/imrd/directdoc.asp?DDFDocuments/u/G/SPS/NNIC234.docx</v>
      </c>
      <c r="T74" s="3" t="str">
        <f>HYPERLINK("https://docs.wto.org/imrd/directdoc.asp?DDFDocuments/v/G/SPS/NNIC234.docx", "https://docs.wto.org/imrd/directdoc.asp?DDFDocuments/v/G/SPS/NNIC234.docx")</f>
        <v>https://docs.wto.org/imrd/directdoc.asp?DDFDocuments/v/G/SPS/NNIC234.docx</v>
      </c>
    </row>
    <row r="75" spans="1:20" ht="210" x14ac:dyDescent="0.25">
      <c r="A75" s="3" t="s">
        <v>2349</v>
      </c>
      <c r="B75" s="9">
        <v>46002</v>
      </c>
      <c r="C75" s="13" t="str">
        <f>HYPERLINK("https://eping.wto.org/en/Search?viewData= G/SPS/N/NIC/233"," G/SPS/N/NIC/233")</f>
        <v xml:space="preserve"> G/SPS/N/NIC/233</v>
      </c>
      <c r="D75" s="1" t="s">
        <v>2600</v>
      </c>
      <c r="E75" s="1" t="s">
        <v>2601</v>
      </c>
      <c r="F75" s="1" t="s">
        <v>2593</v>
      </c>
      <c r="G75" s="1" t="s">
        <v>2594</v>
      </c>
      <c r="H75" s="1" t="s">
        <v>23</v>
      </c>
      <c r="I75" s="1" t="s">
        <v>2353</v>
      </c>
      <c r="J75" s="1" t="s">
        <v>23</v>
      </c>
      <c r="K75" s="1" t="s">
        <v>182</v>
      </c>
      <c r="L75" s="3" t="s">
        <v>2232</v>
      </c>
      <c r="M75" s="9">
        <v>46062</v>
      </c>
      <c r="N75" s="9" t="s">
        <v>23</v>
      </c>
      <c r="O75" s="9" t="s">
        <v>23</v>
      </c>
      <c r="P75" s="3" t="s">
        <v>24</v>
      </c>
      <c r="Q75" s="1" t="s">
        <v>2602</v>
      </c>
      <c r="R75" s="3" t="str">
        <f>HYPERLINK("https://docs.wto.org/imrd/directdoc.asp?DDFDocuments/t/G/SPS/NNIC233.docx", "https://docs.wto.org/imrd/directdoc.asp?DDFDocuments/t/G/SPS/NNIC233.docx")</f>
        <v>https://docs.wto.org/imrd/directdoc.asp?DDFDocuments/t/G/SPS/NNIC233.docx</v>
      </c>
      <c r="S75" s="3" t="str">
        <f>HYPERLINK("https://docs.wto.org/imrd/directdoc.asp?DDFDocuments/u/G/SPS/NNIC233.docx", "https://docs.wto.org/imrd/directdoc.asp?DDFDocuments/u/G/SPS/NNIC233.docx")</f>
        <v>https://docs.wto.org/imrd/directdoc.asp?DDFDocuments/u/G/SPS/NNIC233.docx</v>
      </c>
      <c r="T75" s="3" t="str">
        <f>HYPERLINK("https://docs.wto.org/imrd/directdoc.asp?DDFDocuments/v/G/SPS/NNIC233.docx", "https://docs.wto.org/imrd/directdoc.asp?DDFDocuments/v/G/SPS/NNIC233.docx")</f>
        <v>https://docs.wto.org/imrd/directdoc.asp?DDFDocuments/v/G/SPS/NNIC233.docx</v>
      </c>
    </row>
    <row r="76" spans="1:20" ht="409.5" x14ac:dyDescent="0.25">
      <c r="A76" s="3" t="s">
        <v>213</v>
      </c>
      <c r="B76" s="9">
        <v>46003</v>
      </c>
      <c r="C76" s="13" t="str">
        <f>HYPERLINK("https://eping.wto.org/en/Search?viewData= G/SPS/N/MAR/108/Add.1"," G/SPS/N/MAR/108/Add.1")</f>
        <v xml:space="preserve"> G/SPS/N/MAR/108/Add.1</v>
      </c>
      <c r="D76" s="1" t="s">
        <v>2603</v>
      </c>
      <c r="E76" s="1" t="s">
        <v>2603</v>
      </c>
      <c r="F76" s="1" t="s">
        <v>2604</v>
      </c>
      <c r="G76" s="1" t="s">
        <v>2605</v>
      </c>
      <c r="H76" s="1" t="s">
        <v>23</v>
      </c>
      <c r="I76" s="1" t="s">
        <v>169</v>
      </c>
      <c r="J76" s="1" t="s">
        <v>23</v>
      </c>
      <c r="K76" s="1" t="s">
        <v>199</v>
      </c>
      <c r="L76" s="3"/>
      <c r="M76" s="9" t="s">
        <v>23</v>
      </c>
      <c r="N76" s="9" t="s">
        <v>23</v>
      </c>
      <c r="O76" s="9" t="s">
        <v>23</v>
      </c>
      <c r="P76" s="3" t="s">
        <v>71</v>
      </c>
      <c r="Q76" s="1" t="s">
        <v>2606</v>
      </c>
      <c r="R76" s="3" t="str">
        <f>HYPERLINK("https://docs.wto.org/imrd/directdoc.asp?DDFDocuments/t/G/SPS/NMAR108A1.docx", "https://docs.wto.org/imrd/directdoc.asp?DDFDocuments/t/G/SPS/NMAR108A1.docx")</f>
        <v>https://docs.wto.org/imrd/directdoc.asp?DDFDocuments/t/G/SPS/NMAR108A1.docx</v>
      </c>
      <c r="S76" s="3" t="str">
        <f>HYPERLINK("https://docs.wto.org/imrd/directdoc.asp?DDFDocuments/u/G/SPS/NMAR108A1.docx", "https://docs.wto.org/imrd/directdoc.asp?DDFDocuments/u/G/SPS/NMAR108A1.docx")</f>
        <v>https://docs.wto.org/imrd/directdoc.asp?DDFDocuments/u/G/SPS/NMAR108A1.docx</v>
      </c>
      <c r="T76" s="3" t="str">
        <f>HYPERLINK("https://docs.wto.org/imrd/directdoc.asp?DDFDocuments/v/G/SPS/NMAR108A1.docx", "https://docs.wto.org/imrd/directdoc.asp?DDFDocuments/v/G/SPS/NMAR108A1.docx")</f>
        <v>https://docs.wto.org/imrd/directdoc.asp?DDFDocuments/v/G/SPS/NMAR108A1.docx</v>
      </c>
    </row>
    <row r="77" spans="1:20" ht="165" x14ac:dyDescent="0.25">
      <c r="A77" s="3" t="s">
        <v>2349</v>
      </c>
      <c r="B77" s="9">
        <v>46003</v>
      </c>
      <c r="C77" s="13" t="str">
        <f>HYPERLINK("https://eping.wto.org/en/Search?viewData= G/SPS/N/NIC/236"," G/SPS/N/NIC/236")</f>
        <v xml:space="preserve"> G/SPS/N/NIC/236</v>
      </c>
      <c r="D77" s="1" t="s">
        <v>2607</v>
      </c>
      <c r="E77" s="1" t="s">
        <v>2608</v>
      </c>
      <c r="F77" s="1" t="s">
        <v>2609</v>
      </c>
      <c r="G77" s="1" t="s">
        <v>23</v>
      </c>
      <c r="H77" s="1" t="s">
        <v>23</v>
      </c>
      <c r="I77" s="1" t="s">
        <v>2353</v>
      </c>
      <c r="J77" s="1" t="s">
        <v>23</v>
      </c>
      <c r="K77" s="1" t="s">
        <v>182</v>
      </c>
      <c r="L77" s="3" t="s">
        <v>25</v>
      </c>
      <c r="M77" s="9">
        <v>46063</v>
      </c>
      <c r="N77" s="9" t="s">
        <v>23</v>
      </c>
      <c r="O77" s="9" t="s">
        <v>23</v>
      </c>
      <c r="P77" s="3" t="s">
        <v>24</v>
      </c>
      <c r="Q77" s="1" t="s">
        <v>2610</v>
      </c>
      <c r="R77" s="3" t="str">
        <f>HYPERLINK("https://docs.wto.org/imrd/directdoc.asp?DDFDocuments/t/G/SPS/NNIC236.docx", "https://docs.wto.org/imrd/directdoc.asp?DDFDocuments/t/G/SPS/NNIC236.docx")</f>
        <v>https://docs.wto.org/imrd/directdoc.asp?DDFDocuments/t/G/SPS/NNIC236.docx</v>
      </c>
      <c r="S77" s="3" t="str">
        <f>HYPERLINK("https://docs.wto.org/imrd/directdoc.asp?DDFDocuments/u/G/SPS/NNIC236.docx", "https://docs.wto.org/imrd/directdoc.asp?DDFDocuments/u/G/SPS/NNIC236.docx")</f>
        <v>https://docs.wto.org/imrd/directdoc.asp?DDFDocuments/u/G/SPS/NNIC236.docx</v>
      </c>
      <c r="T77" s="3" t="str">
        <f>HYPERLINK("https://docs.wto.org/imrd/directdoc.asp?DDFDocuments/v/G/SPS/NNIC236.docx", "https://docs.wto.org/imrd/directdoc.asp?DDFDocuments/v/G/SPS/NNIC236.docx")</f>
        <v>https://docs.wto.org/imrd/directdoc.asp?DDFDocuments/v/G/SPS/NNIC236.docx</v>
      </c>
    </row>
    <row r="78" spans="1:20" ht="90" x14ac:dyDescent="0.25">
      <c r="A78" s="3" t="s">
        <v>27</v>
      </c>
      <c r="B78" s="9">
        <v>46003</v>
      </c>
      <c r="C78" s="13" t="str">
        <f>HYPERLINK("https://eping.wto.org/en/Search?viewData= G/SPS/N/CHL/869"," G/SPS/N/CHL/869")</f>
        <v xml:space="preserve"> G/SPS/N/CHL/869</v>
      </c>
      <c r="D78" s="1" t="s">
        <v>2611</v>
      </c>
      <c r="E78" s="1" t="s">
        <v>2612</v>
      </c>
      <c r="F78" s="1" t="s">
        <v>2613</v>
      </c>
      <c r="G78" s="1" t="s">
        <v>23</v>
      </c>
      <c r="H78" s="1" t="s">
        <v>23</v>
      </c>
      <c r="I78" s="1" t="s">
        <v>171</v>
      </c>
      <c r="J78" s="1" t="s">
        <v>23</v>
      </c>
      <c r="K78" s="1" t="s">
        <v>192</v>
      </c>
      <c r="L78" s="3" t="s">
        <v>70</v>
      </c>
      <c r="M78" s="9" t="s">
        <v>23</v>
      </c>
      <c r="N78" s="9" t="s">
        <v>23</v>
      </c>
      <c r="O78" s="9" t="s">
        <v>23</v>
      </c>
      <c r="P78" s="3" t="s">
        <v>24</v>
      </c>
      <c r="Q78" s="1" t="s">
        <v>2614</v>
      </c>
      <c r="R78" s="3" t="str">
        <f>HYPERLINK("https://docs.wto.org/imrd/directdoc.asp?DDFDocuments/t/G/SPS/NCHL869.docx", "https://docs.wto.org/imrd/directdoc.asp?DDFDocuments/t/G/SPS/NCHL869.docx")</f>
        <v>https://docs.wto.org/imrd/directdoc.asp?DDFDocuments/t/G/SPS/NCHL869.docx</v>
      </c>
      <c r="S78" s="3" t="str">
        <f>HYPERLINK("https://docs.wto.org/imrd/directdoc.asp?DDFDocuments/u/G/SPS/NCHL869.docx", "https://docs.wto.org/imrd/directdoc.asp?DDFDocuments/u/G/SPS/NCHL869.docx")</f>
        <v>https://docs.wto.org/imrd/directdoc.asp?DDFDocuments/u/G/SPS/NCHL869.docx</v>
      </c>
      <c r="T78" s="3" t="str">
        <f>HYPERLINK("https://docs.wto.org/imrd/directdoc.asp?DDFDocuments/v/G/SPS/NCHL869.docx", "https://docs.wto.org/imrd/directdoc.asp?DDFDocuments/v/G/SPS/NCHL869.docx")</f>
        <v>https://docs.wto.org/imrd/directdoc.asp?DDFDocuments/v/G/SPS/NCHL869.docx</v>
      </c>
    </row>
    <row r="79" spans="1:20" ht="75" x14ac:dyDescent="0.25">
      <c r="A79" s="3" t="s">
        <v>27</v>
      </c>
      <c r="B79" s="9">
        <v>46003</v>
      </c>
      <c r="C79" s="13" t="str">
        <f>HYPERLINK("https://eping.wto.org/en/Search?viewData= G/SPS/N/CHL/868"," G/SPS/N/CHL/868")</f>
        <v xml:space="preserve"> G/SPS/N/CHL/868</v>
      </c>
      <c r="D79" s="1" t="s">
        <v>2615</v>
      </c>
      <c r="E79" s="1" t="s">
        <v>2616</v>
      </c>
      <c r="F79" s="1" t="s">
        <v>2617</v>
      </c>
      <c r="G79" s="1" t="s">
        <v>23</v>
      </c>
      <c r="H79" s="1" t="s">
        <v>23</v>
      </c>
      <c r="I79" s="1" t="s">
        <v>171</v>
      </c>
      <c r="J79" s="1" t="s">
        <v>23</v>
      </c>
      <c r="K79" s="1" t="s">
        <v>182</v>
      </c>
      <c r="L79" s="3" t="s">
        <v>118</v>
      </c>
      <c r="M79" s="9">
        <v>46063</v>
      </c>
      <c r="N79" s="9" t="s">
        <v>23</v>
      </c>
      <c r="O79" s="9" t="s">
        <v>23</v>
      </c>
      <c r="P79" s="3" t="s">
        <v>24</v>
      </c>
      <c r="Q79" s="1" t="s">
        <v>2618</v>
      </c>
      <c r="R79" s="3" t="str">
        <f>HYPERLINK("https://docs.wto.org/imrd/directdoc.asp?DDFDocuments/t/G/SPS/NCHL868.docx", "https://docs.wto.org/imrd/directdoc.asp?DDFDocuments/t/G/SPS/NCHL868.docx")</f>
        <v>https://docs.wto.org/imrd/directdoc.asp?DDFDocuments/t/G/SPS/NCHL868.docx</v>
      </c>
      <c r="S79" s="3" t="str">
        <f>HYPERLINK("https://docs.wto.org/imrd/directdoc.asp?DDFDocuments/u/G/SPS/NCHL868.docx", "https://docs.wto.org/imrd/directdoc.asp?DDFDocuments/u/G/SPS/NCHL868.docx")</f>
        <v>https://docs.wto.org/imrd/directdoc.asp?DDFDocuments/u/G/SPS/NCHL868.docx</v>
      </c>
      <c r="T79" s="3" t="str">
        <f>HYPERLINK("https://docs.wto.org/imrd/directdoc.asp?DDFDocuments/v/G/SPS/NCHL868.docx", "https://docs.wto.org/imrd/directdoc.asp?DDFDocuments/v/G/SPS/NCHL868.docx")</f>
        <v>https://docs.wto.org/imrd/directdoc.asp?DDFDocuments/v/G/SPS/NCHL868.docx</v>
      </c>
    </row>
    <row r="80" spans="1:20" ht="120" x14ac:dyDescent="0.25">
      <c r="A80" s="3" t="s">
        <v>204</v>
      </c>
      <c r="B80" s="9">
        <v>46003</v>
      </c>
      <c r="C80" s="13" t="str">
        <f>HYPERLINK("https://eping.wto.org/en/Search?viewData= G/SPS/N/URY/104"," G/SPS/N/URY/104")</f>
        <v xml:space="preserve"> G/SPS/N/URY/104</v>
      </c>
      <c r="D80" s="1" t="s">
        <v>2619</v>
      </c>
      <c r="E80" s="1" t="s">
        <v>2620</v>
      </c>
      <c r="F80" s="1" t="s">
        <v>2621</v>
      </c>
      <c r="G80" s="1" t="s">
        <v>2622</v>
      </c>
      <c r="H80" s="1" t="s">
        <v>23</v>
      </c>
      <c r="I80" s="1" t="s">
        <v>2623</v>
      </c>
      <c r="J80" s="1" t="s">
        <v>23</v>
      </c>
      <c r="K80" s="1" t="s">
        <v>2624</v>
      </c>
      <c r="L80" s="3" t="s">
        <v>37</v>
      </c>
      <c r="M80" s="9" t="s">
        <v>23</v>
      </c>
      <c r="N80" s="9" t="s">
        <v>23</v>
      </c>
      <c r="O80" s="9" t="s">
        <v>23</v>
      </c>
      <c r="P80" s="3" t="s">
        <v>35</v>
      </c>
      <c r="Q80" s="1" t="s">
        <v>2625</v>
      </c>
      <c r="R80" s="3" t="str">
        <f>HYPERLINK("https://docs.wto.org/imrd/directdoc.asp?DDFDocuments/t/G/SPS/NURY104.docx", "https://docs.wto.org/imrd/directdoc.asp?DDFDocuments/t/G/SPS/NURY104.docx")</f>
        <v>https://docs.wto.org/imrd/directdoc.asp?DDFDocuments/t/G/SPS/NURY104.docx</v>
      </c>
      <c r="S80" s="3" t="str">
        <f>HYPERLINK("https://docs.wto.org/imrd/directdoc.asp?DDFDocuments/u/G/SPS/NURY104.docx", "https://docs.wto.org/imrd/directdoc.asp?DDFDocuments/u/G/SPS/NURY104.docx")</f>
        <v>https://docs.wto.org/imrd/directdoc.asp?DDFDocuments/u/G/SPS/NURY104.docx</v>
      </c>
      <c r="T80" s="3" t="str">
        <f>HYPERLINK("https://docs.wto.org/imrd/directdoc.asp?DDFDocuments/v/G/SPS/NURY104.docx", "https://docs.wto.org/imrd/directdoc.asp?DDFDocuments/v/G/SPS/NURY104.docx")</f>
        <v>https://docs.wto.org/imrd/directdoc.asp?DDFDocuments/v/G/SPS/NURY104.docx</v>
      </c>
    </row>
    <row r="81" spans="1:20" ht="150" x14ac:dyDescent="0.25">
      <c r="A81" s="3" t="s">
        <v>33</v>
      </c>
      <c r="B81" s="9">
        <v>46003</v>
      </c>
      <c r="C81" s="13" t="str">
        <f>HYPERLINK("https://eping.wto.org/en/Search?viewData= G/SPS/N/COL/408"," G/SPS/N/COL/408")</f>
        <v xml:space="preserve"> G/SPS/N/COL/408</v>
      </c>
      <c r="D81" s="1" t="s">
        <v>2626</v>
      </c>
      <c r="E81" s="1" t="s">
        <v>2627</v>
      </c>
      <c r="F81" s="1" t="s">
        <v>2628</v>
      </c>
      <c r="G81" s="1" t="s">
        <v>2629</v>
      </c>
      <c r="H81" s="1" t="s">
        <v>23</v>
      </c>
      <c r="I81" s="1" t="s">
        <v>175</v>
      </c>
      <c r="J81" s="1" t="s">
        <v>23</v>
      </c>
      <c r="K81" s="1" t="s">
        <v>208</v>
      </c>
      <c r="L81" s="3" t="s">
        <v>41</v>
      </c>
      <c r="M81" s="9">
        <v>46063</v>
      </c>
      <c r="N81" s="9" t="s">
        <v>23</v>
      </c>
      <c r="O81" s="9" t="s">
        <v>23</v>
      </c>
      <c r="P81" s="3" t="s">
        <v>24</v>
      </c>
      <c r="Q81" s="1" t="s">
        <v>2630</v>
      </c>
      <c r="R81" s="3" t="str">
        <f>HYPERLINK("https://docs.wto.org/imrd/directdoc.asp?DDFDocuments/t/G/SPS/NCOL408.docx", "https://docs.wto.org/imrd/directdoc.asp?DDFDocuments/t/G/SPS/NCOL408.docx")</f>
        <v>https://docs.wto.org/imrd/directdoc.asp?DDFDocuments/t/G/SPS/NCOL408.docx</v>
      </c>
      <c r="S81" s="3" t="str">
        <f>HYPERLINK("https://docs.wto.org/imrd/directdoc.asp?DDFDocuments/u/G/SPS/NCOL408.docx", "https://docs.wto.org/imrd/directdoc.asp?DDFDocuments/u/G/SPS/NCOL408.docx")</f>
        <v>https://docs.wto.org/imrd/directdoc.asp?DDFDocuments/u/G/SPS/NCOL408.docx</v>
      </c>
      <c r="T81" s="3" t="str">
        <f>HYPERLINK("https://docs.wto.org/imrd/directdoc.asp?DDFDocuments/v/G/SPS/NCOL408.docx", "https://docs.wto.org/imrd/directdoc.asp?DDFDocuments/v/G/SPS/NCOL408.docx")</f>
        <v>https://docs.wto.org/imrd/directdoc.asp?DDFDocuments/v/G/SPS/NCOL408.docx</v>
      </c>
    </row>
    <row r="82" spans="1:20" ht="300" x14ac:dyDescent="0.25">
      <c r="A82" s="3" t="s">
        <v>2631</v>
      </c>
      <c r="B82" s="9">
        <v>46003</v>
      </c>
      <c r="C82" s="13" t="str">
        <f>HYPERLINK("https://eping.wto.org/en/Search?viewData= G/SPS/N/HND/24/Add.1"," G/SPS/N/HND/24/Add.1")</f>
        <v xml:space="preserve"> G/SPS/N/HND/24/Add.1</v>
      </c>
      <c r="D82" s="1" t="s">
        <v>2632</v>
      </c>
      <c r="E82" s="1" t="s">
        <v>2632</v>
      </c>
      <c r="F82" s="1" t="s">
        <v>2633</v>
      </c>
      <c r="G82" s="1" t="s">
        <v>2634</v>
      </c>
      <c r="H82" s="1" t="s">
        <v>23</v>
      </c>
      <c r="I82" s="1" t="s">
        <v>171</v>
      </c>
      <c r="K82" s="1" t="s">
        <v>2635</v>
      </c>
      <c r="L82" s="3"/>
      <c r="M82" s="9">
        <v>46063</v>
      </c>
      <c r="N82" s="9" t="s">
        <v>23</v>
      </c>
      <c r="O82" s="9" t="s">
        <v>23</v>
      </c>
      <c r="P82" s="3" t="s">
        <v>71</v>
      </c>
      <c r="Q82" s="3"/>
      <c r="R82" s="3" t="str">
        <f>HYPERLINK("https://docs.wto.org/imrd/directdoc.asp?DDFDocuments/t/G/SPS/NHND24A1.docx", "https://docs.wto.org/imrd/directdoc.asp?DDFDocuments/t/G/SPS/NHND24A1.docx")</f>
        <v>https://docs.wto.org/imrd/directdoc.asp?DDFDocuments/t/G/SPS/NHND24A1.docx</v>
      </c>
      <c r="S82" s="3" t="str">
        <f>HYPERLINK("https://docs.wto.org/imrd/directdoc.asp?DDFDocuments/u/G/SPS/NHND24A1.docx", "https://docs.wto.org/imrd/directdoc.asp?DDFDocuments/u/G/SPS/NHND24A1.docx")</f>
        <v>https://docs.wto.org/imrd/directdoc.asp?DDFDocuments/u/G/SPS/NHND24A1.docx</v>
      </c>
      <c r="T82" s="3" t="str">
        <f>HYPERLINK("https://docs.wto.org/imrd/directdoc.asp?DDFDocuments/v/G/SPS/NHND24A1.docx", "https://docs.wto.org/imrd/directdoc.asp?DDFDocuments/v/G/SPS/NHND24A1.docx")</f>
        <v>https://docs.wto.org/imrd/directdoc.asp?DDFDocuments/v/G/SPS/NHND24A1.docx</v>
      </c>
    </row>
    <row r="83" spans="1:20" ht="150" x14ac:dyDescent="0.25">
      <c r="A83" s="3" t="s">
        <v>2349</v>
      </c>
      <c r="B83" s="9">
        <v>46003</v>
      </c>
      <c r="C83" s="13" t="str">
        <f>HYPERLINK("https://eping.wto.org/en/Search?viewData= G/SPS/N/NIC/235"," G/SPS/N/NIC/235")</f>
        <v xml:space="preserve"> G/SPS/N/NIC/235</v>
      </c>
      <c r="D83" s="1" t="s">
        <v>2636</v>
      </c>
      <c r="E83" s="1" t="s">
        <v>2637</v>
      </c>
      <c r="F83" s="1" t="s">
        <v>2638</v>
      </c>
      <c r="G83" s="1" t="s">
        <v>23</v>
      </c>
      <c r="H83" s="1" t="s">
        <v>23</v>
      </c>
      <c r="I83" s="1" t="s">
        <v>2353</v>
      </c>
      <c r="J83" s="1" t="s">
        <v>23</v>
      </c>
      <c r="K83" s="1" t="s">
        <v>182</v>
      </c>
      <c r="L83" s="3" t="s">
        <v>25</v>
      </c>
      <c r="M83" s="9">
        <v>46063</v>
      </c>
      <c r="N83" s="9" t="s">
        <v>23</v>
      </c>
      <c r="O83" s="9" t="s">
        <v>23</v>
      </c>
      <c r="P83" s="3" t="s">
        <v>24</v>
      </c>
      <c r="Q83" s="1" t="s">
        <v>2639</v>
      </c>
      <c r="R83" s="3" t="str">
        <f>HYPERLINK("https://docs.wto.org/imrd/directdoc.asp?DDFDocuments/t/G/SPS/NNIC235.docx", "https://docs.wto.org/imrd/directdoc.asp?DDFDocuments/t/G/SPS/NNIC235.docx")</f>
        <v>https://docs.wto.org/imrd/directdoc.asp?DDFDocuments/t/G/SPS/NNIC235.docx</v>
      </c>
      <c r="S83" s="3" t="str">
        <f>HYPERLINK("https://docs.wto.org/imrd/directdoc.asp?DDFDocuments/u/G/SPS/NNIC235.docx", "https://docs.wto.org/imrd/directdoc.asp?DDFDocuments/u/G/SPS/NNIC235.docx")</f>
        <v>https://docs.wto.org/imrd/directdoc.asp?DDFDocuments/u/G/SPS/NNIC235.docx</v>
      </c>
      <c r="T83" s="3" t="str">
        <f>HYPERLINK("https://docs.wto.org/imrd/directdoc.asp?DDFDocuments/v/G/SPS/NNIC235.docx", "https://docs.wto.org/imrd/directdoc.asp?DDFDocuments/v/G/SPS/NNIC235.docx")</f>
        <v>https://docs.wto.org/imrd/directdoc.asp?DDFDocuments/v/G/SPS/NNIC235.docx</v>
      </c>
    </row>
    <row r="84" spans="1:20" ht="45" x14ac:dyDescent="0.25">
      <c r="A84" s="3" t="s">
        <v>88</v>
      </c>
      <c r="B84" s="9">
        <v>46003</v>
      </c>
      <c r="C84" s="13" t="str">
        <f>HYPERLINK("https://eping.wto.org/en/Search?viewData= G/SPS/N/BRA/2447"," G/SPS/N/BRA/2447")</f>
        <v xml:space="preserve"> G/SPS/N/BRA/2447</v>
      </c>
      <c r="D84" s="1" t="s">
        <v>2640</v>
      </c>
      <c r="E84" s="1" t="s">
        <v>2641</v>
      </c>
      <c r="F84" s="1" t="s">
        <v>2642</v>
      </c>
      <c r="G84" s="1" t="s">
        <v>23</v>
      </c>
      <c r="H84" s="1" t="s">
        <v>23</v>
      </c>
      <c r="I84" s="1" t="s">
        <v>171</v>
      </c>
      <c r="J84" s="1" t="s">
        <v>23</v>
      </c>
      <c r="K84" s="1" t="s">
        <v>2442</v>
      </c>
      <c r="L84" s="3" t="s">
        <v>38</v>
      </c>
      <c r="M84" s="9">
        <v>46063</v>
      </c>
      <c r="N84" s="9" t="s">
        <v>23</v>
      </c>
      <c r="O84" s="9" t="s">
        <v>23</v>
      </c>
      <c r="P84" s="3" t="s">
        <v>24</v>
      </c>
      <c r="Q84" s="1" t="s">
        <v>2643</v>
      </c>
      <c r="R84" s="3" t="str">
        <f>HYPERLINK("https://docs.wto.org/imrd/directdoc.asp?DDFDocuments/t/G/SPS/NBRA2447.docx", "https://docs.wto.org/imrd/directdoc.asp?DDFDocuments/t/G/SPS/NBRA2447.docx")</f>
        <v>https://docs.wto.org/imrd/directdoc.asp?DDFDocuments/t/G/SPS/NBRA2447.docx</v>
      </c>
      <c r="S84" s="3" t="str">
        <f>HYPERLINK("https://docs.wto.org/imrd/directdoc.asp?DDFDocuments/u/G/SPS/NBRA2447.docx", "https://docs.wto.org/imrd/directdoc.asp?DDFDocuments/u/G/SPS/NBRA2447.docx")</f>
        <v>https://docs.wto.org/imrd/directdoc.asp?DDFDocuments/u/G/SPS/NBRA2447.docx</v>
      </c>
      <c r="T84" s="3" t="str">
        <f>HYPERLINK("https://docs.wto.org/imrd/directdoc.asp?DDFDocuments/v/G/SPS/NBRA2447.docx", "https://docs.wto.org/imrd/directdoc.asp?DDFDocuments/v/G/SPS/NBRA2447.docx")</f>
        <v>https://docs.wto.org/imrd/directdoc.asp?DDFDocuments/v/G/SPS/NBRA2447.docx</v>
      </c>
    </row>
    <row r="85" spans="1:20" ht="135" x14ac:dyDescent="0.25">
      <c r="A85" s="3" t="s">
        <v>152</v>
      </c>
      <c r="B85" s="9">
        <v>46003</v>
      </c>
      <c r="C85" s="13" t="str">
        <f>HYPERLINK("https://eping.wto.org/en/Search?viewData= G/SPS/N/PER/1072/Add.1"," G/SPS/N/PER/1072/Add.1")</f>
        <v xml:space="preserve"> G/SPS/N/PER/1072/Add.1</v>
      </c>
      <c r="D85" s="1" t="s">
        <v>2644</v>
      </c>
      <c r="E85" s="1" t="s">
        <v>2644</v>
      </c>
      <c r="F85" s="1" t="s">
        <v>2645</v>
      </c>
      <c r="G85" s="1" t="s">
        <v>2556</v>
      </c>
      <c r="H85" s="1" t="s">
        <v>23</v>
      </c>
      <c r="I85" s="1" t="s">
        <v>175</v>
      </c>
      <c r="J85" s="1" t="s">
        <v>23</v>
      </c>
      <c r="K85" s="1" t="s">
        <v>176</v>
      </c>
      <c r="L85" s="3"/>
      <c r="M85" s="9" t="s">
        <v>23</v>
      </c>
      <c r="N85" s="9" t="s">
        <v>23</v>
      </c>
      <c r="O85" s="9" t="s">
        <v>23</v>
      </c>
      <c r="P85" s="3" t="s">
        <v>71</v>
      </c>
      <c r="Q85" s="1" t="s">
        <v>2646</v>
      </c>
      <c r="R85" s="3" t="str">
        <f>HYPERLINK("https://docs.wto.org/imrd/directdoc.asp?DDFDocuments/t/G/SPS/NPER1072A1.docx", "https://docs.wto.org/imrd/directdoc.asp?DDFDocuments/t/G/SPS/NPER1072A1.docx")</f>
        <v>https://docs.wto.org/imrd/directdoc.asp?DDFDocuments/t/G/SPS/NPER1072A1.docx</v>
      </c>
      <c r="S85" s="3" t="str">
        <f>HYPERLINK("https://docs.wto.org/imrd/directdoc.asp?DDFDocuments/u/G/SPS/NPER1072A1.docx", "https://docs.wto.org/imrd/directdoc.asp?DDFDocuments/u/G/SPS/NPER1072A1.docx")</f>
        <v>https://docs.wto.org/imrd/directdoc.asp?DDFDocuments/u/G/SPS/NPER1072A1.docx</v>
      </c>
      <c r="T85" s="3" t="str">
        <f>HYPERLINK("https://docs.wto.org/imrd/directdoc.asp?DDFDocuments/v/G/SPS/NPER1072A1.docx", "https://docs.wto.org/imrd/directdoc.asp?DDFDocuments/v/G/SPS/NPER1072A1.docx")</f>
        <v>https://docs.wto.org/imrd/directdoc.asp?DDFDocuments/v/G/SPS/NPER1072A1.docx</v>
      </c>
    </row>
    <row r="86" spans="1:20" ht="90" x14ac:dyDescent="0.25">
      <c r="A86" s="3" t="s">
        <v>27</v>
      </c>
      <c r="B86" s="9">
        <v>46003</v>
      </c>
      <c r="C86" s="13" t="str">
        <f>HYPERLINK("https://eping.wto.org/en/Search?viewData= G/SPS/N/CHL/870"," G/SPS/N/CHL/870")</f>
        <v xml:space="preserve"> G/SPS/N/CHL/870</v>
      </c>
      <c r="D86" s="1" t="s">
        <v>2647</v>
      </c>
      <c r="E86" s="1" t="s">
        <v>2648</v>
      </c>
      <c r="F86" s="1" t="s">
        <v>2649</v>
      </c>
      <c r="G86" s="1" t="s">
        <v>23</v>
      </c>
      <c r="H86" s="1" t="s">
        <v>23</v>
      </c>
      <c r="I86" s="1" t="s">
        <v>175</v>
      </c>
      <c r="J86" s="1" t="s">
        <v>23</v>
      </c>
      <c r="K86" s="1" t="s">
        <v>192</v>
      </c>
      <c r="L86" s="3" t="s">
        <v>45</v>
      </c>
      <c r="M86" s="9">
        <v>46063</v>
      </c>
      <c r="N86" s="9" t="s">
        <v>23</v>
      </c>
      <c r="O86" s="9" t="s">
        <v>23</v>
      </c>
      <c r="P86" s="3" t="s">
        <v>24</v>
      </c>
      <c r="Q86" s="1" t="s">
        <v>2650</v>
      </c>
      <c r="R86" s="3" t="str">
        <f>HYPERLINK("https://docs.wto.org/imrd/directdoc.asp?DDFDocuments/t/G/SPS/NCHL870.docx", "https://docs.wto.org/imrd/directdoc.asp?DDFDocuments/t/G/SPS/NCHL870.docx")</f>
        <v>https://docs.wto.org/imrd/directdoc.asp?DDFDocuments/t/G/SPS/NCHL870.docx</v>
      </c>
      <c r="S86" s="3" t="str">
        <f>HYPERLINK("https://docs.wto.org/imrd/directdoc.asp?DDFDocuments/u/G/SPS/NCHL870.docx", "https://docs.wto.org/imrd/directdoc.asp?DDFDocuments/u/G/SPS/NCHL870.docx")</f>
        <v>https://docs.wto.org/imrd/directdoc.asp?DDFDocuments/u/G/SPS/NCHL870.docx</v>
      </c>
      <c r="T86" s="3" t="str">
        <f>HYPERLINK("https://docs.wto.org/imrd/directdoc.asp?DDFDocuments/v/G/SPS/NCHL870.docx", "https://docs.wto.org/imrd/directdoc.asp?DDFDocuments/v/G/SPS/NCHL870.docx")</f>
        <v>https://docs.wto.org/imrd/directdoc.asp?DDFDocuments/v/G/SPS/NCHL870.docx</v>
      </c>
    </row>
    <row r="87" spans="1:20" ht="180" x14ac:dyDescent="0.25">
      <c r="A87" s="3" t="s">
        <v>2349</v>
      </c>
      <c r="B87" s="9">
        <v>46006</v>
      </c>
      <c r="C87" s="13" t="str">
        <f>HYPERLINK("https://eping.wto.org/en/Search?viewData= G/SPS/N/NIC/241"," G/SPS/N/NIC/241")</f>
        <v xml:space="preserve"> G/SPS/N/NIC/241</v>
      </c>
      <c r="D87" s="1" t="s">
        <v>2651</v>
      </c>
      <c r="E87" s="1" t="s">
        <v>2652</v>
      </c>
      <c r="F87" s="1" t="s">
        <v>2653</v>
      </c>
      <c r="G87" s="1" t="s">
        <v>23</v>
      </c>
      <c r="H87" s="1" t="s">
        <v>23</v>
      </c>
      <c r="I87" s="1" t="s">
        <v>2353</v>
      </c>
      <c r="J87" s="1" t="s">
        <v>23</v>
      </c>
      <c r="K87" s="1" t="s">
        <v>2388</v>
      </c>
      <c r="L87" s="3" t="s">
        <v>25</v>
      </c>
      <c r="M87" s="9">
        <v>46066</v>
      </c>
      <c r="N87" s="9" t="s">
        <v>23</v>
      </c>
      <c r="O87" s="9" t="s">
        <v>23</v>
      </c>
      <c r="P87" s="3" t="s">
        <v>24</v>
      </c>
      <c r="Q87" s="1" t="s">
        <v>2654</v>
      </c>
      <c r="R87" s="3" t="str">
        <f>HYPERLINK("https://docs.wto.org/imrd/directdoc.asp?DDFDocuments/t/G/SPS/NNIC241.docx", "https://docs.wto.org/imrd/directdoc.asp?DDFDocuments/t/G/SPS/NNIC241.docx")</f>
        <v>https://docs.wto.org/imrd/directdoc.asp?DDFDocuments/t/G/SPS/NNIC241.docx</v>
      </c>
      <c r="S87" s="3" t="str">
        <f>HYPERLINK("https://docs.wto.org/imrd/directdoc.asp?DDFDocuments/u/G/SPS/NNIC241.docx", "https://docs.wto.org/imrd/directdoc.asp?DDFDocuments/u/G/SPS/NNIC241.docx")</f>
        <v>https://docs.wto.org/imrd/directdoc.asp?DDFDocuments/u/G/SPS/NNIC241.docx</v>
      </c>
      <c r="T87" s="3" t="str">
        <f>HYPERLINK("https://docs.wto.org/imrd/directdoc.asp?DDFDocuments/v/G/SPS/NNIC241.docx", "https://docs.wto.org/imrd/directdoc.asp?DDFDocuments/v/G/SPS/NNIC241.docx")</f>
        <v>https://docs.wto.org/imrd/directdoc.asp?DDFDocuments/v/G/SPS/NNIC241.docx</v>
      </c>
    </row>
    <row r="88" spans="1:20" ht="195" x14ac:dyDescent="0.25">
      <c r="A88" s="3" t="s">
        <v>2349</v>
      </c>
      <c r="B88" s="9">
        <v>46006</v>
      </c>
      <c r="C88" s="13" t="str">
        <f>HYPERLINK("https://eping.wto.org/en/Search?viewData= G/SPS/N/NIC/243"," G/SPS/N/NIC/243")</f>
        <v xml:space="preserve"> G/SPS/N/NIC/243</v>
      </c>
      <c r="D88" s="1" t="s">
        <v>2655</v>
      </c>
      <c r="E88" s="1" t="s">
        <v>2656</v>
      </c>
      <c r="F88" s="1" t="s">
        <v>2593</v>
      </c>
      <c r="G88" s="1" t="s">
        <v>23</v>
      </c>
      <c r="H88" s="1" t="s">
        <v>23</v>
      </c>
      <c r="I88" s="1" t="s">
        <v>2353</v>
      </c>
      <c r="J88" s="1" t="s">
        <v>23</v>
      </c>
      <c r="K88" s="1" t="s">
        <v>2388</v>
      </c>
      <c r="L88" s="3" t="s">
        <v>124</v>
      </c>
      <c r="M88" s="9">
        <v>46066</v>
      </c>
      <c r="N88" s="9" t="s">
        <v>23</v>
      </c>
      <c r="O88" s="9" t="s">
        <v>23</v>
      </c>
      <c r="P88" s="3" t="s">
        <v>24</v>
      </c>
      <c r="Q88" s="1" t="s">
        <v>2657</v>
      </c>
      <c r="R88" s="3" t="str">
        <f>HYPERLINK("https://docs.wto.org/imrd/directdoc.asp?DDFDocuments/t/G/SPS/NNIC243.docx", "https://docs.wto.org/imrd/directdoc.asp?DDFDocuments/t/G/SPS/NNIC243.docx")</f>
        <v>https://docs.wto.org/imrd/directdoc.asp?DDFDocuments/t/G/SPS/NNIC243.docx</v>
      </c>
      <c r="S88" s="3" t="str">
        <f>HYPERLINK("https://docs.wto.org/imrd/directdoc.asp?DDFDocuments/u/G/SPS/NNIC243.docx", "https://docs.wto.org/imrd/directdoc.asp?DDFDocuments/u/G/SPS/NNIC243.docx")</f>
        <v>https://docs.wto.org/imrd/directdoc.asp?DDFDocuments/u/G/SPS/NNIC243.docx</v>
      </c>
      <c r="T88" s="3" t="str">
        <f>HYPERLINK("https://docs.wto.org/imrd/directdoc.asp?DDFDocuments/v/G/SPS/NNIC243.docx", "https://docs.wto.org/imrd/directdoc.asp?DDFDocuments/v/G/SPS/NNIC243.docx")</f>
        <v>https://docs.wto.org/imrd/directdoc.asp?DDFDocuments/v/G/SPS/NNIC243.docx</v>
      </c>
    </row>
    <row r="89" spans="1:20" ht="150" x14ac:dyDescent="0.25">
      <c r="A89" s="3" t="s">
        <v>2349</v>
      </c>
      <c r="B89" s="9">
        <v>46006</v>
      </c>
      <c r="C89" s="13" t="str">
        <f>HYPERLINK("https://eping.wto.org/en/Search?viewData= G/SPS/N/NIC/240"," G/SPS/N/NIC/240")</f>
        <v xml:space="preserve"> G/SPS/N/NIC/240</v>
      </c>
      <c r="D89" s="1" t="s">
        <v>2658</v>
      </c>
      <c r="E89" s="1" t="s">
        <v>2659</v>
      </c>
      <c r="F89" s="1" t="s">
        <v>2660</v>
      </c>
      <c r="G89" s="1" t="s">
        <v>23</v>
      </c>
      <c r="H89" s="1" t="s">
        <v>23</v>
      </c>
      <c r="I89" s="1" t="s">
        <v>2353</v>
      </c>
      <c r="J89" s="1" t="s">
        <v>23</v>
      </c>
      <c r="K89" s="1" t="s">
        <v>2388</v>
      </c>
      <c r="L89" s="3" t="s">
        <v>204</v>
      </c>
      <c r="M89" s="9">
        <v>46066</v>
      </c>
      <c r="N89" s="9" t="s">
        <v>23</v>
      </c>
      <c r="O89" s="9" t="s">
        <v>23</v>
      </c>
      <c r="P89" s="3" t="s">
        <v>24</v>
      </c>
      <c r="Q89" s="1" t="s">
        <v>2661</v>
      </c>
      <c r="R89" s="3" t="str">
        <f>HYPERLINK("https://docs.wto.org/imrd/directdoc.asp?DDFDocuments/t/G/SPS/NNIC240.docx", "https://docs.wto.org/imrd/directdoc.asp?DDFDocuments/t/G/SPS/NNIC240.docx")</f>
        <v>https://docs.wto.org/imrd/directdoc.asp?DDFDocuments/t/G/SPS/NNIC240.docx</v>
      </c>
      <c r="S89" s="3" t="str">
        <f>HYPERLINK("https://docs.wto.org/imrd/directdoc.asp?DDFDocuments/u/G/SPS/NNIC240.docx", "https://docs.wto.org/imrd/directdoc.asp?DDFDocuments/u/G/SPS/NNIC240.docx")</f>
        <v>https://docs.wto.org/imrd/directdoc.asp?DDFDocuments/u/G/SPS/NNIC240.docx</v>
      </c>
      <c r="T89" s="3" t="str">
        <f>HYPERLINK("https://docs.wto.org/imrd/directdoc.asp?DDFDocuments/v/G/SPS/NNIC240.docx", "https://docs.wto.org/imrd/directdoc.asp?DDFDocuments/v/G/SPS/NNIC240.docx")</f>
        <v>https://docs.wto.org/imrd/directdoc.asp?DDFDocuments/v/G/SPS/NNIC240.docx</v>
      </c>
    </row>
    <row r="90" spans="1:20" ht="180" x14ac:dyDescent="0.25">
      <c r="A90" s="3" t="s">
        <v>2349</v>
      </c>
      <c r="B90" s="9">
        <v>46006</v>
      </c>
      <c r="C90" s="13" t="str">
        <f>HYPERLINK("https://eping.wto.org/en/Search?viewData= G/SPS/N/NIC/242"," G/SPS/N/NIC/242")</f>
        <v xml:space="preserve"> G/SPS/N/NIC/242</v>
      </c>
      <c r="D90" s="1" t="s">
        <v>2662</v>
      </c>
      <c r="E90" s="1" t="s">
        <v>2663</v>
      </c>
      <c r="F90" s="1" t="s">
        <v>2653</v>
      </c>
      <c r="G90" s="1" t="s">
        <v>23</v>
      </c>
      <c r="H90" s="1" t="s">
        <v>23</v>
      </c>
      <c r="I90" s="1" t="s">
        <v>2353</v>
      </c>
      <c r="J90" s="1" t="s">
        <v>23</v>
      </c>
      <c r="K90" s="1" t="s">
        <v>2388</v>
      </c>
      <c r="L90" s="3" t="s">
        <v>1349</v>
      </c>
      <c r="M90" s="9">
        <v>46066</v>
      </c>
      <c r="N90" s="9" t="s">
        <v>23</v>
      </c>
      <c r="O90" s="9" t="s">
        <v>23</v>
      </c>
      <c r="P90" s="3" t="s">
        <v>24</v>
      </c>
      <c r="Q90" s="1" t="s">
        <v>2664</v>
      </c>
      <c r="R90" s="3" t="str">
        <f>HYPERLINK("https://docs.wto.org/imrd/directdoc.asp?DDFDocuments/t/G/SPS/NNIC242.docx", "https://docs.wto.org/imrd/directdoc.asp?DDFDocuments/t/G/SPS/NNIC242.docx")</f>
        <v>https://docs.wto.org/imrd/directdoc.asp?DDFDocuments/t/G/SPS/NNIC242.docx</v>
      </c>
      <c r="S90" s="3" t="str">
        <f>HYPERLINK("https://docs.wto.org/imrd/directdoc.asp?DDFDocuments/u/G/SPS/NNIC242.docx", "https://docs.wto.org/imrd/directdoc.asp?DDFDocuments/u/G/SPS/NNIC242.docx")</f>
        <v>https://docs.wto.org/imrd/directdoc.asp?DDFDocuments/u/G/SPS/NNIC242.docx</v>
      </c>
      <c r="T90" s="3" t="str">
        <f>HYPERLINK("https://docs.wto.org/imrd/directdoc.asp?DDFDocuments/v/G/SPS/NNIC242.docx", "https://docs.wto.org/imrd/directdoc.asp?DDFDocuments/v/G/SPS/NNIC242.docx")</f>
        <v>https://docs.wto.org/imrd/directdoc.asp?DDFDocuments/v/G/SPS/NNIC242.docx</v>
      </c>
    </row>
    <row r="91" spans="1:20" ht="150" x14ac:dyDescent="0.25">
      <c r="A91" s="3" t="s">
        <v>2349</v>
      </c>
      <c r="B91" s="9">
        <v>46006</v>
      </c>
      <c r="C91" s="13" t="str">
        <f>HYPERLINK("https://eping.wto.org/en/Search?viewData= G/SPS/N/NIC/238"," G/SPS/N/NIC/238")</f>
        <v xml:space="preserve"> G/SPS/N/NIC/238</v>
      </c>
      <c r="D91" s="1" t="s">
        <v>2665</v>
      </c>
      <c r="E91" s="1" t="s">
        <v>2666</v>
      </c>
      <c r="F91" s="1" t="s">
        <v>2667</v>
      </c>
      <c r="G91" s="1" t="s">
        <v>23</v>
      </c>
      <c r="H91" s="1" t="s">
        <v>23</v>
      </c>
      <c r="I91" s="1" t="s">
        <v>2353</v>
      </c>
      <c r="J91" s="1" t="s">
        <v>23</v>
      </c>
      <c r="K91" s="1" t="s">
        <v>2388</v>
      </c>
      <c r="L91" s="3" t="s">
        <v>25</v>
      </c>
      <c r="M91" s="9">
        <v>46066</v>
      </c>
      <c r="N91" s="9" t="s">
        <v>23</v>
      </c>
      <c r="O91" s="9" t="s">
        <v>23</v>
      </c>
      <c r="P91" s="3" t="s">
        <v>24</v>
      </c>
      <c r="Q91" s="1" t="s">
        <v>2668</v>
      </c>
      <c r="R91" s="3" t="str">
        <f>HYPERLINK("https://docs.wto.org/imrd/directdoc.asp?DDFDocuments/t/G/SPS/NNIC238.docx", "https://docs.wto.org/imrd/directdoc.asp?DDFDocuments/t/G/SPS/NNIC238.docx")</f>
        <v>https://docs.wto.org/imrd/directdoc.asp?DDFDocuments/t/G/SPS/NNIC238.docx</v>
      </c>
      <c r="S91" s="3" t="str">
        <f>HYPERLINK("https://docs.wto.org/imrd/directdoc.asp?DDFDocuments/u/G/SPS/NNIC238.docx", "https://docs.wto.org/imrd/directdoc.asp?DDFDocuments/u/G/SPS/NNIC238.docx")</f>
        <v>https://docs.wto.org/imrd/directdoc.asp?DDFDocuments/u/G/SPS/NNIC238.docx</v>
      </c>
      <c r="T91" s="3" t="str">
        <f>HYPERLINK("https://docs.wto.org/imrd/directdoc.asp?DDFDocuments/v/G/SPS/NNIC238.docx", "https://docs.wto.org/imrd/directdoc.asp?DDFDocuments/v/G/SPS/NNIC238.docx")</f>
        <v>https://docs.wto.org/imrd/directdoc.asp?DDFDocuments/v/G/SPS/NNIC238.docx</v>
      </c>
    </row>
    <row r="92" spans="1:20" ht="150" x14ac:dyDescent="0.25">
      <c r="A92" s="3" t="s">
        <v>2349</v>
      </c>
      <c r="B92" s="9">
        <v>46006</v>
      </c>
      <c r="C92" s="13" t="str">
        <f>HYPERLINK("https://eping.wto.org/en/Search?viewData= G/SPS/N/NIC/239"," G/SPS/N/NIC/239")</f>
        <v xml:space="preserve"> G/SPS/N/NIC/239</v>
      </c>
      <c r="D92" s="1" t="s">
        <v>2669</v>
      </c>
      <c r="E92" s="1" t="s">
        <v>2670</v>
      </c>
      <c r="F92" s="1" t="s">
        <v>2671</v>
      </c>
      <c r="G92" s="1" t="s">
        <v>23</v>
      </c>
      <c r="H92" s="1" t="s">
        <v>23</v>
      </c>
      <c r="I92" s="1" t="s">
        <v>2353</v>
      </c>
      <c r="J92" s="1" t="s">
        <v>23</v>
      </c>
      <c r="K92" s="1" t="s">
        <v>2388</v>
      </c>
      <c r="L92" s="3" t="s">
        <v>25</v>
      </c>
      <c r="M92" s="9">
        <v>46066</v>
      </c>
      <c r="N92" s="9" t="s">
        <v>23</v>
      </c>
      <c r="O92" s="9" t="s">
        <v>23</v>
      </c>
      <c r="P92" s="3" t="s">
        <v>24</v>
      </c>
      <c r="Q92" s="1" t="s">
        <v>2672</v>
      </c>
      <c r="R92" s="3" t="str">
        <f>HYPERLINK("https://docs.wto.org/imrd/directdoc.asp?DDFDocuments/t/G/SPS/NNIC239.docx", "https://docs.wto.org/imrd/directdoc.asp?DDFDocuments/t/G/SPS/NNIC239.docx")</f>
        <v>https://docs.wto.org/imrd/directdoc.asp?DDFDocuments/t/G/SPS/NNIC239.docx</v>
      </c>
      <c r="S92" s="3" t="str">
        <f>HYPERLINK("https://docs.wto.org/imrd/directdoc.asp?DDFDocuments/u/G/SPS/NNIC239.docx", "https://docs.wto.org/imrd/directdoc.asp?DDFDocuments/u/G/SPS/NNIC239.docx")</f>
        <v>https://docs.wto.org/imrd/directdoc.asp?DDFDocuments/u/G/SPS/NNIC239.docx</v>
      </c>
      <c r="T92" s="3" t="str">
        <f>HYPERLINK("https://docs.wto.org/imrd/directdoc.asp?DDFDocuments/v/G/SPS/NNIC239.docx", "https://docs.wto.org/imrd/directdoc.asp?DDFDocuments/v/G/SPS/NNIC239.docx")</f>
        <v>https://docs.wto.org/imrd/directdoc.asp?DDFDocuments/v/G/SPS/NNIC239.docx</v>
      </c>
    </row>
    <row r="93" spans="1:20" ht="165" x14ac:dyDescent="0.25">
      <c r="A93" s="3" t="s">
        <v>1707</v>
      </c>
      <c r="B93" s="9">
        <v>46006</v>
      </c>
      <c r="C93" s="13" t="str">
        <f>HYPERLINK("https://eping.wto.org/en/Search?viewData= G/SPS/N/EGY/176/Add.1"," G/SPS/N/EGY/176/Add.1")</f>
        <v xml:space="preserve"> G/SPS/N/EGY/176/Add.1</v>
      </c>
      <c r="D93" s="1" t="s">
        <v>2673</v>
      </c>
      <c r="E93" s="1" t="s">
        <v>2674</v>
      </c>
      <c r="F93" s="1" t="s">
        <v>869</v>
      </c>
      <c r="G93" s="1" t="s">
        <v>23</v>
      </c>
      <c r="H93" s="1" t="s">
        <v>870</v>
      </c>
      <c r="I93" s="1" t="s">
        <v>2675</v>
      </c>
      <c r="J93" s="1" t="s">
        <v>23</v>
      </c>
      <c r="K93" s="1" t="s">
        <v>214</v>
      </c>
      <c r="L93" s="3"/>
      <c r="M93" s="9">
        <v>46066</v>
      </c>
      <c r="N93" s="9" t="s">
        <v>23</v>
      </c>
      <c r="O93" s="9" t="s">
        <v>23</v>
      </c>
      <c r="P93" s="3" t="s">
        <v>71</v>
      </c>
      <c r="Q93" s="3"/>
      <c r="R93" s="3" t="str">
        <f>HYPERLINK("https://docs.wto.org/imrd/directdoc.asp?DDFDocuments/t/G/SPS/NEGY176A1.docx", "https://docs.wto.org/imrd/directdoc.asp?DDFDocuments/t/G/SPS/NEGY176A1.docx")</f>
        <v>https://docs.wto.org/imrd/directdoc.asp?DDFDocuments/t/G/SPS/NEGY176A1.docx</v>
      </c>
      <c r="S93" s="3" t="str">
        <f>HYPERLINK("https://docs.wto.org/imrd/directdoc.asp?DDFDocuments/u/G/SPS/NEGY176A1.docx", "https://docs.wto.org/imrd/directdoc.asp?DDFDocuments/u/G/SPS/NEGY176A1.docx")</f>
        <v>https://docs.wto.org/imrd/directdoc.asp?DDFDocuments/u/G/SPS/NEGY176A1.docx</v>
      </c>
      <c r="T93" s="3" t="str">
        <f>HYPERLINK("https://docs.wto.org/imrd/directdoc.asp?DDFDocuments/v/G/SPS/NEGY176A1.docx", "https://docs.wto.org/imrd/directdoc.asp?DDFDocuments/v/G/SPS/NEGY176A1.docx")</f>
        <v>https://docs.wto.org/imrd/directdoc.asp?DDFDocuments/v/G/SPS/NEGY176A1.docx</v>
      </c>
    </row>
    <row r="94" spans="1:20" ht="150" x14ac:dyDescent="0.25">
      <c r="A94" s="3" t="s">
        <v>2349</v>
      </c>
      <c r="B94" s="9">
        <v>46006</v>
      </c>
      <c r="C94" s="13" t="str">
        <f>HYPERLINK("https://eping.wto.org/en/Search?viewData= G/SPS/N/NIC/237"," G/SPS/N/NIC/237")</f>
        <v xml:space="preserve"> G/SPS/N/NIC/237</v>
      </c>
      <c r="D94" s="1" t="s">
        <v>2676</v>
      </c>
      <c r="E94" s="1" t="s">
        <v>2677</v>
      </c>
      <c r="F94" s="1" t="s">
        <v>2678</v>
      </c>
      <c r="G94" s="1" t="s">
        <v>23</v>
      </c>
      <c r="H94" s="1" t="s">
        <v>23</v>
      </c>
      <c r="I94" s="1" t="s">
        <v>2353</v>
      </c>
      <c r="J94" s="1" t="s">
        <v>23</v>
      </c>
      <c r="K94" s="1" t="s">
        <v>2388</v>
      </c>
      <c r="L94" s="3" t="s">
        <v>25</v>
      </c>
      <c r="M94" s="9">
        <v>46066</v>
      </c>
      <c r="N94" s="9" t="s">
        <v>23</v>
      </c>
      <c r="O94" s="9" t="s">
        <v>23</v>
      </c>
      <c r="P94" s="3" t="s">
        <v>24</v>
      </c>
      <c r="Q94" s="1" t="s">
        <v>2679</v>
      </c>
      <c r="R94" s="3" t="str">
        <f>HYPERLINK("https://docs.wto.org/imrd/directdoc.asp?DDFDocuments/t/G/SPS/NNIC237.docx", "https://docs.wto.org/imrd/directdoc.asp?DDFDocuments/t/G/SPS/NNIC237.docx")</f>
        <v>https://docs.wto.org/imrd/directdoc.asp?DDFDocuments/t/G/SPS/NNIC237.docx</v>
      </c>
      <c r="S94" s="3" t="str">
        <f>HYPERLINK("https://docs.wto.org/imrd/directdoc.asp?DDFDocuments/u/G/SPS/NNIC237.docx", "https://docs.wto.org/imrd/directdoc.asp?DDFDocuments/u/G/SPS/NNIC237.docx")</f>
        <v>https://docs.wto.org/imrd/directdoc.asp?DDFDocuments/u/G/SPS/NNIC237.docx</v>
      </c>
      <c r="T94" s="3" t="str">
        <f>HYPERLINK("https://docs.wto.org/imrd/directdoc.asp?DDFDocuments/v/G/SPS/NNIC237.docx", "https://docs.wto.org/imrd/directdoc.asp?DDFDocuments/v/G/SPS/NNIC237.docx")</f>
        <v>https://docs.wto.org/imrd/directdoc.asp?DDFDocuments/v/G/SPS/NNIC237.docx</v>
      </c>
    </row>
    <row r="95" spans="1:20" ht="90" x14ac:dyDescent="0.25">
      <c r="A95" s="3" t="s">
        <v>88</v>
      </c>
      <c r="B95" s="9">
        <v>46007</v>
      </c>
      <c r="C95" s="13" t="str">
        <f>HYPERLINK("https://eping.wto.org/en/Search?viewData= G/SPS/N/BRA/1450/Add.1"," G/SPS/N/BRA/1450/Add.1")</f>
        <v xml:space="preserve"> G/SPS/N/BRA/1450/Add.1</v>
      </c>
      <c r="D95" s="1" t="s">
        <v>2680</v>
      </c>
      <c r="E95" s="1" t="s">
        <v>2681</v>
      </c>
      <c r="F95" s="1" t="s">
        <v>2682</v>
      </c>
      <c r="G95" s="1" t="s">
        <v>2683</v>
      </c>
      <c r="H95" s="1" t="s">
        <v>23</v>
      </c>
      <c r="I95" s="1" t="s">
        <v>171</v>
      </c>
      <c r="J95" s="1" t="s">
        <v>23</v>
      </c>
      <c r="K95" s="1" t="s">
        <v>2684</v>
      </c>
      <c r="L95" s="3"/>
      <c r="M95" s="9" t="s">
        <v>23</v>
      </c>
      <c r="N95" s="9" t="s">
        <v>23</v>
      </c>
      <c r="O95" s="9" t="s">
        <v>23</v>
      </c>
      <c r="P95" s="3" t="s">
        <v>71</v>
      </c>
      <c r="Q95" s="1" t="s">
        <v>2685</v>
      </c>
      <c r="R95" s="3" t="str">
        <f>HYPERLINK("https://docs.wto.org/imrd/directdoc.asp?DDFDocuments/t/G/SPS/NBRA1450A1.docx", "https://docs.wto.org/imrd/directdoc.asp?DDFDocuments/t/G/SPS/NBRA1450A1.docx")</f>
        <v>https://docs.wto.org/imrd/directdoc.asp?DDFDocuments/t/G/SPS/NBRA1450A1.docx</v>
      </c>
      <c r="S95" s="3" t="str">
        <f>HYPERLINK("https://docs.wto.org/imrd/directdoc.asp?DDFDocuments/u/G/SPS/NBRA1450A1.docx", "https://docs.wto.org/imrd/directdoc.asp?DDFDocuments/u/G/SPS/NBRA1450A1.docx")</f>
        <v>https://docs.wto.org/imrd/directdoc.asp?DDFDocuments/u/G/SPS/NBRA1450A1.docx</v>
      </c>
      <c r="T95" s="3" t="str">
        <f>HYPERLINK("https://docs.wto.org/imrd/directdoc.asp?DDFDocuments/v/G/SPS/NBRA1450A1.docx", "https://docs.wto.org/imrd/directdoc.asp?DDFDocuments/v/G/SPS/NBRA1450A1.docx")</f>
        <v>https://docs.wto.org/imrd/directdoc.asp?DDFDocuments/v/G/SPS/NBRA1450A1.docx</v>
      </c>
    </row>
    <row r="96" spans="1:20" ht="60" x14ac:dyDescent="0.25">
      <c r="A96" s="3" t="s">
        <v>70</v>
      </c>
      <c r="B96" s="9">
        <v>46007</v>
      </c>
      <c r="C96" s="13" t="str">
        <f>HYPERLINK("https://eping.wto.org/en/Search?viewData= G/SPS/N/USA/3542"," G/SPS/N/USA/3542")</f>
        <v xml:space="preserve"> G/SPS/N/USA/3542</v>
      </c>
      <c r="D96" s="1" t="s">
        <v>2686</v>
      </c>
      <c r="E96" s="1" t="s">
        <v>2396</v>
      </c>
      <c r="F96" s="1" t="s">
        <v>2397</v>
      </c>
      <c r="G96" s="1" t="s">
        <v>23</v>
      </c>
      <c r="H96" s="1" t="s">
        <v>23</v>
      </c>
      <c r="I96" s="1" t="s">
        <v>169</v>
      </c>
      <c r="J96" s="1" t="s">
        <v>23</v>
      </c>
      <c r="K96" s="1" t="s">
        <v>2687</v>
      </c>
      <c r="L96" s="3" t="s">
        <v>23</v>
      </c>
      <c r="M96" s="9">
        <v>46036</v>
      </c>
      <c r="N96" s="9" t="s">
        <v>23</v>
      </c>
      <c r="O96" s="9" t="s">
        <v>23</v>
      </c>
      <c r="P96" s="3" t="s">
        <v>24</v>
      </c>
      <c r="Q96" s="1" t="s">
        <v>2688</v>
      </c>
      <c r="R96" s="3" t="str">
        <f>HYPERLINK("https://docs.wto.org/imrd/directdoc.asp?DDFDocuments/t/G/SPS/NUSA3542.docx", "https://docs.wto.org/imrd/directdoc.asp?DDFDocuments/t/G/SPS/NUSA3542.docx")</f>
        <v>https://docs.wto.org/imrd/directdoc.asp?DDFDocuments/t/G/SPS/NUSA3542.docx</v>
      </c>
      <c r="S96" s="3" t="str">
        <f>HYPERLINK("https://docs.wto.org/imrd/directdoc.asp?DDFDocuments/u/G/SPS/NUSA3542.docx", "https://docs.wto.org/imrd/directdoc.asp?DDFDocuments/u/G/SPS/NUSA3542.docx")</f>
        <v>https://docs.wto.org/imrd/directdoc.asp?DDFDocuments/u/G/SPS/NUSA3542.docx</v>
      </c>
      <c r="T96" s="3" t="str">
        <f>HYPERLINK("https://docs.wto.org/imrd/directdoc.asp?DDFDocuments/v/G/SPS/NUSA3542.docx", "https://docs.wto.org/imrd/directdoc.asp?DDFDocuments/v/G/SPS/NUSA3542.docx")</f>
        <v>https://docs.wto.org/imrd/directdoc.asp?DDFDocuments/v/G/SPS/NUSA3542.docx</v>
      </c>
    </row>
    <row r="97" spans="1:20" ht="45" x14ac:dyDescent="0.25">
      <c r="A97" s="3" t="s">
        <v>25</v>
      </c>
      <c r="B97" s="9">
        <v>46007</v>
      </c>
      <c r="C97" s="13" t="str">
        <f>HYPERLINK("https://eping.wto.org/en/Search?viewData= G/SPS/N/CRI/345"," G/SPS/N/CRI/345")</f>
        <v xml:space="preserve"> G/SPS/N/CRI/345</v>
      </c>
      <c r="D97" s="1" t="s">
        <v>2689</v>
      </c>
      <c r="E97" s="1" t="s">
        <v>2690</v>
      </c>
      <c r="F97" s="1" t="s">
        <v>2691</v>
      </c>
      <c r="G97" s="1" t="s">
        <v>2692</v>
      </c>
      <c r="H97" s="1" t="s">
        <v>23</v>
      </c>
      <c r="I97" s="1" t="s">
        <v>171</v>
      </c>
      <c r="J97" s="1" t="s">
        <v>23</v>
      </c>
      <c r="K97" s="1" t="s">
        <v>2693</v>
      </c>
      <c r="L97" s="3" t="s">
        <v>26</v>
      </c>
      <c r="M97" s="9">
        <v>46067</v>
      </c>
      <c r="N97" s="9" t="s">
        <v>23</v>
      </c>
      <c r="O97" s="9" t="s">
        <v>23</v>
      </c>
      <c r="P97" s="3" t="s">
        <v>24</v>
      </c>
      <c r="Q97" s="1" t="s">
        <v>2694</v>
      </c>
      <c r="R97" s="3" t="str">
        <f>HYPERLINK("https://docs.wto.org/imrd/directdoc.asp?DDFDocuments/t/G/SPS/NCRI345.docx", "https://docs.wto.org/imrd/directdoc.asp?DDFDocuments/t/G/SPS/NCRI345.docx")</f>
        <v>https://docs.wto.org/imrd/directdoc.asp?DDFDocuments/t/G/SPS/NCRI345.docx</v>
      </c>
      <c r="S97" s="3" t="str">
        <f>HYPERLINK("https://docs.wto.org/imrd/directdoc.asp?DDFDocuments/u/G/SPS/NCRI345.docx", "https://docs.wto.org/imrd/directdoc.asp?DDFDocuments/u/G/SPS/NCRI345.docx")</f>
        <v>https://docs.wto.org/imrd/directdoc.asp?DDFDocuments/u/G/SPS/NCRI345.docx</v>
      </c>
      <c r="T97" s="3" t="str">
        <f>HYPERLINK("https://docs.wto.org/imrd/directdoc.asp?DDFDocuments/v/G/SPS/NCRI345.docx", "https://docs.wto.org/imrd/directdoc.asp?DDFDocuments/v/G/SPS/NCRI345.docx")</f>
        <v>https://docs.wto.org/imrd/directdoc.asp?DDFDocuments/v/G/SPS/NCRI345.docx</v>
      </c>
    </row>
    <row r="98" spans="1:20" ht="409.5" x14ac:dyDescent="0.25">
      <c r="A98" s="3" t="s">
        <v>118</v>
      </c>
      <c r="B98" s="9">
        <v>46007</v>
      </c>
      <c r="C98" s="13" t="str">
        <f>HYPERLINK("https://eping.wto.org/en/Search?viewData= G/SPS/N/CAN/1244/Add.24"," G/SPS/N/CAN/1244/Add.24")</f>
        <v xml:space="preserve"> G/SPS/N/CAN/1244/Add.24</v>
      </c>
      <c r="D98" s="1" t="s">
        <v>2695</v>
      </c>
      <c r="E98" s="1" t="s">
        <v>2696</v>
      </c>
      <c r="F98" s="1" t="s">
        <v>2697</v>
      </c>
      <c r="G98" s="1" t="s">
        <v>2698</v>
      </c>
      <c r="H98" s="1" t="s">
        <v>23</v>
      </c>
      <c r="I98" s="1" t="s">
        <v>191</v>
      </c>
      <c r="J98" s="1" t="s">
        <v>23</v>
      </c>
      <c r="K98" s="1" t="s">
        <v>2699</v>
      </c>
      <c r="L98" s="3"/>
      <c r="M98" s="9" t="s">
        <v>23</v>
      </c>
      <c r="N98" s="9" t="s">
        <v>23</v>
      </c>
      <c r="O98" s="9" t="s">
        <v>23</v>
      </c>
      <c r="P98" s="3" t="s">
        <v>177</v>
      </c>
      <c r="Q98" s="3"/>
      <c r="R98" s="3" t="str">
        <f>HYPERLINK("https://docs.wto.org/imrd/directdoc.asp?DDFDocuments/t/G/SPS/NCAN1244A24.docx", "https://docs.wto.org/imrd/directdoc.asp?DDFDocuments/t/G/SPS/NCAN1244A24.docx")</f>
        <v>https://docs.wto.org/imrd/directdoc.asp?DDFDocuments/t/G/SPS/NCAN1244A24.docx</v>
      </c>
      <c r="S98" s="3" t="str">
        <f>HYPERLINK("https://docs.wto.org/imrd/directdoc.asp?DDFDocuments/u/G/SPS/NCAN1244A24.docx", "https://docs.wto.org/imrd/directdoc.asp?DDFDocuments/u/G/SPS/NCAN1244A24.docx")</f>
        <v>https://docs.wto.org/imrd/directdoc.asp?DDFDocuments/u/G/SPS/NCAN1244A24.docx</v>
      </c>
      <c r="T98" s="3" t="str">
        <f>HYPERLINK("https://docs.wto.org/imrd/directdoc.asp?DDFDocuments/v/G/SPS/NCAN1244A24.docx", "https://docs.wto.org/imrd/directdoc.asp?DDFDocuments/v/G/SPS/NCAN1244A24.docx")</f>
        <v>https://docs.wto.org/imrd/directdoc.asp?DDFDocuments/v/G/SPS/NCAN1244A24.docx</v>
      </c>
    </row>
    <row r="99" spans="1:20" ht="60" x14ac:dyDescent="0.25">
      <c r="A99" s="3" t="s">
        <v>111</v>
      </c>
      <c r="B99" s="9">
        <v>46007</v>
      </c>
      <c r="C99" s="13" t="str">
        <f>HYPERLINK("https://eping.wto.org/en/Search?viewData= G/SPS/N/TPKM/652"," G/SPS/N/TPKM/652")</f>
        <v xml:space="preserve"> G/SPS/N/TPKM/652</v>
      </c>
      <c r="D99" s="1" t="s">
        <v>2221</v>
      </c>
      <c r="E99" s="1" t="s">
        <v>2222</v>
      </c>
      <c r="F99" s="1" t="s">
        <v>2700</v>
      </c>
      <c r="G99" s="1" t="s">
        <v>23</v>
      </c>
      <c r="H99" s="1" t="s">
        <v>23</v>
      </c>
      <c r="I99" s="1" t="s">
        <v>169</v>
      </c>
      <c r="J99" s="1" t="s">
        <v>23</v>
      </c>
      <c r="K99" s="1" t="s">
        <v>2701</v>
      </c>
      <c r="L99" s="3" t="s">
        <v>23</v>
      </c>
      <c r="M99" s="9">
        <v>46067</v>
      </c>
      <c r="N99" s="9" t="s">
        <v>23</v>
      </c>
      <c r="O99" s="9" t="s">
        <v>23</v>
      </c>
      <c r="P99" s="3" t="s">
        <v>24</v>
      </c>
      <c r="Q99" s="1" t="s">
        <v>2702</v>
      </c>
      <c r="R99" s="3" t="str">
        <f>HYPERLINK("https://docs.wto.org/imrd/directdoc.asp?DDFDocuments/t/G/SPS/NTPKM652.docx", "https://docs.wto.org/imrd/directdoc.asp?DDFDocuments/t/G/SPS/NTPKM652.docx")</f>
        <v>https://docs.wto.org/imrd/directdoc.asp?DDFDocuments/t/G/SPS/NTPKM652.docx</v>
      </c>
      <c r="S99" s="3" t="str">
        <f>HYPERLINK("https://docs.wto.org/imrd/directdoc.asp?DDFDocuments/u/G/SPS/NTPKM652.docx", "https://docs.wto.org/imrd/directdoc.asp?DDFDocuments/u/G/SPS/NTPKM652.docx")</f>
        <v>https://docs.wto.org/imrd/directdoc.asp?DDFDocuments/u/G/SPS/NTPKM652.docx</v>
      </c>
      <c r="T99" s="3" t="str">
        <f>HYPERLINK("https://docs.wto.org/imrd/directdoc.asp?DDFDocuments/v/G/SPS/NTPKM652.docx", "https://docs.wto.org/imrd/directdoc.asp?DDFDocuments/v/G/SPS/NTPKM652.docx")</f>
        <v>https://docs.wto.org/imrd/directdoc.asp?DDFDocuments/v/G/SPS/NTPKM652.docx</v>
      </c>
    </row>
    <row r="100" spans="1:20" ht="60" x14ac:dyDescent="0.25">
      <c r="A100" s="3" t="s">
        <v>88</v>
      </c>
      <c r="B100" s="9">
        <v>46007</v>
      </c>
      <c r="C100" s="13" t="str">
        <f>HYPERLINK("https://eping.wto.org/en/Search?viewData= G/SPS/N/BRA/2448"," G/SPS/N/BRA/2448")</f>
        <v xml:space="preserve"> G/SPS/N/BRA/2448</v>
      </c>
      <c r="D100" s="1" t="s">
        <v>2703</v>
      </c>
      <c r="E100" s="1" t="s">
        <v>2704</v>
      </c>
      <c r="F100" s="1" t="s">
        <v>2705</v>
      </c>
      <c r="G100" s="1" t="s">
        <v>23</v>
      </c>
      <c r="H100" s="1" t="s">
        <v>23</v>
      </c>
      <c r="I100" s="1" t="s">
        <v>171</v>
      </c>
      <c r="J100" s="1" t="s">
        <v>23</v>
      </c>
      <c r="K100" s="1" t="s">
        <v>2706</v>
      </c>
      <c r="L100" s="3" t="s">
        <v>26</v>
      </c>
      <c r="M100" s="9">
        <v>46067</v>
      </c>
      <c r="N100" s="9" t="s">
        <v>23</v>
      </c>
      <c r="O100" s="9" t="s">
        <v>23</v>
      </c>
      <c r="P100" s="3" t="s">
        <v>24</v>
      </c>
      <c r="Q100" s="1" t="s">
        <v>2707</v>
      </c>
      <c r="R100" s="3" t="str">
        <f>HYPERLINK("https://docs.wto.org/imrd/directdoc.asp?DDFDocuments/t/G/SPS/NBRA2448.docx", "https://docs.wto.org/imrd/directdoc.asp?DDFDocuments/t/G/SPS/NBRA2448.docx")</f>
        <v>https://docs.wto.org/imrd/directdoc.asp?DDFDocuments/t/G/SPS/NBRA2448.docx</v>
      </c>
      <c r="S100" s="3" t="str">
        <f>HYPERLINK("https://docs.wto.org/imrd/directdoc.asp?DDFDocuments/u/G/SPS/NBRA2448.docx", "https://docs.wto.org/imrd/directdoc.asp?DDFDocuments/u/G/SPS/NBRA2448.docx")</f>
        <v>https://docs.wto.org/imrd/directdoc.asp?DDFDocuments/u/G/SPS/NBRA2448.docx</v>
      </c>
      <c r="T100" s="3" t="str">
        <f>HYPERLINK("https://docs.wto.org/imrd/directdoc.asp?DDFDocuments/v/G/SPS/NBRA2448.docx", "https://docs.wto.org/imrd/directdoc.asp?DDFDocuments/v/G/SPS/NBRA2448.docx")</f>
        <v>https://docs.wto.org/imrd/directdoc.asp?DDFDocuments/v/G/SPS/NBRA2448.docx</v>
      </c>
    </row>
    <row r="101" spans="1:20" ht="409.5" x14ac:dyDescent="0.25">
      <c r="A101" s="3" t="s">
        <v>107</v>
      </c>
      <c r="B101" s="9">
        <v>46007</v>
      </c>
      <c r="C101" s="13" t="str">
        <f>HYPERLINK("https://eping.wto.org/en/Search?viewData= G/SPS/N/NZL/790"," G/SPS/N/NZL/790")</f>
        <v xml:space="preserve"> G/SPS/N/NZL/790</v>
      </c>
      <c r="D101" s="1" t="s">
        <v>2708</v>
      </c>
      <c r="E101" s="1" t="s">
        <v>2709</v>
      </c>
      <c r="F101" s="1" t="s">
        <v>2710</v>
      </c>
      <c r="G101" s="1" t="s">
        <v>2711</v>
      </c>
      <c r="H101" s="1" t="s">
        <v>23</v>
      </c>
      <c r="I101" s="1" t="s">
        <v>169</v>
      </c>
      <c r="J101" s="1" t="s">
        <v>23</v>
      </c>
      <c r="K101" s="1" t="s">
        <v>170</v>
      </c>
      <c r="L101" s="3"/>
      <c r="M101" s="9">
        <v>45698</v>
      </c>
      <c r="N101" s="9" t="s">
        <v>23</v>
      </c>
      <c r="O101" s="9" t="s">
        <v>23</v>
      </c>
      <c r="P101" s="3" t="s">
        <v>24</v>
      </c>
      <c r="Q101" s="1" t="s">
        <v>2712</v>
      </c>
      <c r="R101" s="3" t="str">
        <f>HYPERLINK("https://docs.wto.org/imrd/directdoc.asp?DDFDocuments/t/G/SPS/NNZL790.docx", "https://docs.wto.org/imrd/directdoc.asp?DDFDocuments/t/G/SPS/NNZL790.docx")</f>
        <v>https://docs.wto.org/imrd/directdoc.asp?DDFDocuments/t/G/SPS/NNZL790.docx</v>
      </c>
      <c r="S101" s="3" t="str">
        <f>HYPERLINK("https://docs.wto.org/imrd/directdoc.asp?DDFDocuments/u/G/SPS/NNZL790.docx", "https://docs.wto.org/imrd/directdoc.asp?DDFDocuments/u/G/SPS/NNZL790.docx")</f>
        <v>https://docs.wto.org/imrd/directdoc.asp?DDFDocuments/u/G/SPS/NNZL790.docx</v>
      </c>
      <c r="T101" s="3" t="str">
        <f>HYPERLINK("https://docs.wto.org/imrd/directdoc.asp?DDFDocuments/v/G/SPS/NNZL790.docx", "https://docs.wto.org/imrd/directdoc.asp?DDFDocuments/v/G/SPS/NNZL790.docx")</f>
        <v>https://docs.wto.org/imrd/directdoc.asp?DDFDocuments/v/G/SPS/NNZL790.docx</v>
      </c>
    </row>
    <row r="102" spans="1:20" ht="45" x14ac:dyDescent="0.25">
      <c r="A102" s="3" t="s">
        <v>25</v>
      </c>
      <c r="B102" s="9">
        <v>46007</v>
      </c>
      <c r="C102" s="13" t="str">
        <f>HYPERLINK("https://eping.wto.org/en/Search?viewData= G/SPS/N/CRI/344"," G/SPS/N/CRI/344")</f>
        <v xml:space="preserve"> G/SPS/N/CRI/344</v>
      </c>
      <c r="D102" s="1" t="s">
        <v>2713</v>
      </c>
      <c r="E102" s="1" t="s">
        <v>2714</v>
      </c>
      <c r="F102" s="1" t="s">
        <v>2691</v>
      </c>
      <c r="G102" s="1" t="s">
        <v>2692</v>
      </c>
      <c r="H102" s="1" t="s">
        <v>23</v>
      </c>
      <c r="I102" s="1" t="s">
        <v>171</v>
      </c>
      <c r="J102" s="1" t="s">
        <v>23</v>
      </c>
      <c r="K102" s="1" t="s">
        <v>2693</v>
      </c>
      <c r="L102" s="3" t="s">
        <v>2715</v>
      </c>
      <c r="M102" s="9">
        <v>46067</v>
      </c>
      <c r="N102" s="9" t="s">
        <v>23</v>
      </c>
      <c r="O102" s="9" t="s">
        <v>23</v>
      </c>
      <c r="P102" s="3" t="s">
        <v>24</v>
      </c>
      <c r="Q102" s="1" t="s">
        <v>2716</v>
      </c>
      <c r="R102" s="3" t="str">
        <f>HYPERLINK("https://docs.wto.org/imrd/directdoc.asp?DDFDocuments/t/G/SPS/NCRI344.docx", "https://docs.wto.org/imrd/directdoc.asp?DDFDocuments/t/G/SPS/NCRI344.docx")</f>
        <v>https://docs.wto.org/imrd/directdoc.asp?DDFDocuments/t/G/SPS/NCRI344.docx</v>
      </c>
      <c r="S102" s="3" t="str">
        <f>HYPERLINK("https://docs.wto.org/imrd/directdoc.asp?DDFDocuments/u/G/SPS/NCRI344.docx", "https://docs.wto.org/imrd/directdoc.asp?DDFDocuments/u/G/SPS/NCRI344.docx")</f>
        <v>https://docs.wto.org/imrd/directdoc.asp?DDFDocuments/u/G/SPS/NCRI344.docx</v>
      </c>
      <c r="T102" s="3" t="str">
        <f>HYPERLINK("https://docs.wto.org/imrd/directdoc.asp?DDFDocuments/v/G/SPS/NCRI344.docx", "https://docs.wto.org/imrd/directdoc.asp?DDFDocuments/v/G/SPS/NCRI344.docx")</f>
        <v>https://docs.wto.org/imrd/directdoc.asp?DDFDocuments/v/G/SPS/NCRI344.docx</v>
      </c>
    </row>
    <row r="103" spans="1:20" ht="409.5" x14ac:dyDescent="0.25">
      <c r="A103" s="3" t="s">
        <v>27</v>
      </c>
      <c r="B103" s="9">
        <v>46007</v>
      </c>
      <c r="C103" s="13" t="str">
        <f>HYPERLINK("https://eping.wto.org/en/Search?viewData= G/SPS/N/CHL/851/Add.1"," G/SPS/N/CHL/851/Add.1")</f>
        <v xml:space="preserve"> G/SPS/N/CHL/851/Add.1</v>
      </c>
      <c r="D103" s="1" t="s">
        <v>2717</v>
      </c>
      <c r="E103" s="1" t="s">
        <v>2717</v>
      </c>
      <c r="F103" s="1" t="s">
        <v>2718</v>
      </c>
      <c r="G103" s="1" t="s">
        <v>2719</v>
      </c>
      <c r="H103" s="1" t="s">
        <v>23</v>
      </c>
      <c r="I103" s="1" t="s">
        <v>175</v>
      </c>
      <c r="J103" s="1" t="s">
        <v>23</v>
      </c>
      <c r="K103" s="1" t="s">
        <v>187</v>
      </c>
      <c r="L103" s="3"/>
      <c r="M103" s="9" t="s">
        <v>23</v>
      </c>
      <c r="N103" s="9" t="s">
        <v>23</v>
      </c>
      <c r="O103" s="9" t="s">
        <v>23</v>
      </c>
      <c r="P103" s="3" t="s">
        <v>71</v>
      </c>
      <c r="Q103" s="1" t="s">
        <v>2720</v>
      </c>
      <c r="R103" s="3" t="str">
        <f>HYPERLINK("https://docs.wto.org/imrd/directdoc.asp?DDFDocuments/t/G/SPS/NCHL851A1.docx", "https://docs.wto.org/imrd/directdoc.asp?DDFDocuments/t/G/SPS/NCHL851A1.docx")</f>
        <v>https://docs.wto.org/imrd/directdoc.asp?DDFDocuments/t/G/SPS/NCHL851A1.docx</v>
      </c>
      <c r="S103" s="3" t="str">
        <f>HYPERLINK("https://docs.wto.org/imrd/directdoc.asp?DDFDocuments/u/G/SPS/NCHL851A1.docx", "https://docs.wto.org/imrd/directdoc.asp?DDFDocuments/u/G/SPS/NCHL851A1.docx")</f>
        <v>https://docs.wto.org/imrd/directdoc.asp?DDFDocuments/u/G/SPS/NCHL851A1.docx</v>
      </c>
      <c r="T103" s="3" t="str">
        <f>HYPERLINK("https://docs.wto.org/imrd/directdoc.asp?DDFDocuments/v/G/SPS/NCHL851A1.docx", "https://docs.wto.org/imrd/directdoc.asp?DDFDocuments/v/G/SPS/NCHL851A1.docx")</f>
        <v>https://docs.wto.org/imrd/directdoc.asp?DDFDocuments/v/G/SPS/NCHL851A1.docx</v>
      </c>
    </row>
    <row r="104" spans="1:20" ht="210" x14ac:dyDescent="0.25">
      <c r="A104" s="3" t="s">
        <v>204</v>
      </c>
      <c r="B104" s="9">
        <v>46007</v>
      </c>
      <c r="C104" s="13" t="str">
        <f>HYPERLINK("https://eping.wto.org/en/Search?viewData= G/SPS/N/URY/105"," G/SPS/N/URY/105")</f>
        <v xml:space="preserve"> G/SPS/N/URY/105</v>
      </c>
      <c r="D104" s="1" t="s">
        <v>2721</v>
      </c>
      <c r="E104" s="1" t="s">
        <v>2722</v>
      </c>
      <c r="F104" s="1" t="s">
        <v>2723</v>
      </c>
      <c r="G104" s="1" t="s">
        <v>2724</v>
      </c>
      <c r="H104" s="1" t="s">
        <v>23</v>
      </c>
      <c r="I104" s="1" t="s">
        <v>169</v>
      </c>
      <c r="J104" s="1" t="s">
        <v>23</v>
      </c>
      <c r="K104" s="1" t="s">
        <v>170</v>
      </c>
      <c r="L104" s="3" t="s">
        <v>23</v>
      </c>
      <c r="M104" s="9">
        <v>46067</v>
      </c>
      <c r="N104" s="9">
        <v>45996</v>
      </c>
      <c r="O104" s="9">
        <v>46006</v>
      </c>
      <c r="P104" s="3" t="s">
        <v>24</v>
      </c>
      <c r="Q104" s="1" t="s">
        <v>2725</v>
      </c>
      <c r="R104" s="3" t="str">
        <f>HYPERLINK("https://docs.wto.org/imrd/directdoc.asp?DDFDocuments/t/G/SPS/NURY105.docx", "https://docs.wto.org/imrd/directdoc.asp?DDFDocuments/t/G/SPS/NURY105.docx")</f>
        <v>https://docs.wto.org/imrd/directdoc.asp?DDFDocuments/t/G/SPS/NURY105.docx</v>
      </c>
      <c r="S104" s="3" t="str">
        <f>HYPERLINK("https://docs.wto.org/imrd/directdoc.asp?DDFDocuments/u/G/SPS/NURY105.docx", "https://docs.wto.org/imrd/directdoc.asp?DDFDocuments/u/G/SPS/NURY105.docx")</f>
        <v>https://docs.wto.org/imrd/directdoc.asp?DDFDocuments/u/G/SPS/NURY105.docx</v>
      </c>
      <c r="T104" s="3" t="str">
        <f>HYPERLINK("https://docs.wto.org/imrd/directdoc.asp?DDFDocuments/v/G/SPS/NURY105.docx", "https://docs.wto.org/imrd/directdoc.asp?DDFDocuments/v/G/SPS/NURY105.docx")</f>
        <v>https://docs.wto.org/imrd/directdoc.asp?DDFDocuments/v/G/SPS/NURY105.docx</v>
      </c>
    </row>
    <row r="105" spans="1:20" ht="225" x14ac:dyDescent="0.25">
      <c r="A105" s="3" t="s">
        <v>33</v>
      </c>
      <c r="B105" s="9">
        <v>46007</v>
      </c>
      <c r="C105" s="13" t="str">
        <f>HYPERLINK("https://eping.wto.org/en/Search?viewData= G/SPS/N/COL/401/Add.1"," G/SPS/N/COL/401/Add.1")</f>
        <v xml:space="preserve"> G/SPS/N/COL/401/Add.1</v>
      </c>
      <c r="D105" s="1" t="s">
        <v>2726</v>
      </c>
      <c r="E105" s="1" t="s">
        <v>2726</v>
      </c>
      <c r="F105" s="1" t="s">
        <v>2727</v>
      </c>
      <c r="G105" s="1" t="s">
        <v>2728</v>
      </c>
      <c r="H105" s="1" t="s">
        <v>23</v>
      </c>
      <c r="I105" s="1" t="s">
        <v>175</v>
      </c>
      <c r="J105" s="1" t="s">
        <v>23</v>
      </c>
      <c r="K105" s="1" t="s">
        <v>2729</v>
      </c>
      <c r="L105" s="3"/>
      <c r="M105" s="9" t="s">
        <v>23</v>
      </c>
      <c r="N105" s="9" t="s">
        <v>23</v>
      </c>
      <c r="O105" s="9" t="s">
        <v>23</v>
      </c>
      <c r="P105" s="3" t="s">
        <v>71</v>
      </c>
      <c r="Q105" s="1" t="s">
        <v>2730</v>
      </c>
      <c r="R105" s="3" t="str">
        <f>HYPERLINK("https://docs.wto.org/imrd/directdoc.asp?DDFDocuments/t/G/SPS/NCOL401A1.docx", "https://docs.wto.org/imrd/directdoc.asp?DDFDocuments/t/G/SPS/NCOL401A1.docx")</f>
        <v>https://docs.wto.org/imrd/directdoc.asp?DDFDocuments/t/G/SPS/NCOL401A1.docx</v>
      </c>
      <c r="S105" s="3" t="str">
        <f>HYPERLINK("https://docs.wto.org/imrd/directdoc.asp?DDFDocuments/u/G/SPS/NCOL401A1.docx", "https://docs.wto.org/imrd/directdoc.asp?DDFDocuments/u/G/SPS/NCOL401A1.docx")</f>
        <v>https://docs.wto.org/imrd/directdoc.asp?DDFDocuments/u/G/SPS/NCOL401A1.docx</v>
      </c>
      <c r="T105" s="3" t="str">
        <f>HYPERLINK("https://docs.wto.org/imrd/directdoc.asp?DDFDocuments/v/G/SPS/NCOL401A1.docx", "https://docs.wto.org/imrd/directdoc.asp?DDFDocuments/v/G/SPS/NCOL401A1.docx")</f>
        <v>https://docs.wto.org/imrd/directdoc.asp?DDFDocuments/v/G/SPS/NCOL401A1.docx</v>
      </c>
    </row>
    <row r="106" spans="1:20" ht="45" x14ac:dyDescent="0.25">
      <c r="A106" s="3" t="s">
        <v>124</v>
      </c>
      <c r="B106" s="9">
        <v>46008</v>
      </c>
      <c r="C106" s="13" t="str">
        <f>HYPERLINK("https://eping.wto.org/en/Search?viewData= G/SPS/N/THA/785/Add.1"," G/SPS/N/THA/785/Add.1")</f>
        <v xml:space="preserve"> G/SPS/N/THA/785/Add.1</v>
      </c>
      <c r="D106" s="1" t="s">
        <v>1918</v>
      </c>
      <c r="E106" s="1" t="s">
        <v>2731</v>
      </c>
      <c r="F106" s="1" t="s">
        <v>2732</v>
      </c>
      <c r="G106" s="1" t="s">
        <v>23</v>
      </c>
      <c r="H106" s="1" t="s">
        <v>23</v>
      </c>
      <c r="I106" s="1" t="s">
        <v>169</v>
      </c>
      <c r="J106" s="1" t="s">
        <v>23</v>
      </c>
      <c r="K106" s="1" t="s">
        <v>2733</v>
      </c>
      <c r="L106" s="3"/>
      <c r="M106" s="9" t="s">
        <v>23</v>
      </c>
      <c r="N106" s="9" t="s">
        <v>23</v>
      </c>
      <c r="O106" s="9" t="s">
        <v>23</v>
      </c>
      <c r="P106" s="3" t="s">
        <v>71</v>
      </c>
      <c r="Q106" s="1" t="s">
        <v>2734</v>
      </c>
      <c r="R106" s="3" t="str">
        <f>HYPERLINK("https://docs.wto.org/imrd/directdoc.asp?DDFDocuments/t/G/SPS/NTHA785A1.docx", "https://docs.wto.org/imrd/directdoc.asp?DDFDocuments/t/G/SPS/NTHA785A1.docx")</f>
        <v>https://docs.wto.org/imrd/directdoc.asp?DDFDocuments/t/G/SPS/NTHA785A1.docx</v>
      </c>
      <c r="S106" s="3" t="str">
        <f>HYPERLINK("https://docs.wto.org/imrd/directdoc.asp?DDFDocuments/u/G/SPS/NTHA785A1.docx", "https://docs.wto.org/imrd/directdoc.asp?DDFDocuments/u/G/SPS/NTHA785A1.docx")</f>
        <v>https://docs.wto.org/imrd/directdoc.asp?DDFDocuments/u/G/SPS/NTHA785A1.docx</v>
      </c>
      <c r="T106" s="3" t="str">
        <f>HYPERLINK("https://docs.wto.org/imrd/directdoc.asp?DDFDocuments/v/G/SPS/NTHA785A1.docx", "https://docs.wto.org/imrd/directdoc.asp?DDFDocuments/v/G/SPS/NTHA785A1.docx")</f>
        <v>https://docs.wto.org/imrd/directdoc.asp?DDFDocuments/v/G/SPS/NTHA785A1.docx</v>
      </c>
    </row>
    <row r="107" spans="1:20" ht="195" x14ac:dyDescent="0.25">
      <c r="A107" s="3" t="s">
        <v>33</v>
      </c>
      <c r="B107" s="9">
        <v>46008</v>
      </c>
      <c r="C107" s="13" t="str">
        <f>HYPERLINK("https://eping.wto.org/en/Search?viewData= G/SPS/N/COL/400/Add.1"," G/SPS/N/COL/400/Add.1")</f>
        <v xml:space="preserve"> G/SPS/N/COL/400/Add.1</v>
      </c>
      <c r="D107" s="1" t="s">
        <v>2735</v>
      </c>
      <c r="E107" s="1" t="s">
        <v>2735</v>
      </c>
      <c r="F107" s="1" t="s">
        <v>2736</v>
      </c>
      <c r="G107" s="1" t="s">
        <v>2737</v>
      </c>
      <c r="H107" s="1" t="s">
        <v>23</v>
      </c>
      <c r="I107" s="1" t="s">
        <v>175</v>
      </c>
      <c r="J107" s="1" t="s">
        <v>23</v>
      </c>
      <c r="K107" s="1" t="s">
        <v>2738</v>
      </c>
      <c r="L107" s="3"/>
      <c r="M107" s="9" t="s">
        <v>23</v>
      </c>
      <c r="N107" s="9" t="s">
        <v>23</v>
      </c>
      <c r="O107" s="9" t="s">
        <v>23</v>
      </c>
      <c r="P107" s="3" t="s">
        <v>71</v>
      </c>
      <c r="Q107" s="1" t="s">
        <v>2739</v>
      </c>
      <c r="R107" s="3" t="str">
        <f>HYPERLINK("https://docs.wto.org/imrd/directdoc.asp?DDFDocuments/t/G/SPS/NCOL400A1.docx", "https://docs.wto.org/imrd/directdoc.asp?DDFDocuments/t/G/SPS/NCOL400A1.docx")</f>
        <v>https://docs.wto.org/imrd/directdoc.asp?DDFDocuments/t/G/SPS/NCOL400A1.docx</v>
      </c>
      <c r="S107" s="3" t="str">
        <f>HYPERLINK("https://docs.wto.org/imrd/directdoc.asp?DDFDocuments/u/G/SPS/NCOL400A1.docx", "https://docs.wto.org/imrd/directdoc.asp?DDFDocuments/u/G/SPS/NCOL400A1.docx")</f>
        <v>https://docs.wto.org/imrd/directdoc.asp?DDFDocuments/u/G/SPS/NCOL400A1.docx</v>
      </c>
      <c r="T107" s="3" t="str">
        <f>HYPERLINK("https://docs.wto.org/imrd/directdoc.asp?DDFDocuments/v/G/SPS/NCOL400A1.docx", "https://docs.wto.org/imrd/directdoc.asp?DDFDocuments/v/G/SPS/NCOL400A1.docx")</f>
        <v>https://docs.wto.org/imrd/directdoc.asp?DDFDocuments/v/G/SPS/NCOL400A1.docx</v>
      </c>
    </row>
    <row r="108" spans="1:20" ht="105" x14ac:dyDescent="0.25">
      <c r="A108" s="3" t="s">
        <v>88</v>
      </c>
      <c r="B108" s="9">
        <v>46008</v>
      </c>
      <c r="C108" s="13" t="str">
        <f>HYPERLINK("https://eping.wto.org/en/Search?viewData= G/SPS/N/BRA/2449"," G/SPS/N/BRA/2449")</f>
        <v xml:space="preserve"> G/SPS/N/BRA/2449</v>
      </c>
      <c r="D108" s="1" t="s">
        <v>2740</v>
      </c>
      <c r="E108" s="1" t="s">
        <v>2741</v>
      </c>
      <c r="F108" s="1" t="s">
        <v>2705</v>
      </c>
      <c r="G108" s="1" t="s">
        <v>2742</v>
      </c>
      <c r="H108" s="1" t="s">
        <v>23</v>
      </c>
      <c r="I108" s="1" t="s">
        <v>171</v>
      </c>
      <c r="J108" s="1" t="s">
        <v>23</v>
      </c>
      <c r="K108" s="1" t="s">
        <v>2743</v>
      </c>
      <c r="L108" s="3" t="s">
        <v>2744</v>
      </c>
      <c r="M108" s="9">
        <v>46068</v>
      </c>
      <c r="N108" s="9" t="s">
        <v>23</v>
      </c>
      <c r="O108" s="9" t="s">
        <v>23</v>
      </c>
      <c r="P108" s="3" t="s">
        <v>24</v>
      </c>
      <c r="Q108" s="1" t="s">
        <v>2745</v>
      </c>
      <c r="R108" s="3" t="str">
        <f>HYPERLINK("https://docs.wto.org/imrd/directdoc.asp?DDFDocuments/t/G/SPS/NBRA2449.docx", "https://docs.wto.org/imrd/directdoc.asp?DDFDocuments/t/G/SPS/NBRA2449.docx")</f>
        <v>https://docs.wto.org/imrd/directdoc.asp?DDFDocuments/t/G/SPS/NBRA2449.docx</v>
      </c>
      <c r="S108" s="3" t="str">
        <f>HYPERLINK("https://docs.wto.org/imrd/directdoc.asp?DDFDocuments/u/G/SPS/NBRA2449.docx", "https://docs.wto.org/imrd/directdoc.asp?DDFDocuments/u/G/SPS/NBRA2449.docx")</f>
        <v>https://docs.wto.org/imrd/directdoc.asp?DDFDocuments/u/G/SPS/NBRA2449.docx</v>
      </c>
      <c r="T108" s="3" t="str">
        <f>HYPERLINK("https://docs.wto.org/imrd/directdoc.asp?DDFDocuments/v/G/SPS/NBRA2449.docx", "https://docs.wto.org/imrd/directdoc.asp?DDFDocuments/v/G/SPS/NBRA2449.docx")</f>
        <v>https://docs.wto.org/imrd/directdoc.asp?DDFDocuments/v/G/SPS/NBRA2449.docx</v>
      </c>
    </row>
    <row r="109" spans="1:20" ht="210" x14ac:dyDescent="0.25">
      <c r="A109" s="3" t="s">
        <v>33</v>
      </c>
      <c r="B109" s="9">
        <v>46008</v>
      </c>
      <c r="C109" s="13" t="str">
        <f>HYPERLINK("https://eping.wto.org/en/Search?viewData= G/SPS/N/COL/398/Add.1"," G/SPS/N/COL/398/Add.1")</f>
        <v xml:space="preserve"> G/SPS/N/COL/398/Add.1</v>
      </c>
      <c r="D109" s="1" t="s">
        <v>2746</v>
      </c>
      <c r="E109" s="1" t="s">
        <v>2746</v>
      </c>
      <c r="F109" s="1" t="s">
        <v>2628</v>
      </c>
      <c r="G109" s="1" t="s">
        <v>2629</v>
      </c>
      <c r="H109" s="1" t="s">
        <v>23</v>
      </c>
      <c r="I109" s="1" t="s">
        <v>175</v>
      </c>
      <c r="J109" s="1" t="s">
        <v>23</v>
      </c>
      <c r="K109" s="1" t="s">
        <v>2738</v>
      </c>
      <c r="L109" s="3"/>
      <c r="M109" s="9" t="s">
        <v>23</v>
      </c>
      <c r="N109" s="9" t="s">
        <v>23</v>
      </c>
      <c r="O109" s="9" t="s">
        <v>23</v>
      </c>
      <c r="P109" s="3" t="s">
        <v>71</v>
      </c>
      <c r="Q109" s="1" t="s">
        <v>2747</v>
      </c>
      <c r="R109" s="3" t="str">
        <f>HYPERLINK("https://docs.wto.org/imrd/directdoc.asp?DDFDocuments/t/G/SPS/NCOL398A1.docx", "https://docs.wto.org/imrd/directdoc.asp?DDFDocuments/t/G/SPS/NCOL398A1.docx")</f>
        <v>https://docs.wto.org/imrd/directdoc.asp?DDFDocuments/t/G/SPS/NCOL398A1.docx</v>
      </c>
      <c r="S109" s="3" t="str">
        <f>HYPERLINK("https://docs.wto.org/imrd/directdoc.asp?DDFDocuments/u/G/SPS/NCOL398A1.docx", "https://docs.wto.org/imrd/directdoc.asp?DDFDocuments/u/G/SPS/NCOL398A1.docx")</f>
        <v>https://docs.wto.org/imrd/directdoc.asp?DDFDocuments/u/G/SPS/NCOL398A1.docx</v>
      </c>
      <c r="T109" s="3" t="str">
        <f>HYPERLINK("https://docs.wto.org/imrd/directdoc.asp?DDFDocuments/v/G/SPS/NCOL398A1.docx", "https://docs.wto.org/imrd/directdoc.asp?DDFDocuments/v/G/SPS/NCOL398A1.docx")</f>
        <v>https://docs.wto.org/imrd/directdoc.asp?DDFDocuments/v/G/SPS/NCOL398A1.docx</v>
      </c>
    </row>
    <row r="110" spans="1:20" ht="225" x14ac:dyDescent="0.25">
      <c r="A110" s="3" t="s">
        <v>124</v>
      </c>
      <c r="B110" s="9">
        <v>46008</v>
      </c>
      <c r="C110" s="13" t="str">
        <f>HYPERLINK("https://eping.wto.org/en/Search?viewData= G/SPS/N/THA/783/Add.1"," G/SPS/N/THA/783/Add.1")</f>
        <v xml:space="preserve"> G/SPS/N/THA/783/Add.1</v>
      </c>
      <c r="D110" s="1" t="s">
        <v>2748</v>
      </c>
      <c r="E110" s="1" t="s">
        <v>2749</v>
      </c>
      <c r="F110" s="1" t="s">
        <v>1938</v>
      </c>
      <c r="G110" s="1" t="s">
        <v>2750</v>
      </c>
      <c r="H110" s="1" t="s">
        <v>23</v>
      </c>
      <c r="I110" s="1" t="s">
        <v>169</v>
      </c>
      <c r="J110" s="1" t="s">
        <v>23</v>
      </c>
      <c r="K110" s="1" t="s">
        <v>2751</v>
      </c>
      <c r="L110" s="3"/>
      <c r="M110" s="9" t="s">
        <v>23</v>
      </c>
      <c r="N110" s="9" t="s">
        <v>23</v>
      </c>
      <c r="O110" s="9" t="s">
        <v>23</v>
      </c>
      <c r="P110" s="3" t="s">
        <v>71</v>
      </c>
      <c r="Q110" s="1" t="s">
        <v>2752</v>
      </c>
      <c r="R110" s="3" t="str">
        <f>HYPERLINK("https://docs.wto.org/imrd/directdoc.asp?DDFDocuments/t/G/SPS/NTHA783A1.docx", "https://docs.wto.org/imrd/directdoc.asp?DDFDocuments/t/G/SPS/NTHA783A1.docx")</f>
        <v>https://docs.wto.org/imrd/directdoc.asp?DDFDocuments/t/G/SPS/NTHA783A1.docx</v>
      </c>
      <c r="S110" s="3" t="str">
        <f>HYPERLINK("https://docs.wto.org/imrd/directdoc.asp?DDFDocuments/u/G/SPS/NTHA783A1.docx", "https://docs.wto.org/imrd/directdoc.asp?DDFDocuments/u/G/SPS/NTHA783A1.docx")</f>
        <v>https://docs.wto.org/imrd/directdoc.asp?DDFDocuments/u/G/SPS/NTHA783A1.docx</v>
      </c>
      <c r="T110" s="3" t="str">
        <f>HYPERLINK("https://docs.wto.org/imrd/directdoc.asp?DDFDocuments/v/G/SPS/NTHA783A1.docx", "https://docs.wto.org/imrd/directdoc.asp?DDFDocuments/v/G/SPS/NTHA783A1.docx")</f>
        <v>https://docs.wto.org/imrd/directdoc.asp?DDFDocuments/v/G/SPS/NTHA783A1.docx</v>
      </c>
    </row>
    <row r="111" spans="1:20" ht="90" x14ac:dyDescent="0.25">
      <c r="A111" s="3" t="s">
        <v>124</v>
      </c>
      <c r="B111" s="9">
        <v>46008</v>
      </c>
      <c r="C111" s="13" t="str">
        <f>HYPERLINK("https://eping.wto.org/en/Search?viewData= G/SPS/N/THA/786/Add.1"," G/SPS/N/THA/786/Add.1")</f>
        <v xml:space="preserve"> G/SPS/N/THA/786/Add.1</v>
      </c>
      <c r="D111" s="1" t="s">
        <v>2753</v>
      </c>
      <c r="E111" s="1" t="s">
        <v>2754</v>
      </c>
      <c r="F111" s="1" t="s">
        <v>1957</v>
      </c>
      <c r="G111" s="1" t="s">
        <v>160</v>
      </c>
      <c r="H111" s="1" t="s">
        <v>23</v>
      </c>
      <c r="I111" s="1" t="s">
        <v>169</v>
      </c>
      <c r="J111" s="1" t="s">
        <v>23</v>
      </c>
      <c r="K111" s="1" t="s">
        <v>2755</v>
      </c>
      <c r="L111" s="3"/>
      <c r="M111" s="9" t="s">
        <v>23</v>
      </c>
      <c r="N111" s="9" t="s">
        <v>23</v>
      </c>
      <c r="O111" s="9" t="s">
        <v>23</v>
      </c>
      <c r="P111" s="3" t="s">
        <v>71</v>
      </c>
      <c r="Q111" s="1" t="s">
        <v>2756</v>
      </c>
      <c r="R111" s="3" t="str">
        <f>HYPERLINK("https://docs.wto.org/imrd/directdoc.asp?DDFDocuments/t/G/SPS/NTHA786A1.docx", "https://docs.wto.org/imrd/directdoc.asp?DDFDocuments/t/G/SPS/NTHA786A1.docx")</f>
        <v>https://docs.wto.org/imrd/directdoc.asp?DDFDocuments/t/G/SPS/NTHA786A1.docx</v>
      </c>
      <c r="S111" s="3" t="str">
        <f>HYPERLINK("https://docs.wto.org/imrd/directdoc.asp?DDFDocuments/u/G/SPS/NTHA786A1.docx", "https://docs.wto.org/imrd/directdoc.asp?DDFDocuments/u/G/SPS/NTHA786A1.docx")</f>
        <v>https://docs.wto.org/imrd/directdoc.asp?DDFDocuments/u/G/SPS/NTHA786A1.docx</v>
      </c>
      <c r="T111" s="3" t="str">
        <f>HYPERLINK("https://docs.wto.org/imrd/directdoc.asp?DDFDocuments/v/G/SPS/NTHA786A1.docx", "https://docs.wto.org/imrd/directdoc.asp?DDFDocuments/v/G/SPS/NTHA786A1.docx")</f>
        <v>https://docs.wto.org/imrd/directdoc.asp?DDFDocuments/v/G/SPS/NTHA786A1.docx</v>
      </c>
    </row>
    <row r="112" spans="1:20" ht="90" x14ac:dyDescent="0.25">
      <c r="A112" s="3" t="s">
        <v>59</v>
      </c>
      <c r="B112" s="9">
        <v>46008</v>
      </c>
      <c r="C112" s="13" t="str">
        <f>HYPERLINK("https://eping.wto.org/en/Search?viewData= G/SPS/N/TUR/15/Add.1/Corr.1"," G/SPS/N/TUR/15/Add.1/Corr.1")</f>
        <v xml:space="preserve"> G/SPS/N/TUR/15/Add.1/Corr.1</v>
      </c>
      <c r="D112" s="1" t="s">
        <v>2757</v>
      </c>
      <c r="E112" s="1" t="s">
        <v>2758</v>
      </c>
      <c r="F112" s="1" t="s">
        <v>2392</v>
      </c>
      <c r="G112" s="1" t="s">
        <v>23</v>
      </c>
      <c r="H112" s="1" t="s">
        <v>23</v>
      </c>
      <c r="I112" s="1" t="s">
        <v>180</v>
      </c>
      <c r="K112" s="1" t="s">
        <v>2759</v>
      </c>
      <c r="L112" s="3"/>
      <c r="M112" s="9" t="s">
        <v>23</v>
      </c>
      <c r="N112" s="9" t="s">
        <v>23</v>
      </c>
      <c r="O112" s="9" t="s">
        <v>23</v>
      </c>
      <c r="P112" s="3" t="s">
        <v>121</v>
      </c>
      <c r="Q112" s="1" t="s">
        <v>2760</v>
      </c>
      <c r="R112" s="3" t="str">
        <f>HYPERLINK("https://docs.wto.org/imrd/directdoc.asp?DDFDocuments/t/G/SPS/NTUR15A1C1.DOCX", "https://docs.wto.org/imrd/directdoc.asp?DDFDocuments/t/G/SPS/NTUR15A1C1.DOCX")</f>
        <v>https://docs.wto.org/imrd/directdoc.asp?DDFDocuments/t/G/SPS/NTUR15A1C1.DOCX</v>
      </c>
      <c r="S112" s="3" t="str">
        <f>HYPERLINK("https://docs.wto.org/imrd/directdoc.asp?DDFDocuments/u/G/SPS/NTUR15A1C1.DOCX", "https://docs.wto.org/imrd/directdoc.asp?DDFDocuments/u/G/SPS/NTUR15A1C1.DOCX")</f>
        <v>https://docs.wto.org/imrd/directdoc.asp?DDFDocuments/u/G/SPS/NTUR15A1C1.DOCX</v>
      </c>
      <c r="T112" s="3" t="str">
        <f>HYPERLINK("https://docs.wto.org/imrd/directdoc.asp?DDFDocuments/v/G/SPS/NTUR15A1C1.DOCX", "https://docs.wto.org/imrd/directdoc.asp?DDFDocuments/v/G/SPS/NTUR15A1C1.DOCX")</f>
        <v>https://docs.wto.org/imrd/directdoc.asp?DDFDocuments/v/G/SPS/NTUR15A1C1.DOCX</v>
      </c>
    </row>
    <row r="113" spans="1:20" ht="60" x14ac:dyDescent="0.25">
      <c r="A113" s="3" t="s">
        <v>124</v>
      </c>
      <c r="B113" s="9">
        <v>46008</v>
      </c>
      <c r="C113" s="13" t="str">
        <f>HYPERLINK("https://eping.wto.org/en/Search?viewData= G/SPS/N/THA/782/Add.1"," G/SPS/N/THA/782/Add.1")</f>
        <v xml:space="preserve"> G/SPS/N/THA/782/Add.1</v>
      </c>
      <c r="D113" s="1" t="s">
        <v>2761</v>
      </c>
      <c r="E113" s="1" t="s">
        <v>2762</v>
      </c>
      <c r="F113" s="1" t="s">
        <v>2763</v>
      </c>
      <c r="G113" s="1" t="s">
        <v>23</v>
      </c>
      <c r="H113" s="1" t="s">
        <v>92</v>
      </c>
      <c r="I113" s="1" t="s">
        <v>169</v>
      </c>
      <c r="J113" s="1" t="s">
        <v>23</v>
      </c>
      <c r="K113" s="1" t="s">
        <v>2764</v>
      </c>
      <c r="L113" s="3"/>
      <c r="M113" s="9" t="s">
        <v>23</v>
      </c>
      <c r="N113" s="9" t="s">
        <v>23</v>
      </c>
      <c r="O113" s="9" t="s">
        <v>23</v>
      </c>
      <c r="P113" s="3" t="s">
        <v>71</v>
      </c>
      <c r="Q113" s="1" t="s">
        <v>2765</v>
      </c>
      <c r="R113" s="3" t="str">
        <f>HYPERLINK("https://docs.wto.org/imrd/directdoc.asp?DDFDocuments/t/G/SPS/NTHA782A1.docx", "https://docs.wto.org/imrd/directdoc.asp?DDFDocuments/t/G/SPS/NTHA782A1.docx")</f>
        <v>https://docs.wto.org/imrd/directdoc.asp?DDFDocuments/t/G/SPS/NTHA782A1.docx</v>
      </c>
      <c r="S113" s="3" t="str">
        <f>HYPERLINK("https://docs.wto.org/imrd/directdoc.asp?DDFDocuments/u/G/SPS/NTHA782A1.docx", "https://docs.wto.org/imrd/directdoc.asp?DDFDocuments/u/G/SPS/NTHA782A1.docx")</f>
        <v>https://docs.wto.org/imrd/directdoc.asp?DDFDocuments/u/G/SPS/NTHA782A1.docx</v>
      </c>
      <c r="T113" s="3" t="str">
        <f>HYPERLINK("https://docs.wto.org/imrd/directdoc.asp?DDFDocuments/v/G/SPS/NTHA782A1.docx", "https://docs.wto.org/imrd/directdoc.asp?DDFDocuments/v/G/SPS/NTHA782A1.docx")</f>
        <v>https://docs.wto.org/imrd/directdoc.asp?DDFDocuments/v/G/SPS/NTHA782A1.docx</v>
      </c>
    </row>
    <row r="114" spans="1:20" ht="409.5" x14ac:dyDescent="0.25">
      <c r="A114" s="3" t="s">
        <v>124</v>
      </c>
      <c r="B114" s="9">
        <v>46008</v>
      </c>
      <c r="C114" s="13" t="str">
        <f>HYPERLINK("https://eping.wto.org/en/Search?viewData= G/SPS/N/THA/784/Add.1"," G/SPS/N/THA/784/Add.1")</f>
        <v xml:space="preserve"> G/SPS/N/THA/784/Add.1</v>
      </c>
      <c r="D114" s="1" t="s">
        <v>2766</v>
      </c>
      <c r="E114" s="1" t="s">
        <v>2767</v>
      </c>
      <c r="F114" s="1" t="s">
        <v>2768</v>
      </c>
      <c r="G114" s="1" t="s">
        <v>1933</v>
      </c>
      <c r="H114" s="1" t="s">
        <v>2769</v>
      </c>
      <c r="I114" s="1" t="s">
        <v>169</v>
      </c>
      <c r="J114" s="1" t="s">
        <v>23</v>
      </c>
      <c r="K114" s="1" t="s">
        <v>2770</v>
      </c>
      <c r="L114" s="3"/>
      <c r="M114" s="9" t="s">
        <v>23</v>
      </c>
      <c r="N114" s="9" t="s">
        <v>23</v>
      </c>
      <c r="O114" s="9" t="s">
        <v>23</v>
      </c>
      <c r="P114" s="3" t="s">
        <v>71</v>
      </c>
      <c r="Q114" s="1" t="s">
        <v>2771</v>
      </c>
      <c r="R114" s="3" t="str">
        <f>HYPERLINK("https://docs.wto.org/imrd/directdoc.asp?DDFDocuments/t/G/SPS/NTHA784A1.docx", "https://docs.wto.org/imrd/directdoc.asp?DDFDocuments/t/G/SPS/NTHA784A1.docx")</f>
        <v>https://docs.wto.org/imrd/directdoc.asp?DDFDocuments/t/G/SPS/NTHA784A1.docx</v>
      </c>
      <c r="S114" s="3" t="str">
        <f>HYPERLINK("https://docs.wto.org/imrd/directdoc.asp?DDFDocuments/u/G/SPS/NTHA784A1.docx", "https://docs.wto.org/imrd/directdoc.asp?DDFDocuments/u/G/SPS/NTHA784A1.docx")</f>
        <v>https://docs.wto.org/imrd/directdoc.asp?DDFDocuments/u/G/SPS/NTHA784A1.docx</v>
      </c>
      <c r="T114" s="3" t="str">
        <f>HYPERLINK("https://docs.wto.org/imrd/directdoc.asp?DDFDocuments/v/G/SPS/NTHA784A1.docx", "https://docs.wto.org/imrd/directdoc.asp?DDFDocuments/v/G/SPS/NTHA784A1.docx")</f>
        <v>https://docs.wto.org/imrd/directdoc.asp?DDFDocuments/v/G/SPS/NTHA784A1.docx</v>
      </c>
    </row>
    <row r="115" spans="1:20" ht="390" x14ac:dyDescent="0.25">
      <c r="A115" s="3" t="s">
        <v>28</v>
      </c>
      <c r="B115" s="9">
        <v>46009</v>
      </c>
      <c r="C115" s="13" t="str">
        <f>HYPERLINK("https://eping.wto.org/en/Search?viewData= G/SPS/N/BDI/62/Add.2, G/SPS/N/KEN/218/Add.2, G/SPS/N/RWA/55/Add.2, G/SPS/N/TZA/284/Add.2, G/SPS/N/UGA/259/Add.2"," G/SPS/N/BDI/62/Add.2, G/SPS/N/KEN/218/Add.2, G/SPS/N/RWA/55/Add.2, G/SPS/N/TZA/284/Add.2, G/SPS/N/UGA/259/Add.2")</f>
        <v xml:space="preserve"> G/SPS/N/BDI/62/Add.2, G/SPS/N/KEN/218/Add.2, G/SPS/N/RWA/55/Add.2, G/SPS/N/TZA/284/Add.2, G/SPS/N/UGA/259/Add.2</v>
      </c>
      <c r="D115" s="1" t="s">
        <v>1119</v>
      </c>
      <c r="E115" s="1" t="s">
        <v>2772</v>
      </c>
      <c r="F115" s="1" t="s">
        <v>2773</v>
      </c>
      <c r="G115" s="1" t="s">
        <v>1122</v>
      </c>
      <c r="H115" s="1" t="s">
        <v>1123</v>
      </c>
      <c r="I115" s="1" t="s">
        <v>169</v>
      </c>
      <c r="J115" s="1" t="s">
        <v>23</v>
      </c>
      <c r="K115" s="1" t="s">
        <v>209</v>
      </c>
      <c r="L115" s="3"/>
      <c r="M115" s="9" t="s">
        <v>23</v>
      </c>
      <c r="N115" s="9" t="s">
        <v>23</v>
      </c>
      <c r="O115" s="9" t="s">
        <v>23</v>
      </c>
      <c r="P115" s="3" t="s">
        <v>71</v>
      </c>
      <c r="Q115" s="3"/>
      <c r="R115" s="3" t="str">
        <f>HYPERLINK("https://docs.wto.org/imrd/directdoc.asp?DDFDocuments/t/G/SPS/NBDI62A2.docx", "https://docs.wto.org/imrd/directdoc.asp?DDFDocuments/t/G/SPS/NBDI62A2.docx")</f>
        <v>https://docs.wto.org/imrd/directdoc.asp?DDFDocuments/t/G/SPS/NBDI62A2.docx</v>
      </c>
      <c r="S115" s="3" t="str">
        <f>HYPERLINK("https://docs.wto.org/imrd/directdoc.asp?DDFDocuments/u/G/SPS/NBDI62A2.docx", "https://docs.wto.org/imrd/directdoc.asp?DDFDocuments/u/G/SPS/NBDI62A2.docx")</f>
        <v>https://docs.wto.org/imrd/directdoc.asp?DDFDocuments/u/G/SPS/NBDI62A2.docx</v>
      </c>
      <c r="T115" s="3" t="str">
        <f>HYPERLINK("https://docs.wto.org/imrd/directdoc.asp?DDFDocuments/v/G/SPS/NBDI62A2.docx", "https://docs.wto.org/imrd/directdoc.asp?DDFDocuments/v/G/SPS/NBDI62A2.docx")</f>
        <v>https://docs.wto.org/imrd/directdoc.asp?DDFDocuments/v/G/SPS/NBDI62A2.docx</v>
      </c>
    </row>
    <row r="116" spans="1:20" ht="90" x14ac:dyDescent="0.25">
      <c r="A116" s="3" t="s">
        <v>28</v>
      </c>
      <c r="B116" s="9">
        <v>46009</v>
      </c>
      <c r="C116" s="13" t="str">
        <f>HYPERLINK("https://eping.wto.org/en/Search?viewData= G/SPS/N/BDI/48/Add.1, G/SPS/N/KEN/204/Add.1, G/SPS/N/RWA/41/Add.1, G/SPS/N/TZA/262/Add.1, G/SPS/N/UGA/245/Add.1"," G/SPS/N/BDI/48/Add.1, G/SPS/N/KEN/204/Add.1, G/SPS/N/RWA/41/Add.1, G/SPS/N/TZA/262/Add.1, G/SPS/N/UGA/245/Add.1")</f>
        <v xml:space="preserve"> G/SPS/N/BDI/48/Add.1, G/SPS/N/KEN/204/Add.1, G/SPS/N/RWA/41/Add.1, G/SPS/N/TZA/262/Add.1, G/SPS/N/UGA/245/Add.1</v>
      </c>
      <c r="D116" s="1" t="s">
        <v>2774</v>
      </c>
      <c r="E116" s="1" t="s">
        <v>2775</v>
      </c>
      <c r="F116" s="1" t="s">
        <v>2776</v>
      </c>
      <c r="G116" s="1" t="s">
        <v>1128</v>
      </c>
      <c r="H116" s="1" t="s">
        <v>140</v>
      </c>
      <c r="I116" s="1" t="s">
        <v>2777</v>
      </c>
      <c r="J116" s="1" t="s">
        <v>23</v>
      </c>
      <c r="K116" s="1" t="s">
        <v>199</v>
      </c>
      <c r="L116" s="3"/>
      <c r="M116" s="9" t="s">
        <v>23</v>
      </c>
      <c r="N116" s="9" t="s">
        <v>23</v>
      </c>
      <c r="O116" s="9" t="s">
        <v>23</v>
      </c>
      <c r="P116" s="3" t="s">
        <v>71</v>
      </c>
      <c r="Q116" s="3"/>
      <c r="R116" s="3" t="str">
        <f>HYPERLINK("https://docs.wto.org/imrd/directdoc.asp?DDFDocuments/t/G/SPS/NBDI48A1.docx", "https://docs.wto.org/imrd/directdoc.asp?DDFDocuments/t/G/SPS/NBDI48A1.docx")</f>
        <v>https://docs.wto.org/imrd/directdoc.asp?DDFDocuments/t/G/SPS/NBDI48A1.docx</v>
      </c>
      <c r="S116" s="3" t="str">
        <f>HYPERLINK("https://docs.wto.org/imrd/directdoc.asp?DDFDocuments/u/G/SPS/NBDI48A1.docx", "https://docs.wto.org/imrd/directdoc.asp?DDFDocuments/u/G/SPS/NBDI48A1.docx")</f>
        <v>https://docs.wto.org/imrd/directdoc.asp?DDFDocuments/u/G/SPS/NBDI48A1.docx</v>
      </c>
      <c r="T116" s="3" t="str">
        <f>HYPERLINK("https://docs.wto.org/imrd/directdoc.asp?DDFDocuments/v/G/SPS/NBDI48A1.docx", "https://docs.wto.org/imrd/directdoc.asp?DDFDocuments/v/G/SPS/NBDI48A1.docx")</f>
        <v>https://docs.wto.org/imrd/directdoc.asp?DDFDocuments/v/G/SPS/NBDI48A1.docx</v>
      </c>
    </row>
    <row r="117" spans="1:20" ht="120" x14ac:dyDescent="0.25">
      <c r="A117" s="3" t="s">
        <v>22</v>
      </c>
      <c r="B117" s="9">
        <v>46009</v>
      </c>
      <c r="C117" s="13" t="str">
        <f>HYPERLINK("https://eping.wto.org/en/Search?viewData= G/SPS/N/BDI/53/Rev.1/Add.1, G/SPS/N/KEN/209/Rev.1/Add.1, G/SPS/N/RWA/46/Rev.1/Add.1, G/SPS/N/TZA/275/Rev.1/Add.1, G/SPS/N/UGA/250/Rev.1/Add.1"," G/SPS/N/BDI/53/Rev.1/Add.1, G/SPS/N/KEN/209/Rev.1/Add.1, G/SPS/N/RWA/46/Rev.1/Add.1, G/SPS/N/TZA/275/Rev.1/Add.1, G/SPS/N/UGA/250/Rev.1/Add.1")</f>
        <v xml:space="preserve"> G/SPS/N/BDI/53/Rev.1/Add.1, G/SPS/N/KEN/209/Rev.1/Add.1, G/SPS/N/RWA/46/Rev.1/Add.1, G/SPS/N/TZA/275/Rev.1/Add.1, G/SPS/N/UGA/250/Rev.1/Add.1</v>
      </c>
      <c r="D117" s="1" t="s">
        <v>2778</v>
      </c>
      <c r="E117" s="1" t="s">
        <v>2779</v>
      </c>
      <c r="F117" s="1" t="s">
        <v>2780</v>
      </c>
      <c r="G117" s="1" t="s">
        <v>1174</v>
      </c>
      <c r="H117" s="1" t="s">
        <v>2781</v>
      </c>
      <c r="I117" s="1" t="s">
        <v>169</v>
      </c>
      <c r="J117" s="1" t="s">
        <v>23</v>
      </c>
      <c r="K117" s="1" t="s">
        <v>207</v>
      </c>
      <c r="L117" s="3"/>
      <c r="M117" s="9" t="s">
        <v>23</v>
      </c>
      <c r="N117" s="9" t="s">
        <v>23</v>
      </c>
      <c r="O117" s="9" t="s">
        <v>23</v>
      </c>
      <c r="P117" s="3" t="s">
        <v>71</v>
      </c>
      <c r="Q117" s="3"/>
      <c r="R117" s="3" t="str">
        <f>HYPERLINK("https://docs.wto.org/imrd/directdoc.asp?DDFDocuments/t/G/SPS/NBDI53R1A1.docx", "https://docs.wto.org/imrd/directdoc.asp?DDFDocuments/t/G/SPS/NBDI53R1A1.docx")</f>
        <v>https://docs.wto.org/imrd/directdoc.asp?DDFDocuments/t/G/SPS/NBDI53R1A1.docx</v>
      </c>
      <c r="S117" s="3" t="str">
        <f>HYPERLINK("https://docs.wto.org/imrd/directdoc.asp?DDFDocuments/u/G/SPS/NBDI53R1A1.docx", "https://docs.wto.org/imrd/directdoc.asp?DDFDocuments/u/G/SPS/NBDI53R1A1.docx")</f>
        <v>https://docs.wto.org/imrd/directdoc.asp?DDFDocuments/u/G/SPS/NBDI53R1A1.docx</v>
      </c>
      <c r="T117" s="3" t="str">
        <f>HYPERLINK("https://docs.wto.org/imrd/directdoc.asp?DDFDocuments/v/G/SPS/NBDI53R1A1.docx", "https://docs.wto.org/imrd/directdoc.asp?DDFDocuments/v/G/SPS/NBDI53R1A1.docx")</f>
        <v>https://docs.wto.org/imrd/directdoc.asp?DDFDocuments/v/G/SPS/NBDI53R1A1.docx</v>
      </c>
    </row>
    <row r="118" spans="1:20" ht="120" x14ac:dyDescent="0.25">
      <c r="A118" s="3" t="s">
        <v>28</v>
      </c>
      <c r="B118" s="9">
        <v>46009</v>
      </c>
      <c r="C118" s="13" t="str">
        <f>HYPERLINK("https://eping.wto.org/en/Search?viewData= G/SPS/N/BDI/45/Add.2, G/SPS/N/KEN/201/Add.2, G/SPS/N/RWA/38/Add.2, G/SPS/N/TZA/259/Add.2, G/SPS/N/UGA/242/Add.2"," G/SPS/N/BDI/45/Add.2, G/SPS/N/KEN/201/Add.2, G/SPS/N/RWA/38/Add.2, G/SPS/N/TZA/259/Add.2, G/SPS/N/UGA/242/Add.2")</f>
        <v xml:space="preserve"> G/SPS/N/BDI/45/Add.2, G/SPS/N/KEN/201/Add.2, G/SPS/N/RWA/38/Add.2, G/SPS/N/TZA/259/Add.2, G/SPS/N/UGA/242/Add.2</v>
      </c>
      <c r="D118" s="1" t="s">
        <v>1144</v>
      </c>
      <c r="E118" s="1" t="s">
        <v>2782</v>
      </c>
      <c r="F118" s="1" t="s">
        <v>1132</v>
      </c>
      <c r="G118" s="1" t="s">
        <v>1133</v>
      </c>
      <c r="H118" s="1" t="s">
        <v>131</v>
      </c>
      <c r="I118" s="1" t="s">
        <v>180</v>
      </c>
      <c r="J118" s="1" t="s">
        <v>23</v>
      </c>
      <c r="K118" s="1" t="s">
        <v>2783</v>
      </c>
      <c r="L118" s="3"/>
      <c r="M118" s="9" t="s">
        <v>23</v>
      </c>
      <c r="N118" s="9" t="s">
        <v>23</v>
      </c>
      <c r="O118" s="9" t="s">
        <v>23</v>
      </c>
      <c r="P118" s="3" t="s">
        <v>71</v>
      </c>
      <c r="Q118" s="3"/>
      <c r="R118" s="3" t="str">
        <f>HYPERLINK("https://docs.wto.org/imrd/directdoc.asp?DDFDocuments/t/G/SPS/NBDI45A2.docx", "https://docs.wto.org/imrd/directdoc.asp?DDFDocuments/t/G/SPS/NBDI45A2.docx")</f>
        <v>https://docs.wto.org/imrd/directdoc.asp?DDFDocuments/t/G/SPS/NBDI45A2.docx</v>
      </c>
      <c r="S118" s="3" t="str">
        <f>HYPERLINK("https://docs.wto.org/imrd/directdoc.asp?DDFDocuments/u/G/SPS/NBDI45A2.docx", "https://docs.wto.org/imrd/directdoc.asp?DDFDocuments/u/G/SPS/NBDI45A2.docx")</f>
        <v>https://docs.wto.org/imrd/directdoc.asp?DDFDocuments/u/G/SPS/NBDI45A2.docx</v>
      </c>
      <c r="T118" s="3" t="str">
        <f>HYPERLINK("https://docs.wto.org/imrd/directdoc.asp?DDFDocuments/v/G/SPS/NBDI45A2.docx", "https://docs.wto.org/imrd/directdoc.asp?DDFDocuments/v/G/SPS/NBDI45A2.docx")</f>
        <v>https://docs.wto.org/imrd/directdoc.asp?DDFDocuments/v/G/SPS/NBDI45A2.docx</v>
      </c>
    </row>
    <row r="119" spans="1:20" ht="390" x14ac:dyDescent="0.25">
      <c r="A119" s="3" t="s">
        <v>22</v>
      </c>
      <c r="B119" s="9">
        <v>46009</v>
      </c>
      <c r="C119" s="13" t="str">
        <f>HYPERLINK("https://eping.wto.org/en/Search?viewData= G/SPS/N/BDI/61/Add.2, G/SPS/N/KEN/217/Add.2, G/SPS/N/RWA/54/Add.2, G/SPS/N/TZA/283/Add.2, G/SPS/N/UGA/258/Add.2"," G/SPS/N/BDI/61/Add.2, G/SPS/N/KEN/217/Add.2, G/SPS/N/RWA/54/Add.2, G/SPS/N/TZA/283/Add.2, G/SPS/N/UGA/258/Add.2")</f>
        <v xml:space="preserve"> G/SPS/N/BDI/61/Add.2, G/SPS/N/KEN/217/Add.2, G/SPS/N/RWA/54/Add.2, G/SPS/N/TZA/283/Add.2, G/SPS/N/UGA/258/Add.2</v>
      </c>
      <c r="D119" s="1" t="s">
        <v>1177</v>
      </c>
      <c r="E119" s="1" t="s">
        <v>2784</v>
      </c>
      <c r="F119" s="1" t="s">
        <v>2773</v>
      </c>
      <c r="G119" s="1" t="s">
        <v>1122</v>
      </c>
      <c r="H119" s="1" t="s">
        <v>1123</v>
      </c>
      <c r="I119" s="1" t="s">
        <v>169</v>
      </c>
      <c r="J119" s="1" t="s">
        <v>23</v>
      </c>
      <c r="K119" s="1" t="s">
        <v>200</v>
      </c>
      <c r="L119" s="3"/>
      <c r="M119" s="9" t="s">
        <v>23</v>
      </c>
      <c r="N119" s="9" t="s">
        <v>23</v>
      </c>
      <c r="O119" s="9" t="s">
        <v>23</v>
      </c>
      <c r="P119" s="3" t="s">
        <v>71</v>
      </c>
      <c r="Q119" s="3"/>
      <c r="R119" s="3" t="str">
        <f>HYPERLINK("https://docs.wto.org/imrd/directdoc.asp?DDFDocuments/t/G/SPS/NBDI61A2.docx", "https://docs.wto.org/imrd/directdoc.asp?DDFDocuments/t/G/SPS/NBDI61A2.docx")</f>
        <v>https://docs.wto.org/imrd/directdoc.asp?DDFDocuments/t/G/SPS/NBDI61A2.docx</v>
      </c>
      <c r="S119" s="3" t="str">
        <f>HYPERLINK("https://docs.wto.org/imrd/directdoc.asp?DDFDocuments/u/G/SPS/NBDI61A2.docx", "https://docs.wto.org/imrd/directdoc.asp?DDFDocuments/u/G/SPS/NBDI61A2.docx")</f>
        <v>https://docs.wto.org/imrd/directdoc.asp?DDFDocuments/u/G/SPS/NBDI61A2.docx</v>
      </c>
      <c r="T119" s="3" t="str">
        <f>HYPERLINK("https://docs.wto.org/imrd/directdoc.asp?DDFDocuments/v/G/SPS/NBDI61A2.docx", "https://docs.wto.org/imrd/directdoc.asp?DDFDocuments/v/G/SPS/NBDI61A2.docx")</f>
        <v>https://docs.wto.org/imrd/directdoc.asp?DDFDocuments/v/G/SPS/NBDI61A2.docx</v>
      </c>
    </row>
    <row r="120" spans="1:20" ht="390" x14ac:dyDescent="0.25">
      <c r="A120" s="3" t="s">
        <v>126</v>
      </c>
      <c r="B120" s="9">
        <v>46009</v>
      </c>
      <c r="C120" s="13" t="str">
        <f>HYPERLINK("https://eping.wto.org/en/Search?viewData= G/SPS/N/BDI/63/Add.2, G/SPS/N/KEN/219/Add.2, G/SPS/N/RWA/56/Add.2, G/SPS/N/TZA/285/Add.2, G/SPS/N/UGA/260/Add.2"," G/SPS/N/BDI/63/Add.2, G/SPS/N/KEN/219/Add.2, G/SPS/N/RWA/56/Add.2, G/SPS/N/TZA/285/Add.2, G/SPS/N/UGA/260/Add.2")</f>
        <v xml:space="preserve"> G/SPS/N/BDI/63/Add.2, G/SPS/N/KEN/219/Add.2, G/SPS/N/RWA/56/Add.2, G/SPS/N/TZA/285/Add.2, G/SPS/N/UGA/260/Add.2</v>
      </c>
      <c r="D120" s="1" t="s">
        <v>2785</v>
      </c>
      <c r="E120" s="1" t="s">
        <v>2786</v>
      </c>
      <c r="F120" s="1" t="s">
        <v>2773</v>
      </c>
      <c r="G120" s="1" t="s">
        <v>1122</v>
      </c>
      <c r="H120" s="1" t="s">
        <v>1123</v>
      </c>
      <c r="I120" s="1" t="s">
        <v>169</v>
      </c>
      <c r="J120" s="1" t="s">
        <v>23</v>
      </c>
      <c r="K120" s="1" t="s">
        <v>209</v>
      </c>
      <c r="L120" s="3"/>
      <c r="M120" s="9" t="s">
        <v>23</v>
      </c>
      <c r="N120" s="9" t="s">
        <v>23</v>
      </c>
      <c r="O120" s="9" t="s">
        <v>23</v>
      </c>
      <c r="P120" s="3" t="s">
        <v>71</v>
      </c>
      <c r="Q120" s="3"/>
      <c r="R120" s="3" t="str">
        <f>HYPERLINK("https://docs.wto.org/imrd/directdoc.asp?DDFDocuments/t/G/SPS/NBDI63A2.docx", "https://docs.wto.org/imrd/directdoc.asp?DDFDocuments/t/G/SPS/NBDI63A2.docx")</f>
        <v>https://docs.wto.org/imrd/directdoc.asp?DDFDocuments/t/G/SPS/NBDI63A2.docx</v>
      </c>
      <c r="S120" s="3" t="str">
        <f>HYPERLINK("https://docs.wto.org/imrd/directdoc.asp?DDFDocuments/u/G/SPS/NBDI63A2.docx", "https://docs.wto.org/imrd/directdoc.asp?DDFDocuments/u/G/SPS/NBDI63A2.docx")</f>
        <v>https://docs.wto.org/imrd/directdoc.asp?DDFDocuments/u/G/SPS/NBDI63A2.docx</v>
      </c>
      <c r="T120" s="3" t="str">
        <f>HYPERLINK("https://docs.wto.org/imrd/directdoc.asp?DDFDocuments/v/G/SPS/NBDI63A2.docx", "https://docs.wto.org/imrd/directdoc.asp?DDFDocuments/v/G/SPS/NBDI63A2.docx")</f>
        <v>https://docs.wto.org/imrd/directdoc.asp?DDFDocuments/v/G/SPS/NBDI63A2.docx</v>
      </c>
    </row>
    <row r="121" spans="1:20" ht="90" x14ac:dyDescent="0.25">
      <c r="A121" s="3" t="s">
        <v>126</v>
      </c>
      <c r="B121" s="9">
        <v>46009</v>
      </c>
      <c r="C121" s="13" t="str">
        <f>HYPERLINK("https://eping.wto.org/en/Search?viewData= G/SPS/N/BDI/28/Add.2, G/SPS/N/KEN/181/Add.2, G/SPS/N/RWA/21/Add.2, G/SPS/N/TZA/214/Add.2, G/SPS/N/UGA/223/Add.2"," G/SPS/N/BDI/28/Add.2, G/SPS/N/KEN/181/Add.2, G/SPS/N/RWA/21/Add.2, G/SPS/N/TZA/214/Add.2, G/SPS/N/UGA/223/Add.2")</f>
        <v xml:space="preserve"> G/SPS/N/BDI/28/Add.2, G/SPS/N/KEN/181/Add.2, G/SPS/N/RWA/21/Add.2, G/SPS/N/TZA/214/Add.2, G/SPS/N/UGA/223/Add.2</v>
      </c>
      <c r="D121" s="1" t="s">
        <v>1231</v>
      </c>
      <c r="E121" s="1" t="s">
        <v>2787</v>
      </c>
      <c r="F121" s="1" t="s">
        <v>2788</v>
      </c>
      <c r="G121" s="1" t="s">
        <v>1234</v>
      </c>
      <c r="H121" s="1" t="s">
        <v>1235</v>
      </c>
      <c r="I121" s="1" t="s">
        <v>169</v>
      </c>
      <c r="J121" s="1" t="s">
        <v>23</v>
      </c>
      <c r="K121" s="1" t="s">
        <v>200</v>
      </c>
      <c r="L121" s="3"/>
      <c r="M121" s="9" t="s">
        <v>23</v>
      </c>
      <c r="N121" s="9" t="s">
        <v>23</v>
      </c>
      <c r="O121" s="9" t="s">
        <v>23</v>
      </c>
      <c r="P121" s="3" t="s">
        <v>71</v>
      </c>
      <c r="Q121" s="3"/>
      <c r="R121" s="3" t="str">
        <f>HYPERLINK("https://docs.wto.org/imrd/directdoc.asp?DDFDocuments/t/G/SPS/NBDI28A2.docx", "https://docs.wto.org/imrd/directdoc.asp?DDFDocuments/t/G/SPS/NBDI28A2.docx")</f>
        <v>https://docs.wto.org/imrd/directdoc.asp?DDFDocuments/t/G/SPS/NBDI28A2.docx</v>
      </c>
      <c r="S121" s="3" t="str">
        <f>HYPERLINK("https://docs.wto.org/imrd/directdoc.asp?DDFDocuments/u/G/SPS/NBDI28A2.docx", "https://docs.wto.org/imrd/directdoc.asp?DDFDocuments/u/G/SPS/NBDI28A2.docx")</f>
        <v>https://docs.wto.org/imrd/directdoc.asp?DDFDocuments/u/G/SPS/NBDI28A2.docx</v>
      </c>
      <c r="T121" s="3" t="str">
        <f>HYPERLINK("https://docs.wto.org/imrd/directdoc.asp?DDFDocuments/v/G/SPS/NBDI28A2.docx", "https://docs.wto.org/imrd/directdoc.asp?DDFDocuments/v/G/SPS/NBDI28A2.docx")</f>
        <v>https://docs.wto.org/imrd/directdoc.asp?DDFDocuments/v/G/SPS/NBDI28A2.docx</v>
      </c>
    </row>
    <row r="122" spans="1:20" ht="409.5" x14ac:dyDescent="0.25">
      <c r="A122" s="3" t="s">
        <v>22</v>
      </c>
      <c r="B122" s="9">
        <v>46009</v>
      </c>
      <c r="C122" s="13" t="str">
        <f>HYPERLINK("https://eping.wto.org/en/Search?viewData= G/SPS/N/BDI/42/Add.2, G/SPS/N/KEN/198/Add.2, G/SPS/N/RWA/35/Add.2, G/SPS/N/TZA/256/Add.2, G/SPS/N/UGA/239/Add.2"," G/SPS/N/BDI/42/Add.2, G/SPS/N/KEN/198/Add.2, G/SPS/N/RWA/35/Add.2, G/SPS/N/TZA/256/Add.2, G/SPS/N/UGA/239/Add.2")</f>
        <v xml:space="preserve"> G/SPS/N/BDI/42/Add.2, G/SPS/N/KEN/198/Add.2, G/SPS/N/RWA/35/Add.2, G/SPS/N/TZA/256/Add.2, G/SPS/N/UGA/239/Add.2</v>
      </c>
      <c r="D122" s="1" t="s">
        <v>2789</v>
      </c>
      <c r="E122" s="1" t="s">
        <v>2790</v>
      </c>
      <c r="F122" s="1" t="s">
        <v>1243</v>
      </c>
      <c r="G122" s="1" t="s">
        <v>1244</v>
      </c>
      <c r="H122" s="1" t="s">
        <v>92</v>
      </c>
      <c r="I122" s="1" t="s">
        <v>169</v>
      </c>
      <c r="J122" s="1" t="s">
        <v>23</v>
      </c>
      <c r="K122" s="1" t="s">
        <v>200</v>
      </c>
      <c r="L122" s="3"/>
      <c r="M122" s="9" t="s">
        <v>23</v>
      </c>
      <c r="N122" s="9" t="s">
        <v>23</v>
      </c>
      <c r="O122" s="9" t="s">
        <v>23</v>
      </c>
      <c r="P122" s="3" t="s">
        <v>71</v>
      </c>
      <c r="Q122" s="3"/>
      <c r="R122" s="3" t="str">
        <f>HYPERLINK("https://docs.wto.org/imrd/directdoc.asp?DDFDocuments/t/G/SPS/NBDI42A2.docx", "https://docs.wto.org/imrd/directdoc.asp?DDFDocuments/t/G/SPS/NBDI42A2.docx")</f>
        <v>https://docs.wto.org/imrd/directdoc.asp?DDFDocuments/t/G/SPS/NBDI42A2.docx</v>
      </c>
      <c r="S122" s="3" t="str">
        <f>HYPERLINK("https://docs.wto.org/imrd/directdoc.asp?DDFDocuments/u/G/SPS/NBDI42A2.docx", "https://docs.wto.org/imrd/directdoc.asp?DDFDocuments/u/G/SPS/NBDI42A2.docx")</f>
        <v>https://docs.wto.org/imrd/directdoc.asp?DDFDocuments/u/G/SPS/NBDI42A2.docx</v>
      </c>
      <c r="T122" s="3" t="str">
        <f>HYPERLINK("https://docs.wto.org/imrd/directdoc.asp?DDFDocuments/v/G/SPS/NBDI42A2.docx", "https://docs.wto.org/imrd/directdoc.asp?DDFDocuments/v/G/SPS/NBDI42A2.docx")</f>
        <v>https://docs.wto.org/imrd/directdoc.asp?DDFDocuments/v/G/SPS/NBDI42A2.docx</v>
      </c>
    </row>
    <row r="123" spans="1:20" ht="75" x14ac:dyDescent="0.25">
      <c r="A123" s="3" t="s">
        <v>47</v>
      </c>
      <c r="B123" s="9">
        <v>46009</v>
      </c>
      <c r="C123" s="13" t="str">
        <f>HYPERLINK("https://eping.wto.org/en/Search?viewData= G/SPS/N/BDI/37/Add.1, G/SPS/N/KEN/193/Add.1, G/SPS/N/RWA/30/Add.1, G/SPS/N/TZA/239/Add.1, G/SPS/N/UGA/234/Add.1"," G/SPS/N/BDI/37/Add.1, G/SPS/N/KEN/193/Add.1, G/SPS/N/RWA/30/Add.1, G/SPS/N/TZA/239/Add.1, G/SPS/N/UGA/234/Add.1")</f>
        <v xml:space="preserve"> G/SPS/N/BDI/37/Add.1, G/SPS/N/KEN/193/Add.1, G/SPS/N/RWA/30/Add.1, G/SPS/N/TZA/239/Add.1, G/SPS/N/UGA/234/Add.1</v>
      </c>
      <c r="D123" s="1" t="s">
        <v>2791</v>
      </c>
      <c r="E123" s="1" t="s">
        <v>2792</v>
      </c>
      <c r="F123" s="1" t="s">
        <v>58</v>
      </c>
      <c r="G123" s="1" t="s">
        <v>23</v>
      </c>
      <c r="H123" s="1" t="s">
        <v>1315</v>
      </c>
      <c r="I123" s="1" t="s">
        <v>169</v>
      </c>
      <c r="J123" s="1" t="s">
        <v>23</v>
      </c>
      <c r="K123" s="1" t="s">
        <v>199</v>
      </c>
      <c r="L123" s="3"/>
      <c r="M123" s="9" t="s">
        <v>23</v>
      </c>
      <c r="N123" s="9" t="s">
        <v>23</v>
      </c>
      <c r="O123" s="9" t="s">
        <v>23</v>
      </c>
      <c r="P123" s="3" t="s">
        <v>71</v>
      </c>
      <c r="Q123" s="3"/>
      <c r="R123" s="3" t="str">
        <f>HYPERLINK("https://docs.wto.org/imrd/directdoc.asp?DDFDocuments/t/G/SPS/NBDI37A1.docx", "https://docs.wto.org/imrd/directdoc.asp?DDFDocuments/t/G/SPS/NBDI37A1.docx")</f>
        <v>https://docs.wto.org/imrd/directdoc.asp?DDFDocuments/t/G/SPS/NBDI37A1.docx</v>
      </c>
      <c r="S123" s="3" t="str">
        <f>HYPERLINK("https://docs.wto.org/imrd/directdoc.asp?DDFDocuments/u/G/SPS/NBDI37A1.docx", "https://docs.wto.org/imrd/directdoc.asp?DDFDocuments/u/G/SPS/NBDI37A1.docx")</f>
        <v>https://docs.wto.org/imrd/directdoc.asp?DDFDocuments/u/G/SPS/NBDI37A1.docx</v>
      </c>
      <c r="T123" s="3" t="str">
        <f>HYPERLINK("https://docs.wto.org/imrd/directdoc.asp?DDFDocuments/v/G/SPS/NBDI37A1.docx", "https://docs.wto.org/imrd/directdoc.asp?DDFDocuments/v/G/SPS/NBDI37A1.docx")</f>
        <v>https://docs.wto.org/imrd/directdoc.asp?DDFDocuments/v/G/SPS/NBDI37A1.docx</v>
      </c>
    </row>
    <row r="124" spans="1:20" ht="120" x14ac:dyDescent="0.25">
      <c r="A124" s="3" t="s">
        <v>47</v>
      </c>
      <c r="B124" s="9">
        <v>46009</v>
      </c>
      <c r="C124" s="13" t="str">
        <f>HYPERLINK("https://eping.wto.org/en/Search?viewData= G/SPS/N/BDI/44/Add.2, G/SPS/N/KEN/200/Add.2, G/SPS/N/RWA/37/Add.2, G/SPS/N/TZA/258/Add.2, G/SPS/N/UGA/241/Add.2"," G/SPS/N/BDI/44/Add.2, G/SPS/N/KEN/200/Add.2, G/SPS/N/RWA/37/Add.2, G/SPS/N/TZA/258/Add.2, G/SPS/N/UGA/241/Add.2")</f>
        <v xml:space="preserve"> G/SPS/N/BDI/44/Add.2, G/SPS/N/KEN/200/Add.2, G/SPS/N/RWA/37/Add.2, G/SPS/N/TZA/258/Add.2, G/SPS/N/UGA/241/Add.2</v>
      </c>
      <c r="D124" s="1" t="s">
        <v>2793</v>
      </c>
      <c r="E124" s="1" t="s">
        <v>2794</v>
      </c>
      <c r="F124" s="1" t="s">
        <v>1132</v>
      </c>
      <c r="G124" s="1" t="s">
        <v>1133</v>
      </c>
      <c r="H124" s="1" t="s">
        <v>131</v>
      </c>
      <c r="I124" s="1" t="s">
        <v>180</v>
      </c>
      <c r="J124" s="1" t="s">
        <v>23</v>
      </c>
      <c r="K124" s="1" t="s">
        <v>2795</v>
      </c>
      <c r="L124" s="3"/>
      <c r="M124" s="9" t="s">
        <v>23</v>
      </c>
      <c r="N124" s="9" t="s">
        <v>23</v>
      </c>
      <c r="O124" s="9" t="s">
        <v>23</v>
      </c>
      <c r="P124" s="3" t="s">
        <v>71</v>
      </c>
      <c r="Q124" s="3"/>
      <c r="R124" s="3" t="str">
        <f>HYPERLINK("https://docs.wto.org/imrd/directdoc.asp?DDFDocuments/t/G/SPS/NBDI44A2.docx", "https://docs.wto.org/imrd/directdoc.asp?DDFDocuments/t/G/SPS/NBDI44A2.docx")</f>
        <v>https://docs.wto.org/imrd/directdoc.asp?DDFDocuments/t/G/SPS/NBDI44A2.docx</v>
      </c>
      <c r="S124" s="3" t="str">
        <f>HYPERLINK("https://docs.wto.org/imrd/directdoc.asp?DDFDocuments/u/G/SPS/NBDI44A2.docx", "https://docs.wto.org/imrd/directdoc.asp?DDFDocuments/u/G/SPS/NBDI44A2.docx")</f>
        <v>https://docs.wto.org/imrd/directdoc.asp?DDFDocuments/u/G/SPS/NBDI44A2.docx</v>
      </c>
      <c r="T124" s="3" t="str">
        <f>HYPERLINK("https://docs.wto.org/imrd/directdoc.asp?DDFDocuments/v/G/SPS/NBDI44A2.docx", "https://docs.wto.org/imrd/directdoc.asp?DDFDocuments/v/G/SPS/NBDI44A2.docx")</f>
        <v>https://docs.wto.org/imrd/directdoc.asp?DDFDocuments/v/G/SPS/NBDI44A2.docx</v>
      </c>
    </row>
    <row r="125" spans="1:20" ht="105" x14ac:dyDescent="0.25">
      <c r="A125" s="3" t="s">
        <v>43</v>
      </c>
      <c r="B125" s="9">
        <v>46009</v>
      </c>
      <c r="C125" s="13" t="str">
        <f>HYPERLINK("https://eping.wto.org/en/Search?viewData= G/SPS/N/BDI/118/Add.1, G/SPS/N/KEN/297/Add.1, G/SPS/N/RWA/111/Add.1, G/SPS/N/TZA/376/Add.1, G/SPS/N/UGA/369/Add.1"," G/SPS/N/BDI/118/Add.1, G/SPS/N/KEN/297/Add.1, G/SPS/N/RWA/111/Add.1, G/SPS/N/TZA/376/Add.1, G/SPS/N/UGA/369/Add.1")</f>
        <v xml:space="preserve"> G/SPS/N/BDI/118/Add.1, G/SPS/N/KEN/297/Add.1, G/SPS/N/RWA/111/Add.1, G/SPS/N/TZA/376/Add.1, G/SPS/N/UGA/369/Add.1</v>
      </c>
      <c r="D125" s="1" t="s">
        <v>2796</v>
      </c>
      <c r="E125" s="1" t="s">
        <v>2797</v>
      </c>
      <c r="F125" s="1" t="s">
        <v>1149</v>
      </c>
      <c r="G125" s="1" t="s">
        <v>1150</v>
      </c>
      <c r="H125" s="1" t="s">
        <v>97</v>
      </c>
      <c r="I125" s="1" t="s">
        <v>169</v>
      </c>
      <c r="J125" s="1" t="s">
        <v>23</v>
      </c>
      <c r="K125" s="1" t="s">
        <v>200</v>
      </c>
      <c r="L125" s="3"/>
      <c r="M125" s="9" t="s">
        <v>23</v>
      </c>
      <c r="N125" s="9" t="s">
        <v>23</v>
      </c>
      <c r="O125" s="9" t="s">
        <v>23</v>
      </c>
      <c r="P125" s="3" t="s">
        <v>71</v>
      </c>
      <c r="Q125" s="3"/>
      <c r="R125" s="3" t="str">
        <f>HYPERLINK("https://docs.wto.org/imrd/directdoc.asp?DDFDocuments/t/G/SPS/NBDI118A1.docx", "https://docs.wto.org/imrd/directdoc.asp?DDFDocuments/t/G/SPS/NBDI118A1.docx")</f>
        <v>https://docs.wto.org/imrd/directdoc.asp?DDFDocuments/t/G/SPS/NBDI118A1.docx</v>
      </c>
      <c r="S125" s="3" t="str">
        <f>HYPERLINK("https://docs.wto.org/imrd/directdoc.asp?DDFDocuments/u/G/SPS/NBDI118A1.docx", "https://docs.wto.org/imrd/directdoc.asp?DDFDocuments/u/G/SPS/NBDI118A1.docx")</f>
        <v>https://docs.wto.org/imrd/directdoc.asp?DDFDocuments/u/G/SPS/NBDI118A1.docx</v>
      </c>
      <c r="T125" s="3" t="str">
        <f>HYPERLINK("https://docs.wto.org/imrd/directdoc.asp?DDFDocuments/v/G/SPS/NBDI118A1.docx", "https://docs.wto.org/imrd/directdoc.asp?DDFDocuments/v/G/SPS/NBDI118A1.docx")</f>
        <v>https://docs.wto.org/imrd/directdoc.asp?DDFDocuments/v/G/SPS/NBDI118A1.docx</v>
      </c>
    </row>
    <row r="126" spans="1:20" ht="120" x14ac:dyDescent="0.25">
      <c r="A126" s="3" t="s">
        <v>22</v>
      </c>
      <c r="B126" s="9">
        <v>46009</v>
      </c>
      <c r="C126" s="13" t="str">
        <f>HYPERLINK("https://eping.wto.org/en/Search?viewData= G/SPS/N/BDI/45/Add.2, G/SPS/N/KEN/201/Add.2, G/SPS/N/RWA/38/Add.2, G/SPS/N/TZA/259/Add.2, G/SPS/N/UGA/242/Add.2"," G/SPS/N/BDI/45/Add.2, G/SPS/N/KEN/201/Add.2, G/SPS/N/RWA/38/Add.2, G/SPS/N/TZA/259/Add.2, G/SPS/N/UGA/242/Add.2")</f>
        <v xml:space="preserve"> G/SPS/N/BDI/45/Add.2, G/SPS/N/KEN/201/Add.2, G/SPS/N/RWA/38/Add.2, G/SPS/N/TZA/259/Add.2, G/SPS/N/UGA/242/Add.2</v>
      </c>
      <c r="D126" s="1" t="s">
        <v>1144</v>
      </c>
      <c r="E126" s="1" t="s">
        <v>2782</v>
      </c>
      <c r="F126" s="1" t="s">
        <v>1132</v>
      </c>
      <c r="G126" s="1" t="s">
        <v>1133</v>
      </c>
      <c r="H126" s="1" t="s">
        <v>131</v>
      </c>
      <c r="I126" s="1" t="s">
        <v>180</v>
      </c>
      <c r="J126" s="1" t="s">
        <v>23</v>
      </c>
      <c r="K126" s="1" t="s">
        <v>2795</v>
      </c>
      <c r="L126" s="3"/>
      <c r="M126" s="9" t="s">
        <v>23</v>
      </c>
      <c r="N126" s="9" t="s">
        <v>23</v>
      </c>
      <c r="O126" s="9" t="s">
        <v>23</v>
      </c>
      <c r="P126" s="3" t="s">
        <v>71</v>
      </c>
      <c r="Q126" s="3"/>
      <c r="R126" s="3" t="str">
        <f>HYPERLINK("https://docs.wto.org/imrd/directdoc.asp?DDFDocuments/t/G/SPS/NBDI45A2.docx", "https://docs.wto.org/imrd/directdoc.asp?DDFDocuments/t/G/SPS/NBDI45A2.docx")</f>
        <v>https://docs.wto.org/imrd/directdoc.asp?DDFDocuments/t/G/SPS/NBDI45A2.docx</v>
      </c>
      <c r="S126" s="3" t="str">
        <f>HYPERLINK("https://docs.wto.org/imrd/directdoc.asp?DDFDocuments/u/G/SPS/NBDI45A2.docx", "https://docs.wto.org/imrd/directdoc.asp?DDFDocuments/u/G/SPS/NBDI45A2.docx")</f>
        <v>https://docs.wto.org/imrd/directdoc.asp?DDFDocuments/u/G/SPS/NBDI45A2.docx</v>
      </c>
      <c r="T126" s="3" t="str">
        <f>HYPERLINK("https://docs.wto.org/imrd/directdoc.asp?DDFDocuments/v/G/SPS/NBDI45A2.docx", "https://docs.wto.org/imrd/directdoc.asp?DDFDocuments/v/G/SPS/NBDI45A2.docx")</f>
        <v>https://docs.wto.org/imrd/directdoc.asp?DDFDocuments/v/G/SPS/NBDI45A2.docx</v>
      </c>
    </row>
    <row r="127" spans="1:20" ht="409.5" x14ac:dyDescent="0.25">
      <c r="A127" s="3" t="s">
        <v>22</v>
      </c>
      <c r="B127" s="9">
        <v>46009</v>
      </c>
      <c r="C127" s="13" t="str">
        <f>HYPERLINK("https://eping.wto.org/en/Search?viewData= G/SPS/N/BDI/117/Add.1, G/SPS/N/KEN/296/Add.1, G/SPS/N/RWA/110/Add.1, G/SPS/N/TZA/375/Add.1, G/SPS/N/UGA/368/Add.1"," G/SPS/N/BDI/117/Add.1, G/SPS/N/KEN/296/Add.1, G/SPS/N/RWA/110/Add.1, G/SPS/N/TZA/375/Add.1, G/SPS/N/UGA/368/Add.1")</f>
        <v xml:space="preserve"> G/SPS/N/BDI/117/Add.1, G/SPS/N/KEN/296/Add.1, G/SPS/N/RWA/110/Add.1, G/SPS/N/TZA/375/Add.1, G/SPS/N/UGA/368/Add.1</v>
      </c>
      <c r="D127" s="1" t="s">
        <v>2798</v>
      </c>
      <c r="E127" s="1" t="s">
        <v>2799</v>
      </c>
      <c r="F127" s="1" t="s">
        <v>1196</v>
      </c>
      <c r="G127" s="1" t="s">
        <v>1197</v>
      </c>
      <c r="H127" s="1" t="s">
        <v>97</v>
      </c>
      <c r="I127" s="1" t="s">
        <v>169</v>
      </c>
      <c r="J127" s="1" t="s">
        <v>23</v>
      </c>
      <c r="K127" s="1" t="s">
        <v>199</v>
      </c>
      <c r="L127" s="3"/>
      <c r="M127" s="9" t="s">
        <v>23</v>
      </c>
      <c r="N127" s="9" t="s">
        <v>23</v>
      </c>
      <c r="O127" s="9" t="s">
        <v>23</v>
      </c>
      <c r="P127" s="3" t="s">
        <v>71</v>
      </c>
      <c r="Q127" s="3"/>
      <c r="R127" s="3" t="str">
        <f>HYPERLINK("https://docs.wto.org/imrd/directdoc.asp?DDFDocuments/t/G/SPS/NBDI117A1.docx", "https://docs.wto.org/imrd/directdoc.asp?DDFDocuments/t/G/SPS/NBDI117A1.docx")</f>
        <v>https://docs.wto.org/imrd/directdoc.asp?DDFDocuments/t/G/SPS/NBDI117A1.docx</v>
      </c>
      <c r="S127" s="3" t="str">
        <f>HYPERLINK("https://docs.wto.org/imrd/directdoc.asp?DDFDocuments/u/G/SPS/NBDI117A1.docx", "https://docs.wto.org/imrd/directdoc.asp?DDFDocuments/u/G/SPS/NBDI117A1.docx")</f>
        <v>https://docs.wto.org/imrd/directdoc.asp?DDFDocuments/u/G/SPS/NBDI117A1.docx</v>
      </c>
      <c r="T127" s="3" t="str">
        <f>HYPERLINK("https://docs.wto.org/imrd/directdoc.asp?DDFDocuments/v/G/SPS/NBDI117A1.docx", "https://docs.wto.org/imrd/directdoc.asp?DDFDocuments/v/G/SPS/NBDI117A1.docx")</f>
        <v>https://docs.wto.org/imrd/directdoc.asp?DDFDocuments/v/G/SPS/NBDI117A1.docx</v>
      </c>
    </row>
    <row r="128" spans="1:20" ht="90" x14ac:dyDescent="0.25">
      <c r="A128" s="3" t="s">
        <v>22</v>
      </c>
      <c r="B128" s="9">
        <v>46009</v>
      </c>
      <c r="C128" s="13" t="str">
        <f>HYPERLINK("https://eping.wto.org/en/Search?viewData= G/SPS/N/BDI/86/Add.1, G/SPS/N/KEN/253/Add.1, G/SPS/N/RWA/79/Add.1, G/SPS/N/TZA/321/Add.1, G/SPS/N/UGA/305/Add.1"," G/SPS/N/BDI/86/Add.1, G/SPS/N/KEN/253/Add.1, G/SPS/N/RWA/79/Add.1, G/SPS/N/TZA/321/Add.1, G/SPS/N/UGA/305/Add.1")</f>
        <v xml:space="preserve"> G/SPS/N/BDI/86/Add.1, G/SPS/N/KEN/253/Add.1, G/SPS/N/RWA/79/Add.1, G/SPS/N/TZA/321/Add.1, G/SPS/N/UGA/305/Add.1</v>
      </c>
      <c r="D128" s="1" t="s">
        <v>1276</v>
      </c>
      <c r="E128" s="1" t="s">
        <v>2800</v>
      </c>
      <c r="F128" s="1" t="s">
        <v>2801</v>
      </c>
      <c r="G128" s="1" t="s">
        <v>1279</v>
      </c>
      <c r="H128" s="1" t="s">
        <v>1208</v>
      </c>
      <c r="I128" s="1" t="s">
        <v>188</v>
      </c>
      <c r="J128" s="1" t="s">
        <v>23</v>
      </c>
      <c r="K128" s="1" t="s">
        <v>2795</v>
      </c>
      <c r="L128" s="3"/>
      <c r="M128" s="9" t="s">
        <v>23</v>
      </c>
      <c r="N128" s="9" t="s">
        <v>23</v>
      </c>
      <c r="O128" s="9" t="s">
        <v>23</v>
      </c>
      <c r="P128" s="3" t="s">
        <v>71</v>
      </c>
      <c r="Q128" s="3"/>
      <c r="R128" s="3" t="str">
        <f>HYPERLINK("https://docs.wto.org/imrd/directdoc.asp?DDFDocuments/t/G/SPS/NBDI86A1.docx", "https://docs.wto.org/imrd/directdoc.asp?DDFDocuments/t/G/SPS/NBDI86A1.docx")</f>
        <v>https://docs.wto.org/imrd/directdoc.asp?DDFDocuments/t/G/SPS/NBDI86A1.docx</v>
      </c>
      <c r="T128" s="3" t="str">
        <f>HYPERLINK("https://docs.wto.org/imrd/directdoc.asp?DDFDocuments/v/G/SPS/NBDI86A1.docx", "https://docs.wto.org/imrd/directdoc.asp?DDFDocuments/v/G/SPS/NBDI86A1.docx")</f>
        <v>https://docs.wto.org/imrd/directdoc.asp?DDFDocuments/v/G/SPS/NBDI86A1.docx</v>
      </c>
    </row>
    <row r="129" spans="1:20" ht="90" x14ac:dyDescent="0.25">
      <c r="A129" s="3" t="s">
        <v>22</v>
      </c>
      <c r="B129" s="9">
        <v>46009</v>
      </c>
      <c r="C129" s="13" t="str">
        <f>HYPERLINK("https://eping.wto.org/en/Search?viewData= G/SPS/N/BDI/87/Add.1, G/SPS/N/KEN/254/Add.1, G/SPS/N/RWA/80/Add.1, G/SPS/N/TZA/322/Add.1, G/SPS/N/UGA/306/Add.1"," G/SPS/N/BDI/87/Add.1, G/SPS/N/KEN/254/Add.1, G/SPS/N/RWA/80/Add.1, G/SPS/N/TZA/322/Add.1, G/SPS/N/UGA/306/Add.1")</f>
        <v xml:space="preserve"> G/SPS/N/BDI/87/Add.1, G/SPS/N/KEN/254/Add.1, G/SPS/N/RWA/80/Add.1, G/SPS/N/TZA/322/Add.1, G/SPS/N/UGA/306/Add.1</v>
      </c>
      <c r="D129" s="1" t="s">
        <v>2802</v>
      </c>
      <c r="E129" s="1" t="s">
        <v>2803</v>
      </c>
      <c r="F129" s="1" t="s">
        <v>468</v>
      </c>
      <c r="G129" s="1" t="s">
        <v>23</v>
      </c>
      <c r="H129" s="1" t="s">
        <v>1208</v>
      </c>
      <c r="I129" s="1" t="s">
        <v>188</v>
      </c>
      <c r="J129" s="1" t="s">
        <v>23</v>
      </c>
      <c r="K129" s="1" t="s">
        <v>2795</v>
      </c>
      <c r="L129" s="3"/>
      <c r="M129" s="9" t="s">
        <v>23</v>
      </c>
      <c r="N129" s="9" t="s">
        <v>23</v>
      </c>
      <c r="O129" s="9" t="s">
        <v>23</v>
      </c>
      <c r="P129" s="3" t="s">
        <v>71</v>
      </c>
      <c r="Q129" s="3"/>
      <c r="R129" s="3" t="str">
        <f>HYPERLINK("https://docs.wto.org/imrd/directdoc.asp?DDFDocuments/t/G/SPS/NBDI87A1.docx", "https://docs.wto.org/imrd/directdoc.asp?DDFDocuments/t/G/SPS/NBDI87A1.docx")</f>
        <v>https://docs.wto.org/imrd/directdoc.asp?DDFDocuments/t/G/SPS/NBDI87A1.docx</v>
      </c>
      <c r="S129" s="3" t="str">
        <f>HYPERLINK("https://docs.wto.org/imrd/directdoc.asp?DDFDocuments/u/G/SPS/NBDI87A1.docx", "https://docs.wto.org/imrd/directdoc.asp?DDFDocuments/u/G/SPS/NBDI87A1.docx")</f>
        <v>https://docs.wto.org/imrd/directdoc.asp?DDFDocuments/u/G/SPS/NBDI87A1.docx</v>
      </c>
      <c r="T129" s="3" t="str">
        <f>HYPERLINK("https://docs.wto.org/imrd/directdoc.asp?DDFDocuments/v/G/SPS/NBDI87A1.docx", "https://docs.wto.org/imrd/directdoc.asp?DDFDocuments/v/G/SPS/NBDI87A1.docx")</f>
        <v>https://docs.wto.org/imrd/directdoc.asp?DDFDocuments/v/G/SPS/NBDI87A1.docx</v>
      </c>
    </row>
    <row r="130" spans="1:20" ht="90" x14ac:dyDescent="0.25">
      <c r="A130" s="3" t="s">
        <v>28</v>
      </c>
      <c r="B130" s="9">
        <v>46009</v>
      </c>
      <c r="C130" s="13" t="str">
        <f>HYPERLINK("https://eping.wto.org/en/Search?viewData= G/SPS/N/BDI/76/Add.1, G/SPS/N/KEN/243/Add.1, G/SPS/N/RWA/69/Add.1, G/SPS/N/TZA/311/Add.1, G/SPS/N/UGA/295/Add.1"," G/SPS/N/BDI/76/Add.1, G/SPS/N/KEN/243/Add.1, G/SPS/N/RWA/69/Add.1, G/SPS/N/TZA/311/Add.1, G/SPS/N/UGA/295/Add.1")</f>
        <v xml:space="preserve"> G/SPS/N/BDI/76/Add.1, G/SPS/N/KEN/243/Add.1, G/SPS/N/RWA/69/Add.1, G/SPS/N/TZA/311/Add.1, G/SPS/N/UGA/295/Add.1</v>
      </c>
      <c r="D130" s="1" t="s">
        <v>2804</v>
      </c>
      <c r="E130" s="1" t="s">
        <v>2805</v>
      </c>
      <c r="F130" s="1" t="s">
        <v>2806</v>
      </c>
      <c r="G130" s="1" t="s">
        <v>1604</v>
      </c>
      <c r="H130" s="1" t="s">
        <v>115</v>
      </c>
      <c r="I130" s="1" t="s">
        <v>2807</v>
      </c>
      <c r="J130" s="1" t="s">
        <v>23</v>
      </c>
      <c r="K130" s="1" t="s">
        <v>2808</v>
      </c>
      <c r="L130" s="3"/>
      <c r="M130" s="9" t="s">
        <v>23</v>
      </c>
      <c r="N130" s="9" t="s">
        <v>23</v>
      </c>
      <c r="O130" s="9" t="s">
        <v>23</v>
      </c>
      <c r="P130" s="3" t="s">
        <v>71</v>
      </c>
      <c r="Q130" s="3"/>
      <c r="R130" s="3" t="str">
        <f>HYPERLINK("https://docs.wto.org/imrd/directdoc.asp?DDFDocuments/t/G/SPS/NBDI76A1.docx", "https://docs.wto.org/imrd/directdoc.asp?DDFDocuments/t/G/SPS/NBDI76A1.docx")</f>
        <v>https://docs.wto.org/imrd/directdoc.asp?DDFDocuments/t/G/SPS/NBDI76A1.docx</v>
      </c>
      <c r="S130" s="3" t="str">
        <f>HYPERLINK("https://docs.wto.org/imrd/directdoc.asp?DDFDocuments/u/G/SPS/NBDI76A1.docx", "https://docs.wto.org/imrd/directdoc.asp?DDFDocuments/u/G/SPS/NBDI76A1.docx")</f>
        <v>https://docs.wto.org/imrd/directdoc.asp?DDFDocuments/u/G/SPS/NBDI76A1.docx</v>
      </c>
      <c r="T130" s="3" t="str">
        <f>HYPERLINK("https://docs.wto.org/imrd/directdoc.asp?DDFDocuments/v/G/SPS/NBDI76A1.docx", "https://docs.wto.org/imrd/directdoc.asp?DDFDocuments/v/G/SPS/NBDI76A1.docx")</f>
        <v>https://docs.wto.org/imrd/directdoc.asp?DDFDocuments/v/G/SPS/NBDI76A1.docx</v>
      </c>
    </row>
    <row r="131" spans="1:20" ht="409.5" x14ac:dyDescent="0.25">
      <c r="A131" s="3" t="s">
        <v>33</v>
      </c>
      <c r="B131" s="9">
        <v>46009</v>
      </c>
      <c r="C131" s="13" t="str">
        <f>HYPERLINK("https://eping.wto.org/en/Search?viewData= G/SPS/N/COL/399/Add.1"," G/SPS/N/COL/399/Add.1")</f>
        <v xml:space="preserve"> G/SPS/N/COL/399/Add.1</v>
      </c>
      <c r="D131" s="1" t="s">
        <v>2809</v>
      </c>
      <c r="E131" s="1" t="s">
        <v>2809</v>
      </c>
      <c r="F131" s="1" t="s">
        <v>2810</v>
      </c>
      <c r="G131" s="1" t="s">
        <v>186</v>
      </c>
      <c r="H131" s="1" t="s">
        <v>23</v>
      </c>
      <c r="I131" s="1" t="s">
        <v>175</v>
      </c>
      <c r="J131" s="1" t="s">
        <v>23</v>
      </c>
      <c r="K131" s="1" t="s">
        <v>2811</v>
      </c>
      <c r="L131" s="3"/>
      <c r="M131" s="9" t="s">
        <v>23</v>
      </c>
      <c r="N131" s="9" t="s">
        <v>23</v>
      </c>
      <c r="O131" s="9" t="s">
        <v>23</v>
      </c>
      <c r="P131" s="3" t="s">
        <v>71</v>
      </c>
      <c r="Q131" s="1" t="s">
        <v>2812</v>
      </c>
      <c r="R131" s="3" t="str">
        <f>HYPERLINK("https://docs.wto.org/imrd/directdoc.asp?DDFDocuments/t/G/SPS/NCOL399A1.docx", "https://docs.wto.org/imrd/directdoc.asp?DDFDocuments/t/G/SPS/NCOL399A1.docx")</f>
        <v>https://docs.wto.org/imrd/directdoc.asp?DDFDocuments/t/G/SPS/NCOL399A1.docx</v>
      </c>
      <c r="S131" s="3" t="str">
        <f>HYPERLINK("https://docs.wto.org/imrd/directdoc.asp?DDFDocuments/u/G/SPS/NCOL399A1.docx", "https://docs.wto.org/imrd/directdoc.asp?DDFDocuments/u/G/SPS/NCOL399A1.docx")</f>
        <v>https://docs.wto.org/imrd/directdoc.asp?DDFDocuments/u/G/SPS/NCOL399A1.docx</v>
      </c>
      <c r="T131" s="3" t="str">
        <f>HYPERLINK("https://docs.wto.org/imrd/directdoc.asp?DDFDocuments/v/G/SPS/NCOL399A1.docx", "https://docs.wto.org/imrd/directdoc.asp?DDFDocuments/v/G/SPS/NCOL399A1.docx")</f>
        <v>https://docs.wto.org/imrd/directdoc.asp?DDFDocuments/v/G/SPS/NCOL399A1.docx</v>
      </c>
    </row>
    <row r="132" spans="1:20" ht="120" x14ac:dyDescent="0.25">
      <c r="A132" s="3" t="s">
        <v>28</v>
      </c>
      <c r="B132" s="9">
        <v>46009</v>
      </c>
      <c r="C132" s="13" t="str">
        <f>HYPERLINK("https://eping.wto.org/en/Search?viewData= G/SPS/N/BDI/54/Add.1, G/SPS/N/KEN/210/Add.1, G/SPS/N/RWA/47/Add.1, G/SPS/N/TZA/276/Add.1, G/SPS/N/UGA/251/Add.1"," G/SPS/N/BDI/54/Add.1, G/SPS/N/KEN/210/Add.1, G/SPS/N/RWA/47/Add.1, G/SPS/N/TZA/276/Add.1, G/SPS/N/UGA/251/Add.1")</f>
        <v xml:space="preserve"> G/SPS/N/BDI/54/Add.1, G/SPS/N/KEN/210/Add.1, G/SPS/N/RWA/47/Add.1, G/SPS/N/TZA/276/Add.1, G/SPS/N/UGA/251/Add.1</v>
      </c>
      <c r="D132" s="1" t="s">
        <v>2813</v>
      </c>
      <c r="E132" s="1" t="s">
        <v>2814</v>
      </c>
      <c r="F132" s="1" t="s">
        <v>2815</v>
      </c>
      <c r="G132" s="1" t="s">
        <v>1174</v>
      </c>
      <c r="H132" s="1" t="s">
        <v>201</v>
      </c>
      <c r="I132" s="1" t="s">
        <v>169</v>
      </c>
      <c r="J132" s="1" t="s">
        <v>23</v>
      </c>
      <c r="K132" s="1" t="s">
        <v>199</v>
      </c>
      <c r="L132" s="3"/>
      <c r="M132" s="9" t="s">
        <v>23</v>
      </c>
      <c r="N132" s="9" t="s">
        <v>23</v>
      </c>
      <c r="O132" s="9" t="s">
        <v>23</v>
      </c>
      <c r="P132" s="3" t="s">
        <v>71</v>
      </c>
      <c r="Q132" s="3"/>
      <c r="R132" s="3" t="str">
        <f>HYPERLINK("https://docs.wto.org/imrd/directdoc.asp?DDFDocuments/t/G/SPS/NBDI54A1.docx", "https://docs.wto.org/imrd/directdoc.asp?DDFDocuments/t/G/SPS/NBDI54A1.docx")</f>
        <v>https://docs.wto.org/imrd/directdoc.asp?DDFDocuments/t/G/SPS/NBDI54A1.docx</v>
      </c>
      <c r="S132" s="3" t="str">
        <f>HYPERLINK("https://docs.wto.org/imrd/directdoc.asp?DDFDocuments/u/G/SPS/NBDI54A1.docx", "https://docs.wto.org/imrd/directdoc.asp?DDFDocuments/u/G/SPS/NBDI54A1.docx")</f>
        <v>https://docs.wto.org/imrd/directdoc.asp?DDFDocuments/u/G/SPS/NBDI54A1.docx</v>
      </c>
      <c r="T132" s="3" t="str">
        <f>HYPERLINK("https://docs.wto.org/imrd/directdoc.asp?DDFDocuments/v/G/SPS/NBDI54A1.docx", "https://docs.wto.org/imrd/directdoc.asp?DDFDocuments/v/G/SPS/NBDI54A1.docx")</f>
        <v>https://docs.wto.org/imrd/directdoc.asp?DDFDocuments/v/G/SPS/NBDI54A1.docx</v>
      </c>
    </row>
    <row r="133" spans="1:20" ht="135" x14ac:dyDescent="0.25">
      <c r="A133" s="3" t="s">
        <v>28</v>
      </c>
      <c r="B133" s="9">
        <v>46009</v>
      </c>
      <c r="C133" s="13" t="str">
        <f>HYPERLINK("https://eping.wto.org/en/Search?viewData= G/SPS/N/BDI/55/Add.1, G/SPS/N/KEN/211/Add.1, G/SPS/N/RWA/48/Add.1, G/SPS/N/TZA/277/Add.1, G/SPS/N/UGA/252/Add.1"," G/SPS/N/BDI/55/Add.1, G/SPS/N/KEN/211/Add.1, G/SPS/N/RWA/48/Add.1, G/SPS/N/TZA/277/Add.1, G/SPS/N/UGA/252/Add.1")</f>
        <v xml:space="preserve"> G/SPS/N/BDI/55/Add.1, G/SPS/N/KEN/211/Add.1, G/SPS/N/RWA/48/Add.1, G/SPS/N/TZA/277/Add.1, G/SPS/N/UGA/252/Add.1</v>
      </c>
      <c r="D133" s="1" t="s">
        <v>2816</v>
      </c>
      <c r="E133" s="1" t="s">
        <v>2817</v>
      </c>
      <c r="F133" s="1" t="s">
        <v>2815</v>
      </c>
      <c r="G133" s="1" t="s">
        <v>1409</v>
      </c>
      <c r="H133" s="1" t="s">
        <v>201</v>
      </c>
      <c r="I133" s="1" t="s">
        <v>169</v>
      </c>
      <c r="J133" s="1" t="s">
        <v>23</v>
      </c>
      <c r="K133" s="1" t="s">
        <v>199</v>
      </c>
      <c r="L133" s="3"/>
      <c r="M133" s="9" t="s">
        <v>23</v>
      </c>
      <c r="N133" s="9" t="s">
        <v>23</v>
      </c>
      <c r="O133" s="9" t="s">
        <v>23</v>
      </c>
      <c r="P133" s="3" t="s">
        <v>71</v>
      </c>
      <c r="Q133" s="3"/>
      <c r="R133" s="3" t="str">
        <f>HYPERLINK("https://docs.wto.org/imrd/directdoc.asp?DDFDocuments/t/G/SPS/NBDI55A1.docx", "https://docs.wto.org/imrd/directdoc.asp?DDFDocuments/t/G/SPS/NBDI55A1.docx")</f>
        <v>https://docs.wto.org/imrd/directdoc.asp?DDFDocuments/t/G/SPS/NBDI55A1.docx</v>
      </c>
      <c r="S133" s="3" t="str">
        <f>HYPERLINK("https://docs.wto.org/imrd/directdoc.asp?DDFDocuments/u/G/SPS/NBDI55A1.docx", "https://docs.wto.org/imrd/directdoc.asp?DDFDocuments/u/G/SPS/NBDI55A1.docx")</f>
        <v>https://docs.wto.org/imrd/directdoc.asp?DDFDocuments/u/G/SPS/NBDI55A1.docx</v>
      </c>
      <c r="T133" s="3" t="str">
        <f>HYPERLINK("https://docs.wto.org/imrd/directdoc.asp?DDFDocuments/v/G/SPS/NBDI55A1.docx", "https://docs.wto.org/imrd/directdoc.asp?DDFDocuments/v/G/SPS/NBDI55A1.docx")</f>
        <v>https://docs.wto.org/imrd/directdoc.asp?DDFDocuments/v/G/SPS/NBDI55A1.docx</v>
      </c>
    </row>
    <row r="134" spans="1:20" ht="105" x14ac:dyDescent="0.25">
      <c r="A134" s="3" t="s">
        <v>47</v>
      </c>
      <c r="B134" s="9">
        <v>46009</v>
      </c>
      <c r="C134" s="13" t="str">
        <f>HYPERLINK("https://eping.wto.org/en/Search?viewData= G/SPS/N/BDI/71/Add.1, G/SPS/N/KEN/229/Add.1, G/SPS/N/RWA/64/Add.1, G/SPS/N/TZA/301/Add.1, G/SPS/N/UGA/277/Add.1"," G/SPS/N/BDI/71/Add.1, G/SPS/N/KEN/229/Add.1, G/SPS/N/RWA/64/Add.1, G/SPS/N/TZA/301/Add.1, G/SPS/N/UGA/277/Add.1")</f>
        <v xml:space="preserve"> G/SPS/N/BDI/71/Add.1, G/SPS/N/KEN/229/Add.1, G/SPS/N/RWA/64/Add.1, G/SPS/N/TZA/301/Add.1, G/SPS/N/UGA/277/Add.1</v>
      </c>
      <c r="D134" s="1" t="s">
        <v>1060</v>
      </c>
      <c r="E134" s="1" t="s">
        <v>2818</v>
      </c>
      <c r="F134" s="1" t="s">
        <v>1062</v>
      </c>
      <c r="G134" s="1" t="s">
        <v>1063</v>
      </c>
      <c r="H134" s="1" t="s">
        <v>911</v>
      </c>
      <c r="I134" s="1" t="s">
        <v>169</v>
      </c>
      <c r="J134" s="1" t="s">
        <v>23</v>
      </c>
      <c r="K134" s="1" t="s">
        <v>199</v>
      </c>
      <c r="L134" s="3"/>
      <c r="M134" s="9" t="s">
        <v>23</v>
      </c>
      <c r="N134" s="9" t="s">
        <v>23</v>
      </c>
      <c r="O134" s="9" t="s">
        <v>23</v>
      </c>
      <c r="P134" s="3" t="s">
        <v>71</v>
      </c>
      <c r="Q134" s="3"/>
      <c r="R134" s="3" t="str">
        <f>HYPERLINK("https://docs.wto.org/imrd/directdoc.asp?DDFDocuments/t/G/SPS/NBDI71A1.docx", "https://docs.wto.org/imrd/directdoc.asp?DDFDocuments/t/G/SPS/NBDI71A1.docx")</f>
        <v>https://docs.wto.org/imrd/directdoc.asp?DDFDocuments/t/G/SPS/NBDI71A1.docx</v>
      </c>
      <c r="S134" s="3" t="str">
        <f>HYPERLINK("https://docs.wto.org/imrd/directdoc.asp?DDFDocuments/u/G/SPS/NBDI71A1.docx", "https://docs.wto.org/imrd/directdoc.asp?DDFDocuments/u/G/SPS/NBDI71A1.docx")</f>
        <v>https://docs.wto.org/imrd/directdoc.asp?DDFDocuments/u/G/SPS/NBDI71A1.docx</v>
      </c>
      <c r="T134" s="3" t="str">
        <f>HYPERLINK("https://docs.wto.org/imrd/directdoc.asp?DDFDocuments/v/G/SPS/NBDI71A1.docx", "https://docs.wto.org/imrd/directdoc.asp?DDFDocuments/v/G/SPS/NBDI71A1.docx")</f>
        <v>https://docs.wto.org/imrd/directdoc.asp?DDFDocuments/v/G/SPS/NBDI71A1.docx</v>
      </c>
    </row>
    <row r="135" spans="1:20" ht="165" x14ac:dyDescent="0.25">
      <c r="A135" s="3" t="s">
        <v>47</v>
      </c>
      <c r="B135" s="9">
        <v>46009</v>
      </c>
      <c r="C135" s="13" t="str">
        <f>HYPERLINK("https://eping.wto.org/en/Search?viewData= G/SPS/N/BDI/70/Add.1, G/SPS/N/KEN/227/Add.1, G/SPS/N/RWA/63/Add.1, G/SPS/N/TZA/300/Add.1, G/SPS/N/UGA/276/Add.1"," G/SPS/N/BDI/70/Add.1, G/SPS/N/KEN/227/Add.1, G/SPS/N/RWA/63/Add.1, G/SPS/N/TZA/300/Add.1, G/SPS/N/UGA/276/Add.1")</f>
        <v xml:space="preserve"> G/SPS/N/BDI/70/Add.1, G/SPS/N/KEN/227/Add.1, G/SPS/N/RWA/63/Add.1, G/SPS/N/TZA/300/Add.1, G/SPS/N/UGA/276/Add.1</v>
      </c>
      <c r="D135" s="1" t="s">
        <v>907</v>
      </c>
      <c r="E135" s="1" t="s">
        <v>2819</v>
      </c>
      <c r="F135" s="1" t="s">
        <v>909</v>
      </c>
      <c r="G135" s="1" t="s">
        <v>910</v>
      </c>
      <c r="H135" s="1" t="s">
        <v>911</v>
      </c>
      <c r="I135" s="1" t="s">
        <v>169</v>
      </c>
      <c r="J135" s="1" t="s">
        <v>23</v>
      </c>
      <c r="K135" s="1" t="s">
        <v>200</v>
      </c>
      <c r="L135" s="3"/>
      <c r="M135" s="9" t="s">
        <v>23</v>
      </c>
      <c r="N135" s="9" t="s">
        <v>23</v>
      </c>
      <c r="O135" s="9" t="s">
        <v>23</v>
      </c>
      <c r="P135" s="3" t="s">
        <v>71</v>
      </c>
      <c r="Q135" s="3"/>
      <c r="R135" s="3" t="str">
        <f>HYPERLINK("https://docs.wto.org/imrd/directdoc.asp?DDFDocuments/t/G/SPS/NBDI70A1.docx", "https://docs.wto.org/imrd/directdoc.asp?DDFDocuments/t/G/SPS/NBDI70A1.docx")</f>
        <v>https://docs.wto.org/imrd/directdoc.asp?DDFDocuments/t/G/SPS/NBDI70A1.docx</v>
      </c>
      <c r="S135" s="3" t="str">
        <f>HYPERLINK("https://docs.wto.org/imrd/directdoc.asp?DDFDocuments/u/G/SPS/NBDI70A1.docx", "https://docs.wto.org/imrd/directdoc.asp?DDFDocuments/u/G/SPS/NBDI70A1.docx")</f>
        <v>https://docs.wto.org/imrd/directdoc.asp?DDFDocuments/u/G/SPS/NBDI70A1.docx</v>
      </c>
      <c r="T135" s="3" t="str">
        <f>HYPERLINK("https://docs.wto.org/imrd/directdoc.asp?DDFDocuments/v/G/SPS/NBDI70A1.docx", "https://docs.wto.org/imrd/directdoc.asp?DDFDocuments/v/G/SPS/NBDI70A1.docx")</f>
        <v>https://docs.wto.org/imrd/directdoc.asp?DDFDocuments/v/G/SPS/NBDI70A1.docx</v>
      </c>
    </row>
    <row r="136" spans="1:20" ht="165" x14ac:dyDescent="0.25">
      <c r="A136" s="3" t="s">
        <v>43</v>
      </c>
      <c r="B136" s="9">
        <v>46009</v>
      </c>
      <c r="C136" s="13" t="str">
        <f>HYPERLINK("https://eping.wto.org/en/Search?viewData= G/SPS/N/BDI/70/Add.1, G/SPS/N/KEN/227/Add.1, G/SPS/N/RWA/63/Add.1, G/SPS/N/TZA/300/Add.1, G/SPS/N/UGA/276/Add.1"," G/SPS/N/BDI/70/Add.1, G/SPS/N/KEN/227/Add.1, G/SPS/N/RWA/63/Add.1, G/SPS/N/TZA/300/Add.1, G/SPS/N/UGA/276/Add.1")</f>
        <v xml:space="preserve"> G/SPS/N/BDI/70/Add.1, G/SPS/N/KEN/227/Add.1, G/SPS/N/RWA/63/Add.1, G/SPS/N/TZA/300/Add.1, G/SPS/N/UGA/276/Add.1</v>
      </c>
      <c r="D136" s="1" t="s">
        <v>907</v>
      </c>
      <c r="E136" s="1" t="s">
        <v>2819</v>
      </c>
      <c r="F136" s="1" t="s">
        <v>909</v>
      </c>
      <c r="G136" s="1" t="s">
        <v>910</v>
      </c>
      <c r="H136" s="1" t="s">
        <v>911</v>
      </c>
      <c r="I136" s="1" t="s">
        <v>169</v>
      </c>
      <c r="J136" s="1" t="s">
        <v>23</v>
      </c>
      <c r="K136" s="1" t="s">
        <v>200</v>
      </c>
      <c r="L136" s="3"/>
      <c r="M136" s="9" t="s">
        <v>23</v>
      </c>
      <c r="N136" s="9" t="s">
        <v>23</v>
      </c>
      <c r="O136" s="9" t="s">
        <v>23</v>
      </c>
      <c r="P136" s="3" t="s">
        <v>71</v>
      </c>
      <c r="Q136" s="3"/>
      <c r="R136" s="3" t="str">
        <f>HYPERLINK("https://docs.wto.org/imrd/directdoc.asp?DDFDocuments/t/G/SPS/NBDI70A1.docx", "https://docs.wto.org/imrd/directdoc.asp?DDFDocuments/t/G/SPS/NBDI70A1.docx")</f>
        <v>https://docs.wto.org/imrd/directdoc.asp?DDFDocuments/t/G/SPS/NBDI70A1.docx</v>
      </c>
      <c r="S136" s="3" t="str">
        <f>HYPERLINK("https://docs.wto.org/imrd/directdoc.asp?DDFDocuments/u/G/SPS/NBDI70A1.docx", "https://docs.wto.org/imrd/directdoc.asp?DDFDocuments/u/G/SPS/NBDI70A1.docx")</f>
        <v>https://docs.wto.org/imrd/directdoc.asp?DDFDocuments/u/G/SPS/NBDI70A1.docx</v>
      </c>
      <c r="T136" s="3" t="str">
        <f>HYPERLINK("https://docs.wto.org/imrd/directdoc.asp?DDFDocuments/v/G/SPS/NBDI70A1.docx", "https://docs.wto.org/imrd/directdoc.asp?DDFDocuments/v/G/SPS/NBDI70A1.docx")</f>
        <v>https://docs.wto.org/imrd/directdoc.asp?DDFDocuments/v/G/SPS/NBDI70A1.docx</v>
      </c>
    </row>
    <row r="137" spans="1:20" ht="210" x14ac:dyDescent="0.25">
      <c r="A137" s="3" t="s">
        <v>126</v>
      </c>
      <c r="B137" s="9">
        <v>46009</v>
      </c>
      <c r="C137" s="13" t="str">
        <f>HYPERLINK("https://eping.wto.org/en/Search?viewData= G/SPS/N/BDI/57/Add.1, G/SPS/N/KEN/213/Add.1, G/SPS/N/RWA/50/Add.1, G/SPS/N/TZA/279/Add.1, G/SPS/N/UGA/254/Add.1"," G/SPS/N/BDI/57/Add.1, G/SPS/N/KEN/213/Add.1, G/SPS/N/RWA/50/Add.1, G/SPS/N/TZA/279/Add.1, G/SPS/N/UGA/254/Add.1")</f>
        <v xml:space="preserve"> G/SPS/N/BDI/57/Add.1, G/SPS/N/KEN/213/Add.1, G/SPS/N/RWA/50/Add.1, G/SPS/N/TZA/279/Add.1, G/SPS/N/UGA/254/Add.1</v>
      </c>
      <c r="D137" s="1" t="s">
        <v>1213</v>
      </c>
      <c r="E137" s="1" t="s">
        <v>2820</v>
      </c>
      <c r="F137" s="1" t="s">
        <v>2821</v>
      </c>
      <c r="G137" s="1" t="s">
        <v>2822</v>
      </c>
      <c r="H137" s="1" t="s">
        <v>201</v>
      </c>
      <c r="I137" s="1" t="s">
        <v>169</v>
      </c>
      <c r="J137" s="1" t="s">
        <v>23</v>
      </c>
      <c r="K137" s="1" t="s">
        <v>199</v>
      </c>
      <c r="L137" s="3"/>
      <c r="M137" s="9" t="s">
        <v>23</v>
      </c>
      <c r="N137" s="9" t="s">
        <v>23</v>
      </c>
      <c r="O137" s="9" t="s">
        <v>23</v>
      </c>
      <c r="P137" s="3" t="s">
        <v>71</v>
      </c>
      <c r="Q137" s="3"/>
      <c r="R137" s="3" t="str">
        <f>HYPERLINK("https://docs.wto.org/imrd/directdoc.asp?DDFDocuments/t/G/SPS/NBDI57A1.docx", "https://docs.wto.org/imrd/directdoc.asp?DDFDocuments/t/G/SPS/NBDI57A1.docx")</f>
        <v>https://docs.wto.org/imrd/directdoc.asp?DDFDocuments/t/G/SPS/NBDI57A1.docx</v>
      </c>
      <c r="S137" s="3" t="str">
        <f>HYPERLINK("https://docs.wto.org/imrd/directdoc.asp?DDFDocuments/u/G/SPS/NBDI57A1.docx", "https://docs.wto.org/imrd/directdoc.asp?DDFDocuments/u/G/SPS/NBDI57A1.docx")</f>
        <v>https://docs.wto.org/imrd/directdoc.asp?DDFDocuments/u/G/SPS/NBDI57A1.docx</v>
      </c>
      <c r="T137" s="3" t="str">
        <f>HYPERLINK("https://docs.wto.org/imrd/directdoc.asp?DDFDocuments/v/G/SPS/NBDI57A1.docx", "https://docs.wto.org/imrd/directdoc.asp?DDFDocuments/v/G/SPS/NBDI57A1.docx")</f>
        <v>https://docs.wto.org/imrd/directdoc.asp?DDFDocuments/v/G/SPS/NBDI57A1.docx</v>
      </c>
    </row>
    <row r="138" spans="1:20" ht="390" x14ac:dyDescent="0.25">
      <c r="A138" s="3" t="s">
        <v>47</v>
      </c>
      <c r="B138" s="9">
        <v>46009</v>
      </c>
      <c r="C138" s="13" t="str">
        <f>HYPERLINK("https://eping.wto.org/en/Search?viewData= G/SPS/N/BDI/60/Add.2, G/SPS/N/KEN/216/Add.2, G/SPS/N/RWA/53/Add.2, G/SPS/N/TZA/282/Add.2, G/SPS/N/UGA/257/Add.2"," G/SPS/N/BDI/60/Add.2, G/SPS/N/KEN/216/Add.2, G/SPS/N/RWA/53/Add.2, G/SPS/N/TZA/282/Add.2, G/SPS/N/UGA/257/Add.2")</f>
        <v xml:space="preserve"> G/SPS/N/BDI/60/Add.2, G/SPS/N/KEN/216/Add.2, G/SPS/N/RWA/53/Add.2, G/SPS/N/TZA/282/Add.2, G/SPS/N/UGA/257/Add.2</v>
      </c>
      <c r="D138" s="1" t="s">
        <v>2823</v>
      </c>
      <c r="E138" s="1" t="s">
        <v>2824</v>
      </c>
      <c r="F138" s="1" t="s">
        <v>2773</v>
      </c>
      <c r="G138" s="1" t="s">
        <v>1122</v>
      </c>
      <c r="H138" s="1" t="s">
        <v>1123</v>
      </c>
      <c r="I138" s="1" t="s">
        <v>169</v>
      </c>
      <c r="J138" s="1" t="s">
        <v>23</v>
      </c>
      <c r="K138" s="1" t="s">
        <v>200</v>
      </c>
      <c r="L138" s="3"/>
      <c r="M138" s="9" t="s">
        <v>23</v>
      </c>
      <c r="N138" s="9" t="s">
        <v>23</v>
      </c>
      <c r="O138" s="9" t="s">
        <v>23</v>
      </c>
      <c r="P138" s="3" t="s">
        <v>71</v>
      </c>
      <c r="Q138" s="3"/>
      <c r="R138" s="3" t="str">
        <f>HYPERLINK("https://docs.wto.org/imrd/directdoc.asp?DDFDocuments/t/G/SPS/NBDI60A2.docx", "https://docs.wto.org/imrd/directdoc.asp?DDFDocuments/t/G/SPS/NBDI60A2.docx")</f>
        <v>https://docs.wto.org/imrd/directdoc.asp?DDFDocuments/t/G/SPS/NBDI60A2.docx</v>
      </c>
      <c r="S138" s="3" t="str">
        <f>HYPERLINK("https://docs.wto.org/imrd/directdoc.asp?DDFDocuments/u/G/SPS/NBDI60A2.docx", "https://docs.wto.org/imrd/directdoc.asp?DDFDocuments/u/G/SPS/NBDI60A2.docx")</f>
        <v>https://docs.wto.org/imrd/directdoc.asp?DDFDocuments/u/G/SPS/NBDI60A2.docx</v>
      </c>
      <c r="T138" s="3" t="str">
        <f>HYPERLINK("https://docs.wto.org/imrd/directdoc.asp?DDFDocuments/v/G/SPS/NBDI60A2.docx", "https://docs.wto.org/imrd/directdoc.asp?DDFDocuments/v/G/SPS/NBDI60A2.docx")</f>
        <v>https://docs.wto.org/imrd/directdoc.asp?DDFDocuments/v/G/SPS/NBDI60A2.docx</v>
      </c>
    </row>
    <row r="139" spans="1:20" ht="90" x14ac:dyDescent="0.25">
      <c r="A139" s="3" t="s">
        <v>22</v>
      </c>
      <c r="B139" s="9">
        <v>46009</v>
      </c>
      <c r="C139" s="13" t="str">
        <f>HYPERLINK("https://eping.wto.org/en/Search?viewData= G/SPS/N/BDI/48/Add.1, G/SPS/N/KEN/204/Add.1, G/SPS/N/RWA/41/Add.1, G/SPS/N/TZA/262/Add.1, G/SPS/N/UGA/245/Add.1"," G/SPS/N/BDI/48/Add.1, G/SPS/N/KEN/204/Add.1, G/SPS/N/RWA/41/Add.1, G/SPS/N/TZA/262/Add.1, G/SPS/N/UGA/245/Add.1")</f>
        <v xml:space="preserve"> G/SPS/N/BDI/48/Add.1, G/SPS/N/KEN/204/Add.1, G/SPS/N/RWA/41/Add.1, G/SPS/N/TZA/262/Add.1, G/SPS/N/UGA/245/Add.1</v>
      </c>
      <c r="D139" s="1" t="s">
        <v>2774</v>
      </c>
      <c r="E139" s="1" t="s">
        <v>2775</v>
      </c>
      <c r="F139" s="1" t="s">
        <v>2776</v>
      </c>
      <c r="G139" s="1" t="s">
        <v>1128</v>
      </c>
      <c r="H139" s="1" t="s">
        <v>140</v>
      </c>
      <c r="I139" s="1" t="s">
        <v>2777</v>
      </c>
      <c r="J139" s="1" t="s">
        <v>23</v>
      </c>
      <c r="K139" s="1" t="s">
        <v>200</v>
      </c>
      <c r="L139" s="3"/>
      <c r="M139" s="9" t="s">
        <v>23</v>
      </c>
      <c r="N139" s="9" t="s">
        <v>23</v>
      </c>
      <c r="O139" s="9" t="s">
        <v>23</v>
      </c>
      <c r="P139" s="3" t="s">
        <v>71</v>
      </c>
      <c r="Q139" s="3"/>
      <c r="R139" s="3" t="str">
        <f>HYPERLINK("https://docs.wto.org/imrd/directdoc.asp?DDFDocuments/t/G/SPS/NBDI48A1.docx", "https://docs.wto.org/imrd/directdoc.asp?DDFDocuments/t/G/SPS/NBDI48A1.docx")</f>
        <v>https://docs.wto.org/imrd/directdoc.asp?DDFDocuments/t/G/SPS/NBDI48A1.docx</v>
      </c>
      <c r="S139" s="3" t="str">
        <f>HYPERLINK("https://docs.wto.org/imrd/directdoc.asp?DDFDocuments/u/G/SPS/NBDI48A1.docx", "https://docs.wto.org/imrd/directdoc.asp?DDFDocuments/u/G/SPS/NBDI48A1.docx")</f>
        <v>https://docs.wto.org/imrd/directdoc.asp?DDFDocuments/u/G/SPS/NBDI48A1.docx</v>
      </c>
      <c r="T139" s="3" t="str">
        <f>HYPERLINK("https://docs.wto.org/imrd/directdoc.asp?DDFDocuments/v/G/SPS/NBDI48A1.docx", "https://docs.wto.org/imrd/directdoc.asp?DDFDocuments/v/G/SPS/NBDI48A1.docx")</f>
        <v>https://docs.wto.org/imrd/directdoc.asp?DDFDocuments/v/G/SPS/NBDI48A1.docx</v>
      </c>
    </row>
    <row r="140" spans="1:20" ht="90" x14ac:dyDescent="0.25">
      <c r="A140" s="3" t="s">
        <v>126</v>
      </c>
      <c r="B140" s="9">
        <v>46009</v>
      </c>
      <c r="C140" s="13" t="str">
        <f>HYPERLINK("https://eping.wto.org/en/Search?viewData= G/SPS/N/BDI/48/Add.1, G/SPS/N/KEN/204/Add.1, G/SPS/N/RWA/41/Add.1, G/SPS/N/TZA/262/Add.1, G/SPS/N/UGA/245/Add.1"," G/SPS/N/BDI/48/Add.1, G/SPS/N/KEN/204/Add.1, G/SPS/N/RWA/41/Add.1, G/SPS/N/TZA/262/Add.1, G/SPS/N/UGA/245/Add.1")</f>
        <v xml:space="preserve"> G/SPS/N/BDI/48/Add.1, G/SPS/N/KEN/204/Add.1, G/SPS/N/RWA/41/Add.1, G/SPS/N/TZA/262/Add.1, G/SPS/N/UGA/245/Add.1</v>
      </c>
      <c r="D140" s="1" t="s">
        <v>2774</v>
      </c>
      <c r="E140" s="1" t="s">
        <v>2775</v>
      </c>
      <c r="F140" s="1" t="s">
        <v>2776</v>
      </c>
      <c r="G140" s="1" t="s">
        <v>1128</v>
      </c>
      <c r="H140" s="1" t="s">
        <v>140</v>
      </c>
      <c r="I140" s="1" t="s">
        <v>2777</v>
      </c>
      <c r="J140" s="1" t="s">
        <v>23</v>
      </c>
      <c r="K140" s="1" t="s">
        <v>200</v>
      </c>
      <c r="L140" s="3"/>
      <c r="M140" s="9" t="s">
        <v>23</v>
      </c>
      <c r="N140" s="9" t="s">
        <v>23</v>
      </c>
      <c r="O140" s="9" t="s">
        <v>23</v>
      </c>
      <c r="P140" s="3" t="s">
        <v>71</v>
      </c>
      <c r="Q140" s="3"/>
      <c r="R140" s="3" t="str">
        <f>HYPERLINK("https://docs.wto.org/imrd/directdoc.asp?DDFDocuments/t/G/SPS/NBDI48A1.docx", "https://docs.wto.org/imrd/directdoc.asp?DDFDocuments/t/G/SPS/NBDI48A1.docx")</f>
        <v>https://docs.wto.org/imrd/directdoc.asp?DDFDocuments/t/G/SPS/NBDI48A1.docx</v>
      </c>
      <c r="S140" s="3" t="str">
        <f>HYPERLINK("https://docs.wto.org/imrd/directdoc.asp?DDFDocuments/u/G/SPS/NBDI48A1.docx", "https://docs.wto.org/imrd/directdoc.asp?DDFDocuments/u/G/SPS/NBDI48A1.docx")</f>
        <v>https://docs.wto.org/imrd/directdoc.asp?DDFDocuments/u/G/SPS/NBDI48A1.docx</v>
      </c>
      <c r="T140" s="3" t="str">
        <f>HYPERLINK("https://docs.wto.org/imrd/directdoc.asp?DDFDocuments/v/G/SPS/NBDI48A1.docx", "https://docs.wto.org/imrd/directdoc.asp?DDFDocuments/v/G/SPS/NBDI48A1.docx")</f>
        <v>https://docs.wto.org/imrd/directdoc.asp?DDFDocuments/v/G/SPS/NBDI48A1.docx</v>
      </c>
    </row>
    <row r="141" spans="1:20" ht="105" x14ac:dyDescent="0.25">
      <c r="A141" s="3" t="s">
        <v>22</v>
      </c>
      <c r="B141" s="9">
        <v>46009</v>
      </c>
      <c r="C141" s="13" t="str">
        <f>HYPERLINK("https://eping.wto.org/en/Search?viewData= G/SPS/N/BDI/39/Add.2, G/SPS/N/KEN/195/Add.2, G/SPS/N/RWA/32/Add.2, G/SPS/N/TZA/253/Add.2, G/SPS/N/UGA/236/Add.2"," G/SPS/N/BDI/39/Add.2, G/SPS/N/KEN/195/Add.2, G/SPS/N/RWA/32/Add.2, G/SPS/N/TZA/253/Add.2, G/SPS/N/UGA/236/Add.2")</f>
        <v xml:space="preserve"> G/SPS/N/BDI/39/Add.2, G/SPS/N/KEN/195/Add.2, G/SPS/N/RWA/32/Add.2, G/SPS/N/TZA/253/Add.2, G/SPS/N/UGA/236/Add.2</v>
      </c>
      <c r="D141" s="1" t="s">
        <v>2825</v>
      </c>
      <c r="E141" s="1" t="s">
        <v>2826</v>
      </c>
      <c r="F141" s="1" t="s">
        <v>1251</v>
      </c>
      <c r="G141" s="1" t="s">
        <v>1252</v>
      </c>
      <c r="H141" s="1" t="s">
        <v>92</v>
      </c>
      <c r="I141" s="1" t="s">
        <v>169</v>
      </c>
      <c r="J141" s="1" t="s">
        <v>23</v>
      </c>
      <c r="K141" s="1" t="s">
        <v>200</v>
      </c>
      <c r="L141" s="3"/>
      <c r="M141" s="9" t="s">
        <v>23</v>
      </c>
      <c r="N141" s="9" t="s">
        <v>23</v>
      </c>
      <c r="O141" s="9" t="s">
        <v>23</v>
      </c>
      <c r="P141" s="3" t="s">
        <v>71</v>
      </c>
      <c r="Q141" s="3"/>
      <c r="R141" s="3" t="str">
        <f>HYPERLINK("https://docs.wto.org/imrd/directdoc.asp?DDFDocuments/t/G/SPS/NBDI39A2.docx", "https://docs.wto.org/imrd/directdoc.asp?DDFDocuments/t/G/SPS/NBDI39A2.docx")</f>
        <v>https://docs.wto.org/imrd/directdoc.asp?DDFDocuments/t/G/SPS/NBDI39A2.docx</v>
      </c>
      <c r="S141" s="3" t="str">
        <f>HYPERLINK("https://docs.wto.org/imrd/directdoc.asp?DDFDocuments/u/G/SPS/NBDI39A2.docx", "https://docs.wto.org/imrd/directdoc.asp?DDFDocuments/u/G/SPS/NBDI39A2.docx")</f>
        <v>https://docs.wto.org/imrd/directdoc.asp?DDFDocuments/u/G/SPS/NBDI39A2.docx</v>
      </c>
      <c r="T141" s="3" t="str">
        <f>HYPERLINK("https://docs.wto.org/imrd/directdoc.asp?DDFDocuments/v/G/SPS/NBDI39A2.docx", "https://docs.wto.org/imrd/directdoc.asp?DDFDocuments/v/G/SPS/NBDI39A2.docx")</f>
        <v>https://docs.wto.org/imrd/directdoc.asp?DDFDocuments/v/G/SPS/NBDI39A2.docx</v>
      </c>
    </row>
    <row r="142" spans="1:20" ht="75" x14ac:dyDescent="0.25">
      <c r="A142" s="3" t="s">
        <v>22</v>
      </c>
      <c r="B142" s="9">
        <v>46009</v>
      </c>
      <c r="C142" s="13" t="str">
        <f>HYPERLINK("https://eping.wto.org/en/Search?viewData= G/SPS/N/BDI/115/Add.1, G/SPS/N/KEN/294/Add.1, G/SPS/N/RWA/108/Add.1, G/SPS/N/TZA/373/Add.1, G/SPS/N/UGA/366/Add.1"," G/SPS/N/BDI/115/Add.1, G/SPS/N/KEN/294/Add.1, G/SPS/N/RWA/108/Add.1, G/SPS/N/TZA/373/Add.1, G/SPS/N/UGA/366/Add.1")</f>
        <v xml:space="preserve"> G/SPS/N/BDI/115/Add.1, G/SPS/N/KEN/294/Add.1, G/SPS/N/RWA/108/Add.1, G/SPS/N/TZA/373/Add.1, G/SPS/N/UGA/366/Add.1</v>
      </c>
      <c r="D142" s="1" t="s">
        <v>2827</v>
      </c>
      <c r="E142" s="1" t="s">
        <v>2828</v>
      </c>
      <c r="F142" s="1" t="s">
        <v>1157</v>
      </c>
      <c r="G142" s="1" t="s">
        <v>1158</v>
      </c>
      <c r="H142" s="1" t="s">
        <v>97</v>
      </c>
      <c r="I142" s="1" t="s">
        <v>169</v>
      </c>
      <c r="J142" s="1" t="s">
        <v>23</v>
      </c>
      <c r="K142" s="1" t="s">
        <v>200</v>
      </c>
      <c r="L142" s="3"/>
      <c r="M142" s="9" t="s">
        <v>23</v>
      </c>
      <c r="N142" s="9" t="s">
        <v>23</v>
      </c>
      <c r="O142" s="9" t="s">
        <v>23</v>
      </c>
      <c r="P142" s="3" t="s">
        <v>71</v>
      </c>
      <c r="Q142" s="3"/>
      <c r="R142" s="3" t="str">
        <f>HYPERLINK("https://docs.wto.org/imrd/directdoc.asp?DDFDocuments/t/G/SPS/NBDI115A1.docx", "https://docs.wto.org/imrd/directdoc.asp?DDFDocuments/t/G/SPS/NBDI115A1.docx")</f>
        <v>https://docs.wto.org/imrd/directdoc.asp?DDFDocuments/t/G/SPS/NBDI115A1.docx</v>
      </c>
      <c r="S142" s="3" t="str">
        <f>HYPERLINK("https://docs.wto.org/imrd/directdoc.asp?DDFDocuments/u/G/SPS/NBDI115A1.docx", "https://docs.wto.org/imrd/directdoc.asp?DDFDocuments/u/G/SPS/NBDI115A1.docx")</f>
        <v>https://docs.wto.org/imrd/directdoc.asp?DDFDocuments/u/G/SPS/NBDI115A1.docx</v>
      </c>
      <c r="T142" s="3" t="str">
        <f>HYPERLINK("https://docs.wto.org/imrd/directdoc.asp?DDFDocuments/v/G/SPS/NBDI115A1.docx", "https://docs.wto.org/imrd/directdoc.asp?DDFDocuments/v/G/SPS/NBDI115A1.docx")</f>
        <v>https://docs.wto.org/imrd/directdoc.asp?DDFDocuments/v/G/SPS/NBDI115A1.docx</v>
      </c>
    </row>
    <row r="143" spans="1:20" ht="409.5" x14ac:dyDescent="0.25">
      <c r="A143" s="3" t="s">
        <v>43</v>
      </c>
      <c r="B143" s="9">
        <v>46009</v>
      </c>
      <c r="C143" s="13" t="str">
        <f>HYPERLINK("https://eping.wto.org/en/Search?viewData= G/SPS/N/BDI/88/Add.1, G/SPS/N/KEN/255/Add.1, G/SPS/N/RWA/81/Add.1, G/SPS/N/TZA/323/Add.1, G/SPS/N/UGA/307/Add.1"," G/SPS/N/BDI/88/Add.1, G/SPS/N/KEN/255/Add.1, G/SPS/N/RWA/81/Add.1, G/SPS/N/TZA/323/Add.1, G/SPS/N/UGA/307/Add.1")</f>
        <v xml:space="preserve"> G/SPS/N/BDI/88/Add.1, G/SPS/N/KEN/255/Add.1, G/SPS/N/RWA/81/Add.1, G/SPS/N/TZA/323/Add.1, G/SPS/N/UGA/307/Add.1</v>
      </c>
      <c r="D143" s="1" t="s">
        <v>1204</v>
      </c>
      <c r="E143" s="1" t="s">
        <v>2829</v>
      </c>
      <c r="F143" s="1" t="s">
        <v>2830</v>
      </c>
      <c r="G143" s="1" t="s">
        <v>2831</v>
      </c>
      <c r="H143" s="1" t="s">
        <v>1208</v>
      </c>
      <c r="I143" s="1" t="s">
        <v>2777</v>
      </c>
      <c r="J143" s="1" t="s">
        <v>23</v>
      </c>
      <c r="K143" s="1" t="s">
        <v>199</v>
      </c>
      <c r="L143" s="3"/>
      <c r="M143" s="9" t="s">
        <v>23</v>
      </c>
      <c r="N143" s="9" t="s">
        <v>23</v>
      </c>
      <c r="O143" s="9" t="s">
        <v>23</v>
      </c>
      <c r="P143" s="3" t="s">
        <v>71</v>
      </c>
      <c r="Q143" s="3"/>
      <c r="R143" s="3" t="str">
        <f>HYPERLINK("https://docs.wto.org/imrd/directdoc.asp?DDFDocuments/t/G/SPS/NBDI88A1.docx", "https://docs.wto.org/imrd/directdoc.asp?DDFDocuments/t/G/SPS/NBDI88A1.docx")</f>
        <v>https://docs.wto.org/imrd/directdoc.asp?DDFDocuments/t/G/SPS/NBDI88A1.docx</v>
      </c>
      <c r="S143" s="3" t="str">
        <f>HYPERLINK("https://docs.wto.org/imrd/directdoc.asp?DDFDocuments/u/G/SPS/NBDI88A1.docx", "https://docs.wto.org/imrd/directdoc.asp?DDFDocuments/u/G/SPS/NBDI88A1.docx")</f>
        <v>https://docs.wto.org/imrd/directdoc.asp?DDFDocuments/u/G/SPS/NBDI88A1.docx</v>
      </c>
      <c r="T143" s="3" t="str">
        <f>HYPERLINK("https://docs.wto.org/imrd/directdoc.asp?DDFDocuments/v/G/SPS/NBDI88A1.docx", "https://docs.wto.org/imrd/directdoc.asp?DDFDocuments/v/G/SPS/NBDI88A1.docx")</f>
        <v>https://docs.wto.org/imrd/directdoc.asp?DDFDocuments/v/G/SPS/NBDI88A1.docx</v>
      </c>
    </row>
    <row r="144" spans="1:20" ht="409.5" x14ac:dyDescent="0.25">
      <c r="A144" s="3" t="s">
        <v>22</v>
      </c>
      <c r="B144" s="9">
        <v>46009</v>
      </c>
      <c r="C144" s="13" t="str">
        <f>HYPERLINK("https://eping.wto.org/en/Search?viewData= G/SPS/N/BDI/85/Add.1, G/SPS/N/KEN/252/Add.1, G/SPS/N/RWA/78/Add.1, G/SPS/N/TZA/320/Add.1, G/SPS/N/UGA/304/Add.1"," G/SPS/N/BDI/85/Add.1, G/SPS/N/KEN/252/Add.1, G/SPS/N/RWA/78/Add.1, G/SPS/N/TZA/320/Add.1, G/SPS/N/UGA/304/Add.1")</f>
        <v xml:space="preserve"> G/SPS/N/BDI/85/Add.1, G/SPS/N/KEN/252/Add.1, G/SPS/N/RWA/78/Add.1, G/SPS/N/TZA/320/Add.1, G/SPS/N/UGA/304/Add.1</v>
      </c>
      <c r="D144" s="1" t="s">
        <v>1344</v>
      </c>
      <c r="E144" s="1" t="s">
        <v>2832</v>
      </c>
      <c r="F144" s="1" t="s">
        <v>2833</v>
      </c>
      <c r="G144" s="1" t="s">
        <v>2834</v>
      </c>
      <c r="H144" s="1" t="s">
        <v>1208</v>
      </c>
      <c r="I144" s="1" t="s">
        <v>2777</v>
      </c>
      <c r="J144" s="1" t="s">
        <v>23</v>
      </c>
      <c r="K144" s="1" t="s">
        <v>207</v>
      </c>
      <c r="L144" s="3"/>
      <c r="M144" s="9" t="s">
        <v>23</v>
      </c>
      <c r="N144" s="9" t="s">
        <v>23</v>
      </c>
      <c r="O144" s="9" t="s">
        <v>23</v>
      </c>
      <c r="P144" s="3" t="s">
        <v>71</v>
      </c>
      <c r="Q144" s="3"/>
      <c r="R144" s="3" t="str">
        <f>HYPERLINK("https://docs.wto.org/imrd/directdoc.asp?DDFDocuments/t/G/SPS/NBDI85A1.docx", "https://docs.wto.org/imrd/directdoc.asp?DDFDocuments/t/G/SPS/NBDI85A1.docx")</f>
        <v>https://docs.wto.org/imrd/directdoc.asp?DDFDocuments/t/G/SPS/NBDI85A1.docx</v>
      </c>
      <c r="S144" s="3" t="str">
        <f>HYPERLINK("https://docs.wto.org/imrd/directdoc.asp?DDFDocuments/u/G/SPS/NBDI85A1.docx", "https://docs.wto.org/imrd/directdoc.asp?DDFDocuments/u/G/SPS/NBDI85A1.docx")</f>
        <v>https://docs.wto.org/imrd/directdoc.asp?DDFDocuments/u/G/SPS/NBDI85A1.docx</v>
      </c>
      <c r="T144" s="3" t="str">
        <f>HYPERLINK("https://docs.wto.org/imrd/directdoc.asp?DDFDocuments/v/G/SPS/NBDI85A1.docx", "https://docs.wto.org/imrd/directdoc.asp?DDFDocuments/v/G/SPS/NBDI85A1.docx")</f>
        <v>https://docs.wto.org/imrd/directdoc.asp?DDFDocuments/v/G/SPS/NBDI85A1.docx</v>
      </c>
    </row>
    <row r="145" spans="1:20" ht="75" x14ac:dyDescent="0.25">
      <c r="A145" s="3" t="s">
        <v>43</v>
      </c>
      <c r="B145" s="9">
        <v>46009</v>
      </c>
      <c r="C145" s="13" t="str">
        <f>HYPERLINK("https://eping.wto.org/en/Search?viewData= G/SPS/N/BDI/58/Add.1, G/SPS/N/KEN/214/Add.1, G/SPS/N/RWA/51/Add.1, G/SPS/N/TZA/280/Add.1, G/SPS/N/UGA/255/Add.1"," G/SPS/N/BDI/58/Add.1, G/SPS/N/KEN/214/Add.1, G/SPS/N/RWA/51/Add.1, G/SPS/N/TZA/280/Add.1, G/SPS/N/UGA/255/Add.1")</f>
        <v xml:space="preserve"> G/SPS/N/BDI/58/Add.1, G/SPS/N/KEN/214/Add.1, G/SPS/N/RWA/51/Add.1, G/SPS/N/TZA/280/Add.1, G/SPS/N/UGA/255/Add.1</v>
      </c>
      <c r="D145" s="1" t="s">
        <v>2835</v>
      </c>
      <c r="E145" s="1" t="s">
        <v>2836</v>
      </c>
      <c r="F145" s="1" t="s">
        <v>2837</v>
      </c>
      <c r="G145" s="1" t="s">
        <v>1265</v>
      </c>
      <c r="H145" s="1" t="s">
        <v>1266</v>
      </c>
      <c r="I145" s="1" t="s">
        <v>169</v>
      </c>
      <c r="J145" s="1" t="s">
        <v>23</v>
      </c>
      <c r="K145" s="1" t="s">
        <v>200</v>
      </c>
      <c r="L145" s="3"/>
      <c r="M145" s="9" t="s">
        <v>23</v>
      </c>
      <c r="N145" s="9" t="s">
        <v>23</v>
      </c>
      <c r="O145" s="9" t="s">
        <v>23</v>
      </c>
      <c r="P145" s="3" t="s">
        <v>71</v>
      </c>
      <c r="Q145" s="3"/>
      <c r="R145" s="3" t="str">
        <f>HYPERLINK("https://docs.wto.org/imrd/directdoc.asp?DDFDocuments/t/G/SPS/NBDI58A1.docx", "https://docs.wto.org/imrd/directdoc.asp?DDFDocuments/t/G/SPS/NBDI58A1.docx")</f>
        <v>https://docs.wto.org/imrd/directdoc.asp?DDFDocuments/t/G/SPS/NBDI58A1.docx</v>
      </c>
      <c r="S145" s="3" t="str">
        <f>HYPERLINK("https://docs.wto.org/imrd/directdoc.asp?DDFDocuments/u/G/SPS/NBDI58A1.docx", "https://docs.wto.org/imrd/directdoc.asp?DDFDocuments/u/G/SPS/NBDI58A1.docx")</f>
        <v>https://docs.wto.org/imrd/directdoc.asp?DDFDocuments/u/G/SPS/NBDI58A1.docx</v>
      </c>
      <c r="T145" s="3" t="str">
        <f>HYPERLINK("https://docs.wto.org/imrd/directdoc.asp?DDFDocuments/v/G/SPS/NBDI58A1.docx", "https://docs.wto.org/imrd/directdoc.asp?DDFDocuments/v/G/SPS/NBDI58A1.docx")</f>
        <v>https://docs.wto.org/imrd/directdoc.asp?DDFDocuments/v/G/SPS/NBDI58A1.docx</v>
      </c>
    </row>
    <row r="146" spans="1:20" ht="60" x14ac:dyDescent="0.25">
      <c r="A146" s="3" t="s">
        <v>124</v>
      </c>
      <c r="B146" s="9">
        <v>46009</v>
      </c>
      <c r="C146" s="13" t="str">
        <f>HYPERLINK("https://eping.wto.org/en/Search?viewData= G/SPS/N/THA/801"," G/SPS/N/THA/801")</f>
        <v xml:space="preserve"> G/SPS/N/THA/801</v>
      </c>
      <c r="D146" s="1" t="s">
        <v>2838</v>
      </c>
      <c r="E146" s="1" t="s">
        <v>2839</v>
      </c>
      <c r="F146" s="1" t="s">
        <v>190</v>
      </c>
      <c r="G146" s="1" t="s">
        <v>23</v>
      </c>
      <c r="H146" s="1" t="s">
        <v>23</v>
      </c>
      <c r="I146" s="1" t="s">
        <v>191</v>
      </c>
      <c r="J146" s="1" t="s">
        <v>23</v>
      </c>
      <c r="K146" s="1" t="s">
        <v>2840</v>
      </c>
      <c r="L146" s="3" t="s">
        <v>42</v>
      </c>
      <c r="M146" s="9" t="s">
        <v>23</v>
      </c>
      <c r="N146" s="9" t="s">
        <v>23</v>
      </c>
      <c r="O146" s="9">
        <v>46004</v>
      </c>
      <c r="P146" s="3" t="s">
        <v>35</v>
      </c>
      <c r="Q146" s="3"/>
      <c r="R146" s="3" t="str">
        <f>HYPERLINK("https://docs.wto.org/imrd/directdoc.asp?DDFDocuments/t/G/SPS/NTHA801.docx", "https://docs.wto.org/imrd/directdoc.asp?DDFDocuments/t/G/SPS/NTHA801.docx")</f>
        <v>https://docs.wto.org/imrd/directdoc.asp?DDFDocuments/t/G/SPS/NTHA801.docx</v>
      </c>
      <c r="S146" s="3" t="str">
        <f>HYPERLINK("https://docs.wto.org/imrd/directdoc.asp?DDFDocuments/u/G/SPS/NTHA801.docx", "https://docs.wto.org/imrd/directdoc.asp?DDFDocuments/u/G/SPS/NTHA801.docx")</f>
        <v>https://docs.wto.org/imrd/directdoc.asp?DDFDocuments/u/G/SPS/NTHA801.docx</v>
      </c>
      <c r="T146" s="3" t="str">
        <f>HYPERLINK("https://docs.wto.org/imrd/directdoc.asp?DDFDocuments/v/G/SPS/NTHA801.docx", "https://docs.wto.org/imrd/directdoc.asp?DDFDocuments/v/G/SPS/NTHA801.docx")</f>
        <v>https://docs.wto.org/imrd/directdoc.asp?DDFDocuments/v/G/SPS/NTHA801.docx</v>
      </c>
    </row>
    <row r="147" spans="1:20" ht="45" x14ac:dyDescent="0.25">
      <c r="A147" s="3" t="s">
        <v>1349</v>
      </c>
      <c r="B147" s="9">
        <v>46009</v>
      </c>
      <c r="C147" s="13" t="str">
        <f>HYPERLINK("https://eping.wto.org/en/Search?viewData= G/SPS/N/ECU/374"," G/SPS/N/ECU/374")</f>
        <v xml:space="preserve"> G/SPS/N/ECU/374</v>
      </c>
      <c r="D147" s="1" t="s">
        <v>2841</v>
      </c>
      <c r="E147" s="1" t="s">
        <v>2842</v>
      </c>
      <c r="F147" s="1" t="s">
        <v>2843</v>
      </c>
      <c r="G147" s="1" t="s">
        <v>23</v>
      </c>
      <c r="H147" s="1" t="s">
        <v>23</v>
      </c>
      <c r="I147" s="1" t="s">
        <v>175</v>
      </c>
      <c r="J147" s="1" t="s">
        <v>23</v>
      </c>
      <c r="K147" s="1" t="s">
        <v>192</v>
      </c>
      <c r="L147" s="3" t="s">
        <v>33</v>
      </c>
      <c r="M147" s="9">
        <v>46069</v>
      </c>
      <c r="N147" s="9" t="s">
        <v>23</v>
      </c>
      <c r="O147" s="9" t="s">
        <v>23</v>
      </c>
      <c r="P147" s="3" t="s">
        <v>24</v>
      </c>
      <c r="Q147" s="1" t="s">
        <v>2844</v>
      </c>
      <c r="R147" s="3" t="str">
        <f>HYPERLINK("https://docs.wto.org/imrd/directdoc.asp?DDFDocuments/t/G/SPS/NECU374.docx", "https://docs.wto.org/imrd/directdoc.asp?DDFDocuments/t/G/SPS/NECU374.docx")</f>
        <v>https://docs.wto.org/imrd/directdoc.asp?DDFDocuments/t/G/SPS/NECU374.docx</v>
      </c>
      <c r="S147" s="3" t="str">
        <f>HYPERLINK("https://docs.wto.org/imrd/directdoc.asp?DDFDocuments/u/G/SPS/NECU374.docx", "https://docs.wto.org/imrd/directdoc.asp?DDFDocuments/u/G/SPS/NECU374.docx")</f>
        <v>https://docs.wto.org/imrd/directdoc.asp?DDFDocuments/u/G/SPS/NECU374.docx</v>
      </c>
      <c r="T147" s="3" t="str">
        <f>HYPERLINK("https://docs.wto.org/imrd/directdoc.asp?DDFDocuments/v/G/SPS/NECU374.docx", "https://docs.wto.org/imrd/directdoc.asp?DDFDocuments/v/G/SPS/NECU374.docx")</f>
        <v>https://docs.wto.org/imrd/directdoc.asp?DDFDocuments/v/G/SPS/NECU374.docx</v>
      </c>
    </row>
    <row r="148" spans="1:20" ht="120" x14ac:dyDescent="0.25">
      <c r="A148" s="3" t="s">
        <v>28</v>
      </c>
      <c r="B148" s="9">
        <v>46009</v>
      </c>
      <c r="C148" s="13" t="str">
        <f>HYPERLINK("https://eping.wto.org/en/Search?viewData= G/SPS/N/BDI/27/Add.2, G/SPS/N/KEN/180/Add.2, G/SPS/N/RWA/20/Add.2, G/SPS/N/TZA/213/Add.2, G/SPS/N/UGA/222/Add.2"," G/SPS/N/BDI/27/Add.2, G/SPS/N/KEN/180/Add.2, G/SPS/N/RWA/20/Add.2, G/SPS/N/TZA/213/Add.2, G/SPS/N/UGA/222/Add.2")</f>
        <v xml:space="preserve"> G/SPS/N/BDI/27/Add.2, G/SPS/N/KEN/180/Add.2, G/SPS/N/RWA/20/Add.2, G/SPS/N/TZA/213/Add.2, G/SPS/N/UGA/222/Add.2</v>
      </c>
      <c r="D148" s="1" t="s">
        <v>1309</v>
      </c>
      <c r="E148" s="1" t="s">
        <v>2845</v>
      </c>
      <c r="F148" s="1" t="s">
        <v>2846</v>
      </c>
      <c r="G148" s="1" t="s">
        <v>1312</v>
      </c>
      <c r="H148" s="1" t="s">
        <v>1235</v>
      </c>
      <c r="I148" s="1" t="s">
        <v>169</v>
      </c>
      <c r="J148" s="1" t="s">
        <v>23</v>
      </c>
      <c r="K148" s="1" t="s">
        <v>2764</v>
      </c>
      <c r="L148" s="3"/>
      <c r="M148" s="9" t="s">
        <v>23</v>
      </c>
      <c r="N148" s="9" t="s">
        <v>23</v>
      </c>
      <c r="O148" s="9" t="s">
        <v>23</v>
      </c>
      <c r="P148" s="3" t="s">
        <v>71</v>
      </c>
      <c r="Q148" s="3"/>
      <c r="R148" s="3" t="str">
        <f>HYPERLINK("https://docs.wto.org/imrd/directdoc.asp?DDFDocuments/t/G/SPS/NBDI27A2.docx", "https://docs.wto.org/imrd/directdoc.asp?DDFDocuments/t/G/SPS/NBDI27A2.docx")</f>
        <v>https://docs.wto.org/imrd/directdoc.asp?DDFDocuments/t/G/SPS/NBDI27A2.docx</v>
      </c>
      <c r="S148" s="3" t="str">
        <f>HYPERLINK("https://docs.wto.org/imrd/directdoc.asp?DDFDocuments/u/G/SPS/NBDI27A2.docx", "https://docs.wto.org/imrd/directdoc.asp?DDFDocuments/u/G/SPS/NBDI27A2.docx")</f>
        <v>https://docs.wto.org/imrd/directdoc.asp?DDFDocuments/u/G/SPS/NBDI27A2.docx</v>
      </c>
      <c r="T148" s="3" t="str">
        <f>HYPERLINK("https://docs.wto.org/imrd/directdoc.asp?DDFDocuments/v/G/SPS/NBDI27A2.docx", "https://docs.wto.org/imrd/directdoc.asp?DDFDocuments/v/G/SPS/NBDI27A2.docx")</f>
        <v>https://docs.wto.org/imrd/directdoc.asp?DDFDocuments/v/G/SPS/NBDI27A2.docx</v>
      </c>
    </row>
    <row r="149" spans="1:20" ht="120" x14ac:dyDescent="0.25">
      <c r="A149" s="3" t="s">
        <v>126</v>
      </c>
      <c r="B149" s="9">
        <v>46009</v>
      </c>
      <c r="C149" s="13" t="str">
        <f>HYPERLINK("https://eping.wto.org/en/Search?viewData= G/SPS/N/BDI/55/Add.1, G/SPS/N/KEN/211/Add.1, G/SPS/N/RWA/48/Add.1, G/SPS/N/TZA/277/Add.1, G/SPS/N/UGA/252/Add.1"," G/SPS/N/BDI/55/Add.1, G/SPS/N/KEN/211/Add.1, G/SPS/N/RWA/48/Add.1, G/SPS/N/TZA/277/Add.1, G/SPS/N/UGA/252/Add.1")</f>
        <v xml:space="preserve"> G/SPS/N/BDI/55/Add.1, G/SPS/N/KEN/211/Add.1, G/SPS/N/RWA/48/Add.1, G/SPS/N/TZA/277/Add.1, G/SPS/N/UGA/252/Add.1</v>
      </c>
      <c r="D149" s="1" t="s">
        <v>2816</v>
      </c>
      <c r="E149" s="1" t="s">
        <v>2817</v>
      </c>
      <c r="F149" s="1" t="s">
        <v>2815</v>
      </c>
      <c r="G149" s="1" t="s">
        <v>1174</v>
      </c>
      <c r="H149" s="1" t="s">
        <v>201</v>
      </c>
      <c r="I149" s="1" t="s">
        <v>169</v>
      </c>
      <c r="J149" s="1" t="s">
        <v>23</v>
      </c>
      <c r="K149" s="1" t="s">
        <v>199</v>
      </c>
      <c r="L149" s="3"/>
      <c r="M149" s="9" t="s">
        <v>23</v>
      </c>
      <c r="N149" s="9" t="s">
        <v>23</v>
      </c>
      <c r="O149" s="9" t="s">
        <v>23</v>
      </c>
      <c r="P149" s="3" t="s">
        <v>71</v>
      </c>
      <c r="Q149" s="3"/>
      <c r="R149" s="3" t="str">
        <f>HYPERLINK("https://docs.wto.org/imrd/directdoc.asp?DDFDocuments/t/G/SPS/NBDI55A1.docx", "https://docs.wto.org/imrd/directdoc.asp?DDFDocuments/t/G/SPS/NBDI55A1.docx")</f>
        <v>https://docs.wto.org/imrd/directdoc.asp?DDFDocuments/t/G/SPS/NBDI55A1.docx</v>
      </c>
      <c r="S149" s="3" t="str">
        <f>HYPERLINK("https://docs.wto.org/imrd/directdoc.asp?DDFDocuments/u/G/SPS/NBDI55A1.docx", "https://docs.wto.org/imrd/directdoc.asp?DDFDocuments/u/G/SPS/NBDI55A1.docx")</f>
        <v>https://docs.wto.org/imrd/directdoc.asp?DDFDocuments/u/G/SPS/NBDI55A1.docx</v>
      </c>
      <c r="T149" s="3" t="str">
        <f>HYPERLINK("https://docs.wto.org/imrd/directdoc.asp?DDFDocuments/v/G/SPS/NBDI55A1.docx", "https://docs.wto.org/imrd/directdoc.asp?DDFDocuments/v/G/SPS/NBDI55A1.docx")</f>
        <v>https://docs.wto.org/imrd/directdoc.asp?DDFDocuments/v/G/SPS/NBDI55A1.docx</v>
      </c>
    </row>
    <row r="150" spans="1:20" ht="210" x14ac:dyDescent="0.25">
      <c r="A150" s="3" t="s">
        <v>43</v>
      </c>
      <c r="B150" s="9">
        <v>46009</v>
      </c>
      <c r="C150" s="13" t="str">
        <f>HYPERLINK("https://eping.wto.org/en/Search?viewData= G/SPS/N/BDI/57/Add.1, G/SPS/N/KEN/213/Add.1, G/SPS/N/RWA/50/Add.1, G/SPS/N/TZA/279/Add.1, G/SPS/N/UGA/254/Add.1"," G/SPS/N/BDI/57/Add.1, G/SPS/N/KEN/213/Add.1, G/SPS/N/RWA/50/Add.1, G/SPS/N/TZA/279/Add.1, G/SPS/N/UGA/254/Add.1")</f>
        <v xml:space="preserve"> G/SPS/N/BDI/57/Add.1, G/SPS/N/KEN/213/Add.1, G/SPS/N/RWA/50/Add.1, G/SPS/N/TZA/279/Add.1, G/SPS/N/UGA/254/Add.1</v>
      </c>
      <c r="D150" s="1" t="s">
        <v>1213</v>
      </c>
      <c r="E150" s="1" t="s">
        <v>2820</v>
      </c>
      <c r="F150" s="1" t="s">
        <v>2821</v>
      </c>
      <c r="G150" s="1" t="s">
        <v>2822</v>
      </c>
      <c r="H150" s="1" t="s">
        <v>201</v>
      </c>
      <c r="I150" s="1" t="s">
        <v>169</v>
      </c>
      <c r="J150" s="1" t="s">
        <v>23</v>
      </c>
      <c r="K150" s="1" t="s">
        <v>199</v>
      </c>
      <c r="L150" s="3"/>
      <c r="M150" s="9" t="s">
        <v>23</v>
      </c>
      <c r="N150" s="9" t="s">
        <v>23</v>
      </c>
      <c r="O150" s="9" t="s">
        <v>23</v>
      </c>
      <c r="P150" s="3" t="s">
        <v>71</v>
      </c>
      <c r="Q150" s="3"/>
      <c r="R150" s="3" t="str">
        <f>HYPERLINK("https://docs.wto.org/imrd/directdoc.asp?DDFDocuments/t/G/SPS/NBDI57A1.docx", "https://docs.wto.org/imrd/directdoc.asp?DDFDocuments/t/G/SPS/NBDI57A1.docx")</f>
        <v>https://docs.wto.org/imrd/directdoc.asp?DDFDocuments/t/G/SPS/NBDI57A1.docx</v>
      </c>
      <c r="S150" s="3" t="str">
        <f>HYPERLINK("https://docs.wto.org/imrd/directdoc.asp?DDFDocuments/u/G/SPS/NBDI57A1.docx", "https://docs.wto.org/imrd/directdoc.asp?DDFDocuments/u/G/SPS/NBDI57A1.docx")</f>
        <v>https://docs.wto.org/imrd/directdoc.asp?DDFDocuments/u/G/SPS/NBDI57A1.docx</v>
      </c>
      <c r="T150" s="3" t="str">
        <f>HYPERLINK("https://docs.wto.org/imrd/directdoc.asp?DDFDocuments/v/G/SPS/NBDI57A1.docx", "https://docs.wto.org/imrd/directdoc.asp?DDFDocuments/v/G/SPS/NBDI57A1.docx")</f>
        <v>https://docs.wto.org/imrd/directdoc.asp?DDFDocuments/v/G/SPS/NBDI57A1.docx</v>
      </c>
    </row>
    <row r="151" spans="1:20" ht="390" x14ac:dyDescent="0.25">
      <c r="A151" s="3" t="s">
        <v>126</v>
      </c>
      <c r="B151" s="9">
        <v>46009</v>
      </c>
      <c r="C151" s="13" t="str">
        <f>HYPERLINK("https://eping.wto.org/en/Search?viewData= G/SPS/N/BDI/60/Add.2, G/SPS/N/KEN/216/Add.2, G/SPS/N/RWA/53/Add.2, G/SPS/N/TZA/282/Add.2, G/SPS/N/UGA/257/Add.2"," G/SPS/N/BDI/60/Add.2, G/SPS/N/KEN/216/Add.2, G/SPS/N/RWA/53/Add.2, G/SPS/N/TZA/282/Add.2, G/SPS/N/UGA/257/Add.2")</f>
        <v xml:space="preserve"> G/SPS/N/BDI/60/Add.2, G/SPS/N/KEN/216/Add.2, G/SPS/N/RWA/53/Add.2, G/SPS/N/TZA/282/Add.2, G/SPS/N/UGA/257/Add.2</v>
      </c>
      <c r="D151" s="1" t="s">
        <v>2823</v>
      </c>
      <c r="E151" s="1" t="s">
        <v>2824</v>
      </c>
      <c r="F151" s="1" t="s">
        <v>2773</v>
      </c>
      <c r="G151" s="1" t="s">
        <v>1122</v>
      </c>
      <c r="H151" s="1" t="s">
        <v>1123</v>
      </c>
      <c r="I151" s="1" t="s">
        <v>169</v>
      </c>
      <c r="J151" s="1" t="s">
        <v>23</v>
      </c>
      <c r="K151" s="1" t="s">
        <v>200</v>
      </c>
      <c r="L151" s="3"/>
      <c r="M151" s="9" t="s">
        <v>23</v>
      </c>
      <c r="N151" s="9" t="s">
        <v>23</v>
      </c>
      <c r="O151" s="9" t="s">
        <v>23</v>
      </c>
      <c r="P151" s="3" t="s">
        <v>71</v>
      </c>
      <c r="Q151" s="3"/>
      <c r="R151" s="3" t="str">
        <f>HYPERLINK("https://docs.wto.org/imrd/directdoc.asp?DDFDocuments/t/G/SPS/NBDI60A2.docx", "https://docs.wto.org/imrd/directdoc.asp?DDFDocuments/t/G/SPS/NBDI60A2.docx")</f>
        <v>https://docs.wto.org/imrd/directdoc.asp?DDFDocuments/t/G/SPS/NBDI60A2.docx</v>
      </c>
      <c r="S151" s="3" t="str">
        <f>HYPERLINK("https://docs.wto.org/imrd/directdoc.asp?DDFDocuments/u/G/SPS/NBDI60A2.docx", "https://docs.wto.org/imrd/directdoc.asp?DDFDocuments/u/G/SPS/NBDI60A2.docx")</f>
        <v>https://docs.wto.org/imrd/directdoc.asp?DDFDocuments/u/G/SPS/NBDI60A2.docx</v>
      </c>
      <c r="T151" s="3" t="str">
        <f>HYPERLINK("https://docs.wto.org/imrd/directdoc.asp?DDFDocuments/v/G/SPS/NBDI60A2.docx", "https://docs.wto.org/imrd/directdoc.asp?DDFDocuments/v/G/SPS/NBDI60A2.docx")</f>
        <v>https://docs.wto.org/imrd/directdoc.asp?DDFDocuments/v/G/SPS/NBDI60A2.docx</v>
      </c>
    </row>
    <row r="152" spans="1:20" ht="390" x14ac:dyDescent="0.25">
      <c r="A152" s="3" t="s">
        <v>43</v>
      </c>
      <c r="B152" s="9">
        <v>46009</v>
      </c>
      <c r="C152" s="13" t="str">
        <f>HYPERLINK("https://eping.wto.org/en/Search?viewData= G/SPS/N/BDI/62/Add.2, G/SPS/N/KEN/218/Add.2, G/SPS/N/RWA/55/Add.2, G/SPS/N/TZA/284/Add.2, G/SPS/N/UGA/259/Add.2"," G/SPS/N/BDI/62/Add.2, G/SPS/N/KEN/218/Add.2, G/SPS/N/RWA/55/Add.2, G/SPS/N/TZA/284/Add.2, G/SPS/N/UGA/259/Add.2")</f>
        <v xml:space="preserve"> G/SPS/N/BDI/62/Add.2, G/SPS/N/KEN/218/Add.2, G/SPS/N/RWA/55/Add.2, G/SPS/N/TZA/284/Add.2, G/SPS/N/UGA/259/Add.2</v>
      </c>
      <c r="D152" s="1" t="s">
        <v>1119</v>
      </c>
      <c r="E152" s="1" t="s">
        <v>2772</v>
      </c>
      <c r="F152" s="1" t="s">
        <v>2773</v>
      </c>
      <c r="G152" s="1" t="s">
        <v>1122</v>
      </c>
      <c r="H152" s="1" t="s">
        <v>1123</v>
      </c>
      <c r="I152" s="1" t="s">
        <v>169</v>
      </c>
      <c r="J152" s="1" t="s">
        <v>23</v>
      </c>
      <c r="K152" s="1" t="s">
        <v>209</v>
      </c>
      <c r="L152" s="3"/>
      <c r="M152" s="9" t="s">
        <v>23</v>
      </c>
      <c r="N152" s="9" t="s">
        <v>23</v>
      </c>
      <c r="O152" s="9" t="s">
        <v>23</v>
      </c>
      <c r="P152" s="3" t="s">
        <v>71</v>
      </c>
      <c r="Q152" s="3"/>
      <c r="R152" s="3" t="str">
        <f>HYPERLINK("https://docs.wto.org/imrd/directdoc.asp?DDFDocuments/t/G/SPS/NBDI62A2.docx", "https://docs.wto.org/imrd/directdoc.asp?DDFDocuments/t/G/SPS/NBDI62A2.docx")</f>
        <v>https://docs.wto.org/imrd/directdoc.asp?DDFDocuments/t/G/SPS/NBDI62A2.docx</v>
      </c>
      <c r="S152" s="3" t="str">
        <f>HYPERLINK("https://docs.wto.org/imrd/directdoc.asp?DDFDocuments/u/G/SPS/NBDI62A2.docx", "https://docs.wto.org/imrd/directdoc.asp?DDFDocuments/u/G/SPS/NBDI62A2.docx")</f>
        <v>https://docs.wto.org/imrd/directdoc.asp?DDFDocuments/u/G/SPS/NBDI62A2.docx</v>
      </c>
      <c r="T152" s="3" t="str">
        <f>HYPERLINK("https://docs.wto.org/imrd/directdoc.asp?DDFDocuments/v/G/SPS/NBDI62A2.docx", "https://docs.wto.org/imrd/directdoc.asp?DDFDocuments/v/G/SPS/NBDI62A2.docx")</f>
        <v>https://docs.wto.org/imrd/directdoc.asp?DDFDocuments/v/G/SPS/NBDI62A2.docx</v>
      </c>
    </row>
    <row r="153" spans="1:20" ht="390" x14ac:dyDescent="0.25">
      <c r="A153" s="3" t="s">
        <v>126</v>
      </c>
      <c r="B153" s="9">
        <v>46009</v>
      </c>
      <c r="C153" s="13" t="str">
        <f>HYPERLINK("https://eping.wto.org/en/Search?viewData= G/SPS/N/BDI/62/Add.2, G/SPS/N/KEN/218/Add.2, G/SPS/N/RWA/55/Add.2, G/SPS/N/TZA/284/Add.2, G/SPS/N/UGA/259/Add.2"," G/SPS/N/BDI/62/Add.2, G/SPS/N/KEN/218/Add.2, G/SPS/N/RWA/55/Add.2, G/SPS/N/TZA/284/Add.2, G/SPS/N/UGA/259/Add.2")</f>
        <v xml:space="preserve"> G/SPS/N/BDI/62/Add.2, G/SPS/N/KEN/218/Add.2, G/SPS/N/RWA/55/Add.2, G/SPS/N/TZA/284/Add.2, G/SPS/N/UGA/259/Add.2</v>
      </c>
      <c r="D153" s="1" t="s">
        <v>1119</v>
      </c>
      <c r="E153" s="1" t="s">
        <v>2772</v>
      </c>
      <c r="F153" s="1" t="s">
        <v>2773</v>
      </c>
      <c r="G153" s="1" t="s">
        <v>1122</v>
      </c>
      <c r="H153" s="1" t="s">
        <v>1123</v>
      </c>
      <c r="I153" s="1" t="s">
        <v>169</v>
      </c>
      <c r="J153" s="1" t="s">
        <v>23</v>
      </c>
      <c r="K153" s="1" t="s">
        <v>209</v>
      </c>
      <c r="L153" s="3"/>
      <c r="M153" s="9" t="s">
        <v>23</v>
      </c>
      <c r="N153" s="9" t="s">
        <v>23</v>
      </c>
      <c r="O153" s="9" t="s">
        <v>23</v>
      </c>
      <c r="P153" s="3" t="s">
        <v>71</v>
      </c>
      <c r="Q153" s="3"/>
      <c r="R153" s="3" t="str">
        <f>HYPERLINK("https://docs.wto.org/imrd/directdoc.asp?DDFDocuments/t/G/SPS/NBDI62A2.docx", "https://docs.wto.org/imrd/directdoc.asp?DDFDocuments/t/G/SPS/NBDI62A2.docx")</f>
        <v>https://docs.wto.org/imrd/directdoc.asp?DDFDocuments/t/G/SPS/NBDI62A2.docx</v>
      </c>
      <c r="S153" s="3" t="str">
        <f>HYPERLINK("https://docs.wto.org/imrd/directdoc.asp?DDFDocuments/u/G/SPS/NBDI62A2.docx", "https://docs.wto.org/imrd/directdoc.asp?DDFDocuments/u/G/SPS/NBDI62A2.docx")</f>
        <v>https://docs.wto.org/imrd/directdoc.asp?DDFDocuments/u/G/SPS/NBDI62A2.docx</v>
      </c>
      <c r="T153" s="3" t="str">
        <f>HYPERLINK("https://docs.wto.org/imrd/directdoc.asp?DDFDocuments/v/G/SPS/NBDI62A2.docx", "https://docs.wto.org/imrd/directdoc.asp?DDFDocuments/v/G/SPS/NBDI62A2.docx")</f>
        <v>https://docs.wto.org/imrd/directdoc.asp?DDFDocuments/v/G/SPS/NBDI62A2.docx</v>
      </c>
    </row>
    <row r="154" spans="1:20" ht="409.5" x14ac:dyDescent="0.25">
      <c r="A154" s="3" t="s">
        <v>28</v>
      </c>
      <c r="B154" s="9">
        <v>46009</v>
      </c>
      <c r="C154" s="13" t="str">
        <f>HYPERLINK("https://eping.wto.org/en/Search?viewData= G/SPS/N/BDI/114/Add.1, G/SPS/N/KEN/293/Add.1, G/SPS/N/RWA/107/Add.1, G/SPS/N/TZA/372/Add.1, G/SPS/N/UGA/365/Add.1"," G/SPS/N/BDI/114/Add.1, G/SPS/N/KEN/293/Add.1, G/SPS/N/RWA/107/Add.1, G/SPS/N/TZA/372/Add.1, G/SPS/N/UGA/365/Add.1")</f>
        <v xml:space="preserve"> G/SPS/N/BDI/114/Add.1, G/SPS/N/KEN/293/Add.1, G/SPS/N/RWA/107/Add.1, G/SPS/N/TZA/372/Add.1, G/SPS/N/UGA/365/Add.1</v>
      </c>
      <c r="D154" s="1" t="s">
        <v>2847</v>
      </c>
      <c r="E154" s="1" t="s">
        <v>2848</v>
      </c>
      <c r="F154" s="1" t="s">
        <v>1196</v>
      </c>
      <c r="G154" s="1" t="s">
        <v>2849</v>
      </c>
      <c r="H154" s="1" t="s">
        <v>97</v>
      </c>
      <c r="I154" s="1" t="s">
        <v>169</v>
      </c>
      <c r="J154" s="1" t="s">
        <v>23</v>
      </c>
      <c r="K154" s="1" t="s">
        <v>199</v>
      </c>
      <c r="L154" s="3"/>
      <c r="M154" s="9" t="s">
        <v>23</v>
      </c>
      <c r="N154" s="9" t="s">
        <v>23</v>
      </c>
      <c r="O154" s="9" t="s">
        <v>23</v>
      </c>
      <c r="P154" s="3" t="s">
        <v>71</v>
      </c>
      <c r="Q154" s="3"/>
      <c r="R154" s="3" t="str">
        <f>HYPERLINK("https://docs.wto.org/imrd/directdoc.asp?DDFDocuments/t/G/SPS/NBDI114A1.docx", "https://docs.wto.org/imrd/directdoc.asp?DDFDocuments/t/G/SPS/NBDI114A1.docx")</f>
        <v>https://docs.wto.org/imrd/directdoc.asp?DDFDocuments/t/G/SPS/NBDI114A1.docx</v>
      </c>
      <c r="S154" s="3" t="str">
        <f>HYPERLINK("https://docs.wto.org/imrd/directdoc.asp?DDFDocuments/u/G/SPS/NBDI114A1.docx", "https://docs.wto.org/imrd/directdoc.asp?DDFDocuments/u/G/SPS/NBDI114A1.docx")</f>
        <v>https://docs.wto.org/imrd/directdoc.asp?DDFDocuments/u/G/SPS/NBDI114A1.docx</v>
      </c>
      <c r="T154" s="3" t="str">
        <f>HYPERLINK("https://docs.wto.org/imrd/directdoc.asp?DDFDocuments/v/G/SPS/NBDI114A1.docx", "https://docs.wto.org/imrd/directdoc.asp?DDFDocuments/v/G/SPS/NBDI114A1.docx")</f>
        <v>https://docs.wto.org/imrd/directdoc.asp?DDFDocuments/v/G/SPS/NBDI114A1.docx</v>
      </c>
    </row>
    <row r="155" spans="1:20" ht="409.5" x14ac:dyDescent="0.25">
      <c r="A155" s="3" t="s">
        <v>43</v>
      </c>
      <c r="B155" s="9">
        <v>46009</v>
      </c>
      <c r="C155" s="13" t="str">
        <f>HYPERLINK("https://eping.wto.org/en/Search?viewData= G/SPS/N/BDI/85/Add.1, G/SPS/N/KEN/252/Add.1, G/SPS/N/RWA/78/Add.1, G/SPS/N/TZA/320/Add.1, G/SPS/N/UGA/304/Add.1"," G/SPS/N/BDI/85/Add.1, G/SPS/N/KEN/252/Add.1, G/SPS/N/RWA/78/Add.1, G/SPS/N/TZA/320/Add.1, G/SPS/N/UGA/304/Add.1")</f>
        <v xml:space="preserve"> G/SPS/N/BDI/85/Add.1, G/SPS/N/KEN/252/Add.1, G/SPS/N/RWA/78/Add.1, G/SPS/N/TZA/320/Add.1, G/SPS/N/UGA/304/Add.1</v>
      </c>
      <c r="D155" s="1" t="s">
        <v>1344</v>
      </c>
      <c r="E155" s="1" t="s">
        <v>2832</v>
      </c>
      <c r="F155" s="1" t="s">
        <v>2833</v>
      </c>
      <c r="G155" s="1" t="s">
        <v>2834</v>
      </c>
      <c r="H155" s="1" t="s">
        <v>1208</v>
      </c>
      <c r="I155" s="1" t="s">
        <v>2777</v>
      </c>
      <c r="J155" s="1" t="s">
        <v>23</v>
      </c>
      <c r="K155" s="1" t="s">
        <v>207</v>
      </c>
      <c r="L155" s="3"/>
      <c r="M155" s="9" t="s">
        <v>23</v>
      </c>
      <c r="N155" s="9" t="s">
        <v>23</v>
      </c>
      <c r="O155" s="9" t="s">
        <v>23</v>
      </c>
      <c r="P155" s="3" t="s">
        <v>71</v>
      </c>
      <c r="Q155" s="3"/>
      <c r="R155" s="3" t="str">
        <f>HYPERLINK("https://docs.wto.org/imrd/directdoc.asp?DDFDocuments/t/G/SPS/NBDI85A1.docx", "https://docs.wto.org/imrd/directdoc.asp?DDFDocuments/t/G/SPS/NBDI85A1.docx")</f>
        <v>https://docs.wto.org/imrd/directdoc.asp?DDFDocuments/t/G/SPS/NBDI85A1.docx</v>
      </c>
      <c r="S155" s="3" t="str">
        <f>HYPERLINK("https://docs.wto.org/imrd/directdoc.asp?DDFDocuments/u/G/SPS/NBDI85A1.docx", "https://docs.wto.org/imrd/directdoc.asp?DDFDocuments/u/G/SPS/NBDI85A1.docx")</f>
        <v>https://docs.wto.org/imrd/directdoc.asp?DDFDocuments/u/G/SPS/NBDI85A1.docx</v>
      </c>
      <c r="T155" s="3" t="str">
        <f>HYPERLINK("https://docs.wto.org/imrd/directdoc.asp?DDFDocuments/v/G/SPS/NBDI85A1.docx", "https://docs.wto.org/imrd/directdoc.asp?DDFDocuments/v/G/SPS/NBDI85A1.docx")</f>
        <v>https://docs.wto.org/imrd/directdoc.asp?DDFDocuments/v/G/SPS/NBDI85A1.docx</v>
      </c>
    </row>
    <row r="156" spans="1:20" ht="75" x14ac:dyDescent="0.25">
      <c r="A156" s="3" t="s">
        <v>22</v>
      </c>
      <c r="B156" s="9">
        <v>46009</v>
      </c>
      <c r="C156" s="13" t="str">
        <f>HYPERLINK("https://eping.wto.org/en/Search?viewData= G/SPS/N/BDI/58/Add.1, G/SPS/N/KEN/214/Add.1, G/SPS/N/RWA/51/Add.1, G/SPS/N/TZA/280/Add.1, G/SPS/N/UGA/255/Add.1"," G/SPS/N/BDI/58/Add.1, G/SPS/N/KEN/214/Add.1, G/SPS/N/RWA/51/Add.1, G/SPS/N/TZA/280/Add.1, G/SPS/N/UGA/255/Add.1")</f>
        <v xml:space="preserve"> G/SPS/N/BDI/58/Add.1, G/SPS/N/KEN/214/Add.1, G/SPS/N/RWA/51/Add.1, G/SPS/N/TZA/280/Add.1, G/SPS/N/UGA/255/Add.1</v>
      </c>
      <c r="D156" s="1" t="s">
        <v>2835</v>
      </c>
      <c r="E156" s="1" t="s">
        <v>2836</v>
      </c>
      <c r="F156" s="1" t="s">
        <v>2837</v>
      </c>
      <c r="G156" s="1" t="s">
        <v>1265</v>
      </c>
      <c r="H156" s="1" t="s">
        <v>1266</v>
      </c>
      <c r="I156" s="1" t="s">
        <v>169</v>
      </c>
      <c r="J156" s="1" t="s">
        <v>23</v>
      </c>
      <c r="K156" s="1" t="s">
        <v>200</v>
      </c>
      <c r="L156" s="3"/>
      <c r="M156" s="9" t="s">
        <v>23</v>
      </c>
      <c r="N156" s="9" t="s">
        <v>23</v>
      </c>
      <c r="O156" s="9" t="s">
        <v>23</v>
      </c>
      <c r="P156" s="3" t="s">
        <v>71</v>
      </c>
      <c r="Q156" s="3"/>
      <c r="R156" s="3" t="str">
        <f>HYPERLINK("https://docs.wto.org/imrd/directdoc.asp?DDFDocuments/t/G/SPS/NBDI58A1.docx", "https://docs.wto.org/imrd/directdoc.asp?DDFDocuments/t/G/SPS/NBDI58A1.docx")</f>
        <v>https://docs.wto.org/imrd/directdoc.asp?DDFDocuments/t/G/SPS/NBDI58A1.docx</v>
      </c>
      <c r="S156" s="3" t="str">
        <f>HYPERLINK("https://docs.wto.org/imrd/directdoc.asp?DDFDocuments/u/G/SPS/NBDI58A1.docx", "https://docs.wto.org/imrd/directdoc.asp?DDFDocuments/u/G/SPS/NBDI58A1.docx")</f>
        <v>https://docs.wto.org/imrd/directdoc.asp?DDFDocuments/u/G/SPS/NBDI58A1.docx</v>
      </c>
      <c r="T156" s="3" t="str">
        <f>HYPERLINK("https://docs.wto.org/imrd/directdoc.asp?DDFDocuments/v/G/SPS/NBDI58A1.docx", "https://docs.wto.org/imrd/directdoc.asp?DDFDocuments/v/G/SPS/NBDI58A1.docx")</f>
        <v>https://docs.wto.org/imrd/directdoc.asp?DDFDocuments/v/G/SPS/NBDI58A1.docx</v>
      </c>
    </row>
    <row r="157" spans="1:20" ht="75" x14ac:dyDescent="0.25">
      <c r="A157" s="3" t="s">
        <v>126</v>
      </c>
      <c r="B157" s="9">
        <v>46009</v>
      </c>
      <c r="C157" s="13" t="str">
        <f>HYPERLINK("https://eping.wto.org/en/Search?viewData= G/SPS/N/BDI/58/Add.1, G/SPS/N/KEN/214/Add.1, G/SPS/N/RWA/51/Add.1, G/SPS/N/TZA/280/Add.1, G/SPS/N/UGA/255/Add.1"," G/SPS/N/BDI/58/Add.1, G/SPS/N/KEN/214/Add.1, G/SPS/N/RWA/51/Add.1, G/SPS/N/TZA/280/Add.1, G/SPS/N/UGA/255/Add.1")</f>
        <v xml:space="preserve"> G/SPS/N/BDI/58/Add.1, G/SPS/N/KEN/214/Add.1, G/SPS/N/RWA/51/Add.1, G/SPS/N/TZA/280/Add.1, G/SPS/N/UGA/255/Add.1</v>
      </c>
      <c r="D157" s="1" t="s">
        <v>2835</v>
      </c>
      <c r="E157" s="1" t="s">
        <v>2836</v>
      </c>
      <c r="F157" s="1" t="s">
        <v>2837</v>
      </c>
      <c r="G157" s="1" t="s">
        <v>1265</v>
      </c>
      <c r="H157" s="1" t="s">
        <v>1266</v>
      </c>
      <c r="I157" s="1" t="s">
        <v>169</v>
      </c>
      <c r="J157" s="1" t="s">
        <v>23</v>
      </c>
      <c r="K157" s="1" t="s">
        <v>200</v>
      </c>
      <c r="L157" s="3"/>
      <c r="M157" s="9" t="s">
        <v>23</v>
      </c>
      <c r="N157" s="9" t="s">
        <v>23</v>
      </c>
      <c r="O157" s="9" t="s">
        <v>23</v>
      </c>
      <c r="P157" s="3" t="s">
        <v>71</v>
      </c>
      <c r="Q157" s="3"/>
      <c r="R157" s="3" t="str">
        <f>HYPERLINK("https://docs.wto.org/imrd/directdoc.asp?DDFDocuments/t/G/SPS/NBDI58A1.docx", "https://docs.wto.org/imrd/directdoc.asp?DDFDocuments/t/G/SPS/NBDI58A1.docx")</f>
        <v>https://docs.wto.org/imrd/directdoc.asp?DDFDocuments/t/G/SPS/NBDI58A1.docx</v>
      </c>
      <c r="S157" s="3" t="str">
        <f>HYPERLINK("https://docs.wto.org/imrd/directdoc.asp?DDFDocuments/u/G/SPS/NBDI58A1.docx", "https://docs.wto.org/imrd/directdoc.asp?DDFDocuments/u/G/SPS/NBDI58A1.docx")</f>
        <v>https://docs.wto.org/imrd/directdoc.asp?DDFDocuments/u/G/SPS/NBDI58A1.docx</v>
      </c>
      <c r="T157" s="3" t="str">
        <f>HYPERLINK("https://docs.wto.org/imrd/directdoc.asp?DDFDocuments/v/G/SPS/NBDI58A1.docx", "https://docs.wto.org/imrd/directdoc.asp?DDFDocuments/v/G/SPS/NBDI58A1.docx")</f>
        <v>https://docs.wto.org/imrd/directdoc.asp?DDFDocuments/v/G/SPS/NBDI58A1.docx</v>
      </c>
    </row>
    <row r="158" spans="1:20" ht="75" x14ac:dyDescent="0.25">
      <c r="A158" s="3" t="s">
        <v>47</v>
      </c>
      <c r="B158" s="9">
        <v>46009</v>
      </c>
      <c r="C158" s="13" t="str">
        <f>HYPERLINK("https://eping.wto.org/en/Search?viewData= G/SPS/N/BDI/59/Add.1, G/SPS/N/KEN/215/Add.1, G/SPS/N/RWA/52/Add.1, G/SPS/N/TZA/281/Add.1, G/SPS/N/UGA/256/Add.1"," G/SPS/N/BDI/59/Add.1, G/SPS/N/KEN/215/Add.1, G/SPS/N/RWA/52/Add.1, G/SPS/N/TZA/281/Add.1, G/SPS/N/UGA/256/Add.1")</f>
        <v xml:space="preserve"> G/SPS/N/BDI/59/Add.1, G/SPS/N/KEN/215/Add.1, G/SPS/N/RWA/52/Add.1, G/SPS/N/TZA/281/Add.1, G/SPS/N/UGA/256/Add.1</v>
      </c>
      <c r="D158" s="1" t="s">
        <v>2850</v>
      </c>
      <c r="E158" s="1" t="s">
        <v>2851</v>
      </c>
      <c r="F158" s="1" t="s">
        <v>2837</v>
      </c>
      <c r="G158" s="1" t="s">
        <v>1265</v>
      </c>
      <c r="H158" s="1" t="s">
        <v>1266</v>
      </c>
      <c r="I158" s="1" t="s">
        <v>169</v>
      </c>
      <c r="J158" s="1" t="s">
        <v>23</v>
      </c>
      <c r="K158" s="1" t="s">
        <v>200</v>
      </c>
      <c r="L158" s="3"/>
      <c r="M158" s="9" t="s">
        <v>23</v>
      </c>
      <c r="N158" s="9" t="s">
        <v>23</v>
      </c>
      <c r="O158" s="9" t="s">
        <v>23</v>
      </c>
      <c r="P158" s="3" t="s">
        <v>71</v>
      </c>
      <c r="Q158" s="3"/>
      <c r="R158" s="3" t="str">
        <f>HYPERLINK("https://docs.wto.org/imrd/directdoc.asp?DDFDocuments/t/G/SPS/NBDI59A1.docx", "https://docs.wto.org/imrd/directdoc.asp?DDFDocuments/t/G/SPS/NBDI59A1.docx")</f>
        <v>https://docs.wto.org/imrd/directdoc.asp?DDFDocuments/t/G/SPS/NBDI59A1.docx</v>
      </c>
      <c r="S158" s="3" t="str">
        <f>HYPERLINK("https://docs.wto.org/imrd/directdoc.asp?DDFDocuments/u/G/SPS/NBDI59A1.docx", "https://docs.wto.org/imrd/directdoc.asp?DDFDocuments/u/G/SPS/NBDI59A1.docx")</f>
        <v>https://docs.wto.org/imrd/directdoc.asp?DDFDocuments/u/G/SPS/NBDI59A1.docx</v>
      </c>
      <c r="T158" s="3" t="str">
        <f>HYPERLINK("https://docs.wto.org/imrd/directdoc.asp?DDFDocuments/v/G/SPS/NBDI59A1.docx", "https://docs.wto.org/imrd/directdoc.asp?DDFDocuments/v/G/SPS/NBDI59A1.docx")</f>
        <v>https://docs.wto.org/imrd/directdoc.asp?DDFDocuments/v/G/SPS/NBDI59A1.docx</v>
      </c>
    </row>
    <row r="159" spans="1:20" ht="180" x14ac:dyDescent="0.25">
      <c r="A159" s="3" t="s">
        <v>126</v>
      </c>
      <c r="B159" s="9">
        <v>46009</v>
      </c>
      <c r="C159" s="13" t="str">
        <f>HYPERLINK("https://eping.wto.org/en/Search?viewData= G/SPS/N/BDI/75/Add.1, G/SPS/N/KEN/242/Add.1, G/SPS/N/RWA/68/Add.1, G/SPS/N/TZA/310/Add.1, G/SPS/N/UGA/294/Add.1"," G/SPS/N/BDI/75/Add.1, G/SPS/N/KEN/242/Add.1, G/SPS/N/RWA/68/Add.1, G/SPS/N/TZA/310/Add.1, G/SPS/N/UGA/294/Add.1")</f>
        <v xml:space="preserve"> G/SPS/N/BDI/75/Add.1, G/SPS/N/KEN/242/Add.1, G/SPS/N/RWA/68/Add.1, G/SPS/N/TZA/310/Add.1, G/SPS/N/UGA/294/Add.1</v>
      </c>
      <c r="D159" s="1" t="s">
        <v>2852</v>
      </c>
      <c r="E159" s="1" t="s">
        <v>2853</v>
      </c>
      <c r="F159" s="1" t="s">
        <v>1301</v>
      </c>
      <c r="G159" s="1" t="s">
        <v>1302</v>
      </c>
      <c r="H159" s="1" t="s">
        <v>115</v>
      </c>
      <c r="I159" s="1" t="s">
        <v>2807</v>
      </c>
      <c r="J159" s="1" t="s">
        <v>23</v>
      </c>
      <c r="K159" s="1" t="s">
        <v>2854</v>
      </c>
      <c r="L159" s="3"/>
      <c r="M159" s="9" t="s">
        <v>23</v>
      </c>
      <c r="N159" s="9" t="s">
        <v>23</v>
      </c>
      <c r="O159" s="9" t="s">
        <v>23</v>
      </c>
      <c r="P159" s="3" t="s">
        <v>71</v>
      </c>
      <c r="Q159" s="3"/>
      <c r="R159" s="3" t="str">
        <f>HYPERLINK("https://docs.wto.org/imrd/directdoc.asp?DDFDocuments/t/G/SPS/NBDI75A1.docx", "https://docs.wto.org/imrd/directdoc.asp?DDFDocuments/t/G/SPS/NBDI75A1.docx")</f>
        <v>https://docs.wto.org/imrd/directdoc.asp?DDFDocuments/t/G/SPS/NBDI75A1.docx</v>
      </c>
      <c r="S159" s="3" t="str">
        <f>HYPERLINK("https://docs.wto.org/imrd/directdoc.asp?DDFDocuments/u/G/SPS/NBDI75A1.docx", "https://docs.wto.org/imrd/directdoc.asp?DDFDocuments/u/G/SPS/NBDI75A1.docx")</f>
        <v>https://docs.wto.org/imrd/directdoc.asp?DDFDocuments/u/G/SPS/NBDI75A1.docx</v>
      </c>
      <c r="T159" s="3" t="str">
        <f>HYPERLINK("https://docs.wto.org/imrd/directdoc.asp?DDFDocuments/v/G/SPS/NBDI75A1.docx", "https://docs.wto.org/imrd/directdoc.asp?DDFDocuments/v/G/SPS/NBDI75A1.docx")</f>
        <v>https://docs.wto.org/imrd/directdoc.asp?DDFDocuments/v/G/SPS/NBDI75A1.docx</v>
      </c>
    </row>
    <row r="160" spans="1:20" ht="180" x14ac:dyDescent="0.25">
      <c r="A160" s="3" t="s">
        <v>47</v>
      </c>
      <c r="B160" s="9">
        <v>46009</v>
      </c>
      <c r="C160" s="13" t="str">
        <f>HYPERLINK("https://eping.wto.org/en/Search?viewData= G/SPS/N/BDI/74/Add.1, G/SPS/N/KEN/241/Add.1, G/SPS/N/RWA/67/Add.1, G/SPS/N/TZA/309/Add.1, G/SPS/N/UGA/293/Add.1"," G/SPS/N/BDI/74/Add.1, G/SPS/N/KEN/241/Add.1, G/SPS/N/RWA/67/Add.1, G/SPS/N/TZA/309/Add.1, G/SPS/N/UGA/293/Add.1")</f>
        <v xml:space="preserve"> G/SPS/N/BDI/74/Add.1, G/SPS/N/KEN/241/Add.1, G/SPS/N/RWA/67/Add.1, G/SPS/N/TZA/309/Add.1, G/SPS/N/UGA/293/Add.1</v>
      </c>
      <c r="D160" s="1" t="s">
        <v>2855</v>
      </c>
      <c r="E160" s="1" t="s">
        <v>2856</v>
      </c>
      <c r="F160" s="1" t="s">
        <v>1301</v>
      </c>
      <c r="G160" s="1" t="s">
        <v>1302</v>
      </c>
      <c r="H160" s="1" t="s">
        <v>115</v>
      </c>
      <c r="I160" s="1" t="s">
        <v>2807</v>
      </c>
      <c r="J160" s="1" t="s">
        <v>23</v>
      </c>
      <c r="K160" s="1" t="s">
        <v>2857</v>
      </c>
      <c r="L160" s="3"/>
      <c r="M160" s="9" t="s">
        <v>23</v>
      </c>
      <c r="N160" s="9" t="s">
        <v>23</v>
      </c>
      <c r="O160" s="9" t="s">
        <v>23</v>
      </c>
      <c r="P160" s="3" t="s">
        <v>71</v>
      </c>
      <c r="Q160" s="3"/>
      <c r="R160" s="3" t="str">
        <f>HYPERLINK("https://docs.wto.org/imrd/directdoc.asp?DDFDocuments/t/G/SPS/NBDI74A1.docx", "https://docs.wto.org/imrd/directdoc.asp?DDFDocuments/t/G/SPS/NBDI74A1.docx")</f>
        <v>https://docs.wto.org/imrd/directdoc.asp?DDFDocuments/t/G/SPS/NBDI74A1.docx</v>
      </c>
      <c r="S160" s="3" t="str">
        <f>HYPERLINK("https://docs.wto.org/imrd/directdoc.asp?DDFDocuments/u/G/SPS/NBDI74A1.docx", "https://docs.wto.org/imrd/directdoc.asp?DDFDocuments/u/G/SPS/NBDI74A1.docx")</f>
        <v>https://docs.wto.org/imrd/directdoc.asp?DDFDocuments/u/G/SPS/NBDI74A1.docx</v>
      </c>
      <c r="T160" s="3" t="str">
        <f>HYPERLINK("https://docs.wto.org/imrd/directdoc.asp?DDFDocuments/v/G/SPS/NBDI74A1.docx", "https://docs.wto.org/imrd/directdoc.asp?DDFDocuments/v/G/SPS/NBDI74A1.docx")</f>
        <v>https://docs.wto.org/imrd/directdoc.asp?DDFDocuments/v/G/SPS/NBDI74A1.docx</v>
      </c>
    </row>
    <row r="161" spans="1:20" ht="105" x14ac:dyDescent="0.25">
      <c r="A161" s="3" t="s">
        <v>22</v>
      </c>
      <c r="B161" s="9">
        <v>46009</v>
      </c>
      <c r="C161" s="13" t="str">
        <f>HYPERLINK("https://eping.wto.org/en/Search?viewData= G/SPS/N/BDI/52/Add.1, G/SPS/N/KEN/208/Add.1, G/SPS/N/RWA/45/Add.1, G/SPS/N/TZA/266/Add.1, G/SPS/N/UGA/249/Add.1"," G/SPS/N/BDI/52/Add.1, G/SPS/N/KEN/208/Add.1, G/SPS/N/RWA/45/Add.1, G/SPS/N/TZA/266/Add.1, G/SPS/N/UGA/249/Add.1")</f>
        <v xml:space="preserve"> G/SPS/N/BDI/52/Add.1, G/SPS/N/KEN/208/Add.1, G/SPS/N/RWA/45/Add.1, G/SPS/N/TZA/266/Add.1, G/SPS/N/UGA/249/Add.1</v>
      </c>
      <c r="D161" s="1" t="s">
        <v>2858</v>
      </c>
      <c r="E161" s="1" t="s">
        <v>2859</v>
      </c>
      <c r="F161" s="1" t="s">
        <v>1319</v>
      </c>
      <c r="G161" s="1" t="s">
        <v>1320</v>
      </c>
      <c r="H161" s="1" t="s">
        <v>1182</v>
      </c>
      <c r="I161" s="1" t="s">
        <v>169</v>
      </c>
      <c r="J161" s="1" t="s">
        <v>23</v>
      </c>
      <c r="K161" s="1" t="s">
        <v>200</v>
      </c>
      <c r="L161" s="3"/>
      <c r="M161" s="9" t="s">
        <v>23</v>
      </c>
      <c r="N161" s="9" t="s">
        <v>23</v>
      </c>
      <c r="O161" s="9" t="s">
        <v>23</v>
      </c>
      <c r="P161" s="3" t="s">
        <v>71</v>
      </c>
      <c r="Q161" s="3"/>
      <c r="R161" s="3" t="str">
        <f>HYPERLINK("https://docs.wto.org/imrd/directdoc.asp?DDFDocuments/t/G/SPS/NBDI52A1.docx", "https://docs.wto.org/imrd/directdoc.asp?DDFDocuments/t/G/SPS/NBDI52A1.docx")</f>
        <v>https://docs.wto.org/imrd/directdoc.asp?DDFDocuments/t/G/SPS/NBDI52A1.docx</v>
      </c>
      <c r="S161" s="3" t="str">
        <f>HYPERLINK("https://docs.wto.org/imrd/directdoc.asp?DDFDocuments/u/G/SPS/NBDI52A1.docx", "https://docs.wto.org/imrd/directdoc.asp?DDFDocuments/u/G/SPS/NBDI52A1.docx")</f>
        <v>https://docs.wto.org/imrd/directdoc.asp?DDFDocuments/u/G/SPS/NBDI52A1.docx</v>
      </c>
      <c r="T161" s="3" t="str">
        <f>HYPERLINK("https://docs.wto.org/imrd/directdoc.asp?DDFDocuments/v/G/SPS/NBDI52A1.docx", "https://docs.wto.org/imrd/directdoc.asp?DDFDocuments/v/G/SPS/NBDI52A1.docx")</f>
        <v>https://docs.wto.org/imrd/directdoc.asp?DDFDocuments/v/G/SPS/NBDI52A1.docx</v>
      </c>
    </row>
    <row r="162" spans="1:20" ht="105" x14ac:dyDescent="0.25">
      <c r="A162" s="3" t="s">
        <v>126</v>
      </c>
      <c r="B162" s="9">
        <v>46009</v>
      </c>
      <c r="C162" s="13" t="str">
        <f>HYPERLINK("https://eping.wto.org/en/Search?viewData= G/SPS/N/BDI/52/Add.1, G/SPS/N/KEN/208/Add.1, G/SPS/N/RWA/45/Add.1, G/SPS/N/TZA/266/Add.1, G/SPS/N/UGA/249/Add.1"," G/SPS/N/BDI/52/Add.1, G/SPS/N/KEN/208/Add.1, G/SPS/N/RWA/45/Add.1, G/SPS/N/TZA/266/Add.1, G/SPS/N/UGA/249/Add.1")</f>
        <v xml:space="preserve"> G/SPS/N/BDI/52/Add.1, G/SPS/N/KEN/208/Add.1, G/SPS/N/RWA/45/Add.1, G/SPS/N/TZA/266/Add.1, G/SPS/N/UGA/249/Add.1</v>
      </c>
      <c r="D162" s="1" t="s">
        <v>2858</v>
      </c>
      <c r="E162" s="1" t="s">
        <v>2859</v>
      </c>
      <c r="F162" s="1" t="s">
        <v>1319</v>
      </c>
      <c r="G162" s="1" t="s">
        <v>1320</v>
      </c>
      <c r="H162" s="1" t="s">
        <v>1182</v>
      </c>
      <c r="I162" s="1" t="s">
        <v>169</v>
      </c>
      <c r="J162" s="1" t="s">
        <v>23</v>
      </c>
      <c r="K162" s="1" t="s">
        <v>200</v>
      </c>
      <c r="L162" s="3"/>
      <c r="M162" s="9" t="s">
        <v>23</v>
      </c>
      <c r="N162" s="9" t="s">
        <v>23</v>
      </c>
      <c r="O162" s="9" t="s">
        <v>23</v>
      </c>
      <c r="P162" s="3" t="s">
        <v>71</v>
      </c>
      <c r="Q162" s="3"/>
      <c r="R162" s="3" t="str">
        <f>HYPERLINK("https://docs.wto.org/imrd/directdoc.asp?DDFDocuments/t/G/SPS/NBDI52A1.docx", "https://docs.wto.org/imrd/directdoc.asp?DDFDocuments/t/G/SPS/NBDI52A1.docx")</f>
        <v>https://docs.wto.org/imrd/directdoc.asp?DDFDocuments/t/G/SPS/NBDI52A1.docx</v>
      </c>
      <c r="S162" s="3" t="str">
        <f>HYPERLINK("https://docs.wto.org/imrd/directdoc.asp?DDFDocuments/u/G/SPS/NBDI52A1.docx", "https://docs.wto.org/imrd/directdoc.asp?DDFDocuments/u/G/SPS/NBDI52A1.docx")</f>
        <v>https://docs.wto.org/imrd/directdoc.asp?DDFDocuments/u/G/SPS/NBDI52A1.docx</v>
      </c>
      <c r="T162" s="3" t="str">
        <f>HYPERLINK("https://docs.wto.org/imrd/directdoc.asp?DDFDocuments/v/G/SPS/NBDI52A1.docx", "https://docs.wto.org/imrd/directdoc.asp?DDFDocuments/v/G/SPS/NBDI52A1.docx")</f>
        <v>https://docs.wto.org/imrd/directdoc.asp?DDFDocuments/v/G/SPS/NBDI52A1.docx</v>
      </c>
    </row>
    <row r="163" spans="1:20" ht="409.5" x14ac:dyDescent="0.25">
      <c r="A163" s="3" t="s">
        <v>43</v>
      </c>
      <c r="B163" s="9">
        <v>46009</v>
      </c>
      <c r="C163" s="13" t="str">
        <f>HYPERLINK("https://eping.wto.org/en/Search?viewData= G/SPS/N/BDI/117/Add.1, G/SPS/N/KEN/296/Add.1, G/SPS/N/RWA/110/Add.1, G/SPS/N/TZA/375/Add.1, G/SPS/N/UGA/368/Add.1"," G/SPS/N/BDI/117/Add.1, G/SPS/N/KEN/296/Add.1, G/SPS/N/RWA/110/Add.1, G/SPS/N/TZA/375/Add.1, G/SPS/N/UGA/368/Add.1")</f>
        <v xml:space="preserve"> G/SPS/N/BDI/117/Add.1, G/SPS/N/KEN/296/Add.1, G/SPS/N/RWA/110/Add.1, G/SPS/N/TZA/375/Add.1, G/SPS/N/UGA/368/Add.1</v>
      </c>
      <c r="D163" s="1" t="s">
        <v>2798</v>
      </c>
      <c r="E163" s="1" t="s">
        <v>2799</v>
      </c>
      <c r="F163" s="1" t="s">
        <v>1196</v>
      </c>
      <c r="G163" s="1" t="s">
        <v>1197</v>
      </c>
      <c r="H163" s="1" t="s">
        <v>97</v>
      </c>
      <c r="I163" s="1" t="s">
        <v>169</v>
      </c>
      <c r="J163" s="1" t="s">
        <v>23</v>
      </c>
      <c r="K163" s="1" t="s">
        <v>199</v>
      </c>
      <c r="L163" s="3"/>
      <c r="M163" s="9" t="s">
        <v>23</v>
      </c>
      <c r="N163" s="9" t="s">
        <v>23</v>
      </c>
      <c r="O163" s="9" t="s">
        <v>23</v>
      </c>
      <c r="P163" s="3" t="s">
        <v>71</v>
      </c>
      <c r="Q163" s="3"/>
      <c r="R163" s="3" t="str">
        <f>HYPERLINK("https://docs.wto.org/imrd/directdoc.asp?DDFDocuments/t/G/SPS/NBDI117A1.docx", "https://docs.wto.org/imrd/directdoc.asp?DDFDocuments/t/G/SPS/NBDI117A1.docx")</f>
        <v>https://docs.wto.org/imrd/directdoc.asp?DDFDocuments/t/G/SPS/NBDI117A1.docx</v>
      </c>
      <c r="S163" s="3" t="str">
        <f>HYPERLINK("https://docs.wto.org/imrd/directdoc.asp?DDFDocuments/u/G/SPS/NBDI117A1.docx", "https://docs.wto.org/imrd/directdoc.asp?DDFDocuments/u/G/SPS/NBDI117A1.docx")</f>
        <v>https://docs.wto.org/imrd/directdoc.asp?DDFDocuments/u/G/SPS/NBDI117A1.docx</v>
      </c>
      <c r="T163" s="3" t="str">
        <f>HYPERLINK("https://docs.wto.org/imrd/directdoc.asp?DDFDocuments/v/G/SPS/NBDI117A1.docx", "https://docs.wto.org/imrd/directdoc.asp?DDFDocuments/v/G/SPS/NBDI117A1.docx")</f>
        <v>https://docs.wto.org/imrd/directdoc.asp?DDFDocuments/v/G/SPS/NBDI117A1.docx</v>
      </c>
    </row>
    <row r="164" spans="1:20" ht="210" x14ac:dyDescent="0.25">
      <c r="A164" s="3" t="s">
        <v>28</v>
      </c>
      <c r="B164" s="9">
        <v>46009</v>
      </c>
      <c r="C164" s="13" t="str">
        <f>HYPERLINK("https://eping.wto.org/en/Search?viewData= G/SPS/N/BDI/49/Add.1, G/SPS/N/KEN/205/Add.1, G/SPS/N/RWA/42/Add.1, G/SPS/N/TZA/263/Add.1, G/SPS/N/UGA/246/Add.1"," G/SPS/N/BDI/49/Add.1, G/SPS/N/KEN/205/Add.1, G/SPS/N/RWA/42/Add.1, G/SPS/N/TZA/263/Add.1, G/SPS/N/UGA/246/Add.1")</f>
        <v xml:space="preserve"> G/SPS/N/BDI/49/Add.1, G/SPS/N/KEN/205/Add.1, G/SPS/N/RWA/42/Add.1, G/SPS/N/TZA/263/Add.1, G/SPS/N/UGA/246/Add.1</v>
      </c>
      <c r="D164" s="1" t="s">
        <v>2860</v>
      </c>
      <c r="E164" s="1" t="s">
        <v>2861</v>
      </c>
      <c r="F164" s="1" t="s">
        <v>2862</v>
      </c>
      <c r="G164" s="1" t="s">
        <v>1256</v>
      </c>
      <c r="H164" s="1" t="s">
        <v>1202</v>
      </c>
      <c r="I164" s="1" t="s">
        <v>169</v>
      </c>
      <c r="J164" s="1" t="s">
        <v>23</v>
      </c>
      <c r="K164" s="1" t="s">
        <v>199</v>
      </c>
      <c r="L164" s="3"/>
      <c r="M164" s="9" t="s">
        <v>23</v>
      </c>
      <c r="N164" s="9" t="s">
        <v>23</v>
      </c>
      <c r="O164" s="9" t="s">
        <v>23</v>
      </c>
      <c r="P164" s="3" t="s">
        <v>71</v>
      </c>
      <c r="Q164" s="3"/>
      <c r="R164" s="3" t="str">
        <f>HYPERLINK("https://docs.wto.org/imrd/directdoc.asp?DDFDocuments/t/G/SPS/NBDI49A1.docx", "https://docs.wto.org/imrd/directdoc.asp?DDFDocuments/t/G/SPS/NBDI49A1.docx")</f>
        <v>https://docs.wto.org/imrd/directdoc.asp?DDFDocuments/t/G/SPS/NBDI49A1.docx</v>
      </c>
      <c r="S164" s="3" t="str">
        <f>HYPERLINK("https://docs.wto.org/imrd/directdoc.asp?DDFDocuments/u/G/SPS/NBDI49A1.docx", "https://docs.wto.org/imrd/directdoc.asp?DDFDocuments/u/G/SPS/NBDI49A1.docx")</f>
        <v>https://docs.wto.org/imrd/directdoc.asp?DDFDocuments/u/G/SPS/NBDI49A1.docx</v>
      </c>
      <c r="T164" s="3" t="str">
        <f>HYPERLINK("https://docs.wto.org/imrd/directdoc.asp?DDFDocuments/v/G/SPS/NBDI49A1.docx", "https://docs.wto.org/imrd/directdoc.asp?DDFDocuments/v/G/SPS/NBDI49A1.docx")</f>
        <v>https://docs.wto.org/imrd/directdoc.asp?DDFDocuments/v/G/SPS/NBDI49A1.docx</v>
      </c>
    </row>
    <row r="165" spans="1:20" ht="180" x14ac:dyDescent="0.25">
      <c r="A165" s="3" t="s">
        <v>28</v>
      </c>
      <c r="B165" s="9">
        <v>46009</v>
      </c>
      <c r="C165" s="13" t="str">
        <f>HYPERLINK("https://eping.wto.org/en/Search?viewData= G/SPS/N/BDI/75/Add.1, G/SPS/N/KEN/242/Add.1, G/SPS/N/RWA/68/Add.1, G/SPS/N/TZA/310/Add.1, G/SPS/N/UGA/294/Add.1"," G/SPS/N/BDI/75/Add.1, G/SPS/N/KEN/242/Add.1, G/SPS/N/RWA/68/Add.1, G/SPS/N/TZA/310/Add.1, G/SPS/N/UGA/294/Add.1")</f>
        <v xml:space="preserve"> G/SPS/N/BDI/75/Add.1, G/SPS/N/KEN/242/Add.1, G/SPS/N/RWA/68/Add.1, G/SPS/N/TZA/310/Add.1, G/SPS/N/UGA/294/Add.1</v>
      </c>
      <c r="D165" s="1" t="s">
        <v>2852</v>
      </c>
      <c r="E165" s="1" t="s">
        <v>2853</v>
      </c>
      <c r="F165" s="1" t="s">
        <v>1301</v>
      </c>
      <c r="G165" s="1" t="s">
        <v>1302</v>
      </c>
      <c r="H165" s="1" t="s">
        <v>115</v>
      </c>
      <c r="I165" s="1" t="s">
        <v>2807</v>
      </c>
      <c r="J165" s="1" t="s">
        <v>23</v>
      </c>
      <c r="K165" s="1" t="s">
        <v>2863</v>
      </c>
      <c r="L165" s="3"/>
      <c r="M165" s="9" t="s">
        <v>23</v>
      </c>
      <c r="N165" s="9" t="s">
        <v>23</v>
      </c>
      <c r="O165" s="9" t="s">
        <v>23</v>
      </c>
      <c r="P165" s="3" t="s">
        <v>71</v>
      </c>
      <c r="Q165" s="3"/>
      <c r="R165" s="3" t="str">
        <f>HYPERLINK("https://docs.wto.org/imrd/directdoc.asp?DDFDocuments/t/G/SPS/NBDI75A1.docx", "https://docs.wto.org/imrd/directdoc.asp?DDFDocuments/t/G/SPS/NBDI75A1.docx")</f>
        <v>https://docs.wto.org/imrd/directdoc.asp?DDFDocuments/t/G/SPS/NBDI75A1.docx</v>
      </c>
      <c r="S165" s="3" t="str">
        <f>HYPERLINK("https://docs.wto.org/imrd/directdoc.asp?DDFDocuments/u/G/SPS/NBDI75A1.docx", "https://docs.wto.org/imrd/directdoc.asp?DDFDocuments/u/G/SPS/NBDI75A1.docx")</f>
        <v>https://docs.wto.org/imrd/directdoc.asp?DDFDocuments/u/G/SPS/NBDI75A1.docx</v>
      </c>
      <c r="T165" s="3" t="str">
        <f>HYPERLINK("https://docs.wto.org/imrd/directdoc.asp?DDFDocuments/v/G/SPS/NBDI75A1.docx", "https://docs.wto.org/imrd/directdoc.asp?DDFDocuments/v/G/SPS/NBDI75A1.docx")</f>
        <v>https://docs.wto.org/imrd/directdoc.asp?DDFDocuments/v/G/SPS/NBDI75A1.docx</v>
      </c>
    </row>
    <row r="166" spans="1:20" ht="300" x14ac:dyDescent="0.25">
      <c r="A166" s="3" t="s">
        <v>28</v>
      </c>
      <c r="B166" s="9">
        <v>46009</v>
      </c>
      <c r="C166" s="13" t="str">
        <f>HYPERLINK("https://eping.wto.org/en/Search?viewData= G/SPS/N/BDI/26/Add.1, G/SPS/N/KEN/179/Add.1, G/SPS/N/RWA/19/Add.1, G/SPS/N/TZA/212/Add.1, G/SPS/N/UGA/221/Add.1"," G/SPS/N/BDI/26/Add.1, G/SPS/N/KEN/179/Add.1, G/SPS/N/RWA/19/Add.1, G/SPS/N/TZA/212/Add.1, G/SPS/N/UGA/221/Add.1")</f>
        <v xml:space="preserve"> G/SPS/N/BDI/26/Add.1, G/SPS/N/KEN/179/Add.1, G/SPS/N/RWA/19/Add.1, G/SPS/N/TZA/212/Add.1, G/SPS/N/UGA/221/Add.1</v>
      </c>
      <c r="D166" s="1" t="s">
        <v>2864</v>
      </c>
      <c r="E166" s="1" t="s">
        <v>2865</v>
      </c>
      <c r="F166" s="1" t="s">
        <v>2866</v>
      </c>
      <c r="G166" s="1" t="s">
        <v>2867</v>
      </c>
      <c r="H166" s="1" t="s">
        <v>1235</v>
      </c>
      <c r="I166" s="1" t="s">
        <v>169</v>
      </c>
      <c r="J166" s="1" t="s">
        <v>23</v>
      </c>
      <c r="K166" s="1" t="s">
        <v>199</v>
      </c>
      <c r="L166" s="3"/>
      <c r="M166" s="9" t="s">
        <v>23</v>
      </c>
      <c r="N166" s="9" t="s">
        <v>23</v>
      </c>
      <c r="O166" s="9" t="s">
        <v>23</v>
      </c>
      <c r="P166" s="3" t="s">
        <v>71</v>
      </c>
      <c r="Q166" s="3"/>
      <c r="R166" s="3" t="str">
        <f>HYPERLINK("https://docs.wto.org/imrd/directdoc.asp?DDFDocuments/t/G/SPS/NBDI26A1.docx", "https://docs.wto.org/imrd/directdoc.asp?DDFDocuments/t/G/SPS/NBDI26A1.docx")</f>
        <v>https://docs.wto.org/imrd/directdoc.asp?DDFDocuments/t/G/SPS/NBDI26A1.docx</v>
      </c>
      <c r="S166" s="3" t="str">
        <f>HYPERLINK("https://docs.wto.org/imrd/directdoc.asp?DDFDocuments/u/G/SPS/NBDI26A1.docx", "https://docs.wto.org/imrd/directdoc.asp?DDFDocuments/u/G/SPS/NBDI26A1.docx")</f>
        <v>https://docs.wto.org/imrd/directdoc.asp?DDFDocuments/u/G/SPS/NBDI26A1.docx</v>
      </c>
      <c r="T166" s="3" t="str">
        <f>HYPERLINK("https://docs.wto.org/imrd/directdoc.asp?DDFDocuments/v/G/SPS/NBDI26A1.docx", "https://docs.wto.org/imrd/directdoc.asp?DDFDocuments/v/G/SPS/NBDI26A1.docx")</f>
        <v>https://docs.wto.org/imrd/directdoc.asp?DDFDocuments/v/G/SPS/NBDI26A1.docx</v>
      </c>
    </row>
    <row r="167" spans="1:20" ht="120" x14ac:dyDescent="0.25">
      <c r="A167" s="3" t="s">
        <v>43</v>
      </c>
      <c r="B167" s="9">
        <v>46009</v>
      </c>
      <c r="C167" s="13" t="str">
        <f>HYPERLINK("https://eping.wto.org/en/Search?viewData= G/SPS/N/BDI/55/Add.1, G/SPS/N/KEN/211/Add.1, G/SPS/N/RWA/48/Add.1, G/SPS/N/TZA/277/Add.1, G/SPS/N/UGA/252/Add.1"," G/SPS/N/BDI/55/Add.1, G/SPS/N/KEN/211/Add.1, G/SPS/N/RWA/48/Add.1, G/SPS/N/TZA/277/Add.1, G/SPS/N/UGA/252/Add.1")</f>
        <v xml:space="preserve"> G/SPS/N/BDI/55/Add.1, G/SPS/N/KEN/211/Add.1, G/SPS/N/RWA/48/Add.1, G/SPS/N/TZA/277/Add.1, G/SPS/N/UGA/252/Add.1</v>
      </c>
      <c r="D167" s="1" t="s">
        <v>2816</v>
      </c>
      <c r="E167" s="1" t="s">
        <v>2817</v>
      </c>
      <c r="F167" s="1" t="s">
        <v>2815</v>
      </c>
      <c r="G167" s="1" t="s">
        <v>1174</v>
      </c>
      <c r="H167" s="1" t="s">
        <v>201</v>
      </c>
      <c r="I167" s="1" t="s">
        <v>169</v>
      </c>
      <c r="J167" s="1" t="s">
        <v>23</v>
      </c>
      <c r="K167" s="1" t="s">
        <v>199</v>
      </c>
      <c r="L167" s="3"/>
      <c r="M167" s="9" t="s">
        <v>23</v>
      </c>
      <c r="N167" s="9" t="s">
        <v>23</v>
      </c>
      <c r="O167" s="9" t="s">
        <v>23</v>
      </c>
      <c r="P167" s="3" t="s">
        <v>71</v>
      </c>
      <c r="Q167" s="3"/>
      <c r="R167" s="3" t="str">
        <f>HYPERLINK("https://docs.wto.org/imrd/directdoc.asp?DDFDocuments/t/G/SPS/NBDI55A1.docx", "https://docs.wto.org/imrd/directdoc.asp?DDFDocuments/t/G/SPS/NBDI55A1.docx")</f>
        <v>https://docs.wto.org/imrd/directdoc.asp?DDFDocuments/t/G/SPS/NBDI55A1.docx</v>
      </c>
      <c r="S167" s="3" t="str">
        <f>HYPERLINK("https://docs.wto.org/imrd/directdoc.asp?DDFDocuments/u/G/SPS/NBDI55A1.docx", "https://docs.wto.org/imrd/directdoc.asp?DDFDocuments/u/G/SPS/NBDI55A1.docx")</f>
        <v>https://docs.wto.org/imrd/directdoc.asp?DDFDocuments/u/G/SPS/NBDI55A1.docx</v>
      </c>
      <c r="T167" s="3" t="str">
        <f>HYPERLINK("https://docs.wto.org/imrd/directdoc.asp?DDFDocuments/v/G/SPS/NBDI55A1.docx", "https://docs.wto.org/imrd/directdoc.asp?DDFDocuments/v/G/SPS/NBDI55A1.docx")</f>
        <v>https://docs.wto.org/imrd/directdoc.asp?DDFDocuments/v/G/SPS/NBDI55A1.docx</v>
      </c>
    </row>
    <row r="168" spans="1:20" ht="390" x14ac:dyDescent="0.25">
      <c r="A168" s="3" t="s">
        <v>43</v>
      </c>
      <c r="B168" s="9">
        <v>46009</v>
      </c>
      <c r="C168" s="13" t="str">
        <f>HYPERLINK("https://eping.wto.org/en/Search?viewData= G/SPS/N/BDI/63/Add.2, G/SPS/N/KEN/219/Add.2, G/SPS/N/RWA/56/Add.2, G/SPS/N/TZA/285/Add.2, G/SPS/N/UGA/260/Add.2"," G/SPS/N/BDI/63/Add.2, G/SPS/N/KEN/219/Add.2, G/SPS/N/RWA/56/Add.2, G/SPS/N/TZA/285/Add.2, G/SPS/N/UGA/260/Add.2")</f>
        <v xml:space="preserve"> G/SPS/N/BDI/63/Add.2, G/SPS/N/KEN/219/Add.2, G/SPS/N/RWA/56/Add.2, G/SPS/N/TZA/285/Add.2, G/SPS/N/UGA/260/Add.2</v>
      </c>
      <c r="D168" s="1" t="s">
        <v>2785</v>
      </c>
      <c r="E168" s="1" t="s">
        <v>2786</v>
      </c>
      <c r="F168" s="1" t="s">
        <v>2773</v>
      </c>
      <c r="G168" s="1" t="s">
        <v>1122</v>
      </c>
      <c r="H168" s="1" t="s">
        <v>1123</v>
      </c>
      <c r="I168" s="1" t="s">
        <v>169</v>
      </c>
      <c r="J168" s="1" t="s">
        <v>23</v>
      </c>
      <c r="K168" s="1" t="s">
        <v>209</v>
      </c>
      <c r="L168" s="3"/>
      <c r="M168" s="9" t="s">
        <v>23</v>
      </c>
      <c r="N168" s="9" t="s">
        <v>23</v>
      </c>
      <c r="O168" s="9" t="s">
        <v>23</v>
      </c>
      <c r="P168" s="3" t="s">
        <v>71</v>
      </c>
      <c r="Q168" s="3"/>
      <c r="R168" s="3" t="str">
        <f>HYPERLINK("https://docs.wto.org/imrd/directdoc.asp?DDFDocuments/t/G/SPS/NBDI63A2.docx", "https://docs.wto.org/imrd/directdoc.asp?DDFDocuments/t/G/SPS/NBDI63A2.docx")</f>
        <v>https://docs.wto.org/imrd/directdoc.asp?DDFDocuments/t/G/SPS/NBDI63A2.docx</v>
      </c>
      <c r="S168" s="3" t="str">
        <f>HYPERLINK("https://docs.wto.org/imrd/directdoc.asp?DDFDocuments/u/G/SPS/NBDI63A2.docx", "https://docs.wto.org/imrd/directdoc.asp?DDFDocuments/u/G/SPS/NBDI63A2.docx")</f>
        <v>https://docs.wto.org/imrd/directdoc.asp?DDFDocuments/u/G/SPS/NBDI63A2.docx</v>
      </c>
      <c r="T168" s="3" t="str">
        <f>HYPERLINK("https://docs.wto.org/imrd/directdoc.asp?DDFDocuments/v/G/SPS/NBDI63A2.docx", "https://docs.wto.org/imrd/directdoc.asp?DDFDocuments/v/G/SPS/NBDI63A2.docx")</f>
        <v>https://docs.wto.org/imrd/directdoc.asp?DDFDocuments/v/G/SPS/NBDI63A2.docx</v>
      </c>
    </row>
    <row r="169" spans="1:20" ht="90" x14ac:dyDescent="0.25">
      <c r="A169" s="3" t="s">
        <v>47</v>
      </c>
      <c r="B169" s="9">
        <v>46009</v>
      </c>
      <c r="C169" s="13" t="str">
        <f>HYPERLINK("https://eping.wto.org/en/Search?viewData= G/SPS/N/BDI/28/Add.2, G/SPS/N/KEN/181/Add.2, G/SPS/N/RWA/21/Add.2, G/SPS/N/TZA/214/Add.2, G/SPS/N/UGA/223/Add.2"," G/SPS/N/BDI/28/Add.2, G/SPS/N/KEN/181/Add.2, G/SPS/N/RWA/21/Add.2, G/SPS/N/TZA/214/Add.2, G/SPS/N/UGA/223/Add.2")</f>
        <v xml:space="preserve"> G/SPS/N/BDI/28/Add.2, G/SPS/N/KEN/181/Add.2, G/SPS/N/RWA/21/Add.2, G/SPS/N/TZA/214/Add.2, G/SPS/N/UGA/223/Add.2</v>
      </c>
      <c r="D169" s="1" t="s">
        <v>1231</v>
      </c>
      <c r="E169" s="1" t="s">
        <v>2787</v>
      </c>
      <c r="F169" s="1" t="s">
        <v>2788</v>
      </c>
      <c r="G169" s="1" t="s">
        <v>1234</v>
      </c>
      <c r="H169" s="1" t="s">
        <v>1235</v>
      </c>
      <c r="I169" s="1" t="s">
        <v>169</v>
      </c>
      <c r="J169" s="1" t="s">
        <v>23</v>
      </c>
      <c r="K169" s="1" t="s">
        <v>200</v>
      </c>
      <c r="L169" s="3"/>
      <c r="M169" s="9" t="s">
        <v>23</v>
      </c>
      <c r="N169" s="9" t="s">
        <v>23</v>
      </c>
      <c r="O169" s="9" t="s">
        <v>23</v>
      </c>
      <c r="P169" s="3" t="s">
        <v>71</v>
      </c>
      <c r="Q169" s="3"/>
      <c r="R169" s="3" t="str">
        <f>HYPERLINK("https://docs.wto.org/imrd/directdoc.asp?DDFDocuments/t/G/SPS/NBDI28A2.docx", "https://docs.wto.org/imrd/directdoc.asp?DDFDocuments/t/G/SPS/NBDI28A2.docx")</f>
        <v>https://docs.wto.org/imrd/directdoc.asp?DDFDocuments/t/G/SPS/NBDI28A2.docx</v>
      </c>
      <c r="S169" s="3" t="str">
        <f>HYPERLINK("https://docs.wto.org/imrd/directdoc.asp?DDFDocuments/u/G/SPS/NBDI28A2.docx", "https://docs.wto.org/imrd/directdoc.asp?DDFDocuments/u/G/SPS/NBDI28A2.docx")</f>
        <v>https://docs.wto.org/imrd/directdoc.asp?DDFDocuments/u/G/SPS/NBDI28A2.docx</v>
      </c>
      <c r="T169" s="3" t="str">
        <f>HYPERLINK("https://docs.wto.org/imrd/directdoc.asp?DDFDocuments/v/G/SPS/NBDI28A2.docx", "https://docs.wto.org/imrd/directdoc.asp?DDFDocuments/v/G/SPS/NBDI28A2.docx")</f>
        <v>https://docs.wto.org/imrd/directdoc.asp?DDFDocuments/v/G/SPS/NBDI28A2.docx</v>
      </c>
    </row>
    <row r="170" spans="1:20" ht="180" x14ac:dyDescent="0.25">
      <c r="A170" s="3" t="s">
        <v>22</v>
      </c>
      <c r="B170" s="9">
        <v>46009</v>
      </c>
      <c r="C170" s="13" t="str">
        <f>HYPERLINK("https://eping.wto.org/en/Search?viewData= G/SPS/N/BDI/29/Add.2, G/SPS/N/KEN/182/Add.2, G/SPS/N/RWA/22/Add.2, G/SPS/N/TZA/215/Add.2, G/SPS/N/UGA/224/Add.2"," G/SPS/N/BDI/29/Add.2, G/SPS/N/KEN/182/Add.2, G/SPS/N/RWA/22/Add.2, G/SPS/N/TZA/215/Add.2, G/SPS/N/UGA/224/Add.2")</f>
        <v xml:space="preserve"> G/SPS/N/BDI/29/Add.2, G/SPS/N/KEN/182/Add.2, G/SPS/N/RWA/22/Add.2, G/SPS/N/TZA/215/Add.2, G/SPS/N/UGA/224/Add.2</v>
      </c>
      <c r="D170" s="1" t="s">
        <v>1282</v>
      </c>
      <c r="E170" s="1" t="s">
        <v>2868</v>
      </c>
      <c r="F170" s="1" t="s">
        <v>2869</v>
      </c>
      <c r="G170" s="1" t="s">
        <v>1285</v>
      </c>
      <c r="H170" s="1" t="s">
        <v>1235</v>
      </c>
      <c r="I170" s="1" t="s">
        <v>169</v>
      </c>
      <c r="J170" s="1" t="s">
        <v>23</v>
      </c>
      <c r="K170" s="1" t="s">
        <v>200</v>
      </c>
      <c r="L170" s="3"/>
      <c r="M170" s="9" t="s">
        <v>23</v>
      </c>
      <c r="N170" s="9" t="s">
        <v>23</v>
      </c>
      <c r="O170" s="9" t="s">
        <v>23</v>
      </c>
      <c r="P170" s="3" t="s">
        <v>71</v>
      </c>
      <c r="Q170" s="3"/>
      <c r="R170" s="3" t="str">
        <f>HYPERLINK("https://docs.wto.org/imrd/directdoc.asp?DDFDocuments/t/G/SPS/NBDI29A2.docx", "https://docs.wto.org/imrd/directdoc.asp?DDFDocuments/t/G/SPS/NBDI29A2.docx")</f>
        <v>https://docs.wto.org/imrd/directdoc.asp?DDFDocuments/t/G/SPS/NBDI29A2.docx</v>
      </c>
      <c r="S170" s="3" t="str">
        <f>HYPERLINK("https://docs.wto.org/imrd/directdoc.asp?DDFDocuments/u/G/SPS/NBDI29A2.docx", "https://docs.wto.org/imrd/directdoc.asp?DDFDocuments/u/G/SPS/NBDI29A2.docx")</f>
        <v>https://docs.wto.org/imrd/directdoc.asp?DDFDocuments/u/G/SPS/NBDI29A2.docx</v>
      </c>
      <c r="T170" s="3" t="str">
        <f>HYPERLINK("https://docs.wto.org/imrd/directdoc.asp?DDFDocuments/v/G/SPS/NBDI29A2.docx", "https://docs.wto.org/imrd/directdoc.asp?DDFDocuments/v/G/SPS/NBDI29A2.docx")</f>
        <v>https://docs.wto.org/imrd/directdoc.asp?DDFDocuments/v/G/SPS/NBDI29A2.docx</v>
      </c>
    </row>
    <row r="171" spans="1:20" ht="409.5" x14ac:dyDescent="0.25">
      <c r="A171" s="3" t="s">
        <v>47</v>
      </c>
      <c r="B171" s="9">
        <v>46009</v>
      </c>
      <c r="C171" s="13" t="str">
        <f>HYPERLINK("https://eping.wto.org/en/Search?viewData= G/SPS/N/BDI/42/Add.2, G/SPS/N/KEN/198/Add.2, G/SPS/N/RWA/35/Add.2, G/SPS/N/TZA/256/Add.2, G/SPS/N/UGA/239/Add.2"," G/SPS/N/BDI/42/Add.2, G/SPS/N/KEN/198/Add.2, G/SPS/N/RWA/35/Add.2, G/SPS/N/TZA/256/Add.2, G/SPS/N/UGA/239/Add.2")</f>
        <v xml:space="preserve"> G/SPS/N/BDI/42/Add.2, G/SPS/N/KEN/198/Add.2, G/SPS/N/RWA/35/Add.2, G/SPS/N/TZA/256/Add.2, G/SPS/N/UGA/239/Add.2</v>
      </c>
      <c r="D171" s="1" t="s">
        <v>2789</v>
      </c>
      <c r="E171" s="1" t="s">
        <v>2790</v>
      </c>
      <c r="F171" s="1" t="s">
        <v>1243</v>
      </c>
      <c r="G171" s="1" t="s">
        <v>1244</v>
      </c>
      <c r="H171" s="1" t="s">
        <v>92</v>
      </c>
      <c r="I171" s="1" t="s">
        <v>169</v>
      </c>
      <c r="J171" s="1" t="s">
        <v>23</v>
      </c>
      <c r="K171" s="1" t="s">
        <v>199</v>
      </c>
      <c r="L171" s="3"/>
      <c r="M171" s="9" t="s">
        <v>23</v>
      </c>
      <c r="N171" s="9" t="s">
        <v>23</v>
      </c>
      <c r="O171" s="9" t="s">
        <v>23</v>
      </c>
      <c r="P171" s="3" t="s">
        <v>71</v>
      </c>
      <c r="Q171" s="3"/>
      <c r="R171" s="3" t="str">
        <f>HYPERLINK("https://docs.wto.org/imrd/directdoc.asp?DDFDocuments/t/G/SPS/NBDI42A2.docx", "https://docs.wto.org/imrd/directdoc.asp?DDFDocuments/t/G/SPS/NBDI42A2.docx")</f>
        <v>https://docs.wto.org/imrd/directdoc.asp?DDFDocuments/t/G/SPS/NBDI42A2.docx</v>
      </c>
      <c r="S171" s="3" t="str">
        <f>HYPERLINK("https://docs.wto.org/imrd/directdoc.asp?DDFDocuments/u/G/SPS/NBDI42A2.docx", "https://docs.wto.org/imrd/directdoc.asp?DDFDocuments/u/G/SPS/NBDI42A2.docx")</f>
        <v>https://docs.wto.org/imrd/directdoc.asp?DDFDocuments/u/G/SPS/NBDI42A2.docx</v>
      </c>
      <c r="T171" s="3" t="str">
        <f>HYPERLINK("https://docs.wto.org/imrd/directdoc.asp?DDFDocuments/v/G/SPS/NBDI42A2.docx", "https://docs.wto.org/imrd/directdoc.asp?DDFDocuments/v/G/SPS/NBDI42A2.docx")</f>
        <v>https://docs.wto.org/imrd/directdoc.asp?DDFDocuments/v/G/SPS/NBDI42A2.docx</v>
      </c>
    </row>
    <row r="172" spans="1:20" ht="409.5" x14ac:dyDescent="0.25">
      <c r="A172" s="3" t="s">
        <v>43</v>
      </c>
      <c r="B172" s="9">
        <v>46009</v>
      </c>
      <c r="C172" s="13" t="str">
        <f>HYPERLINK("https://eping.wto.org/en/Search?viewData= G/SPS/N/BDI/42/Add.2, G/SPS/N/KEN/198/Add.2, G/SPS/N/RWA/35/Add.2, G/SPS/N/TZA/256/Add.2, G/SPS/N/UGA/239/Add.2"," G/SPS/N/BDI/42/Add.2, G/SPS/N/KEN/198/Add.2, G/SPS/N/RWA/35/Add.2, G/SPS/N/TZA/256/Add.2, G/SPS/N/UGA/239/Add.2")</f>
        <v xml:space="preserve"> G/SPS/N/BDI/42/Add.2, G/SPS/N/KEN/198/Add.2, G/SPS/N/RWA/35/Add.2, G/SPS/N/TZA/256/Add.2, G/SPS/N/UGA/239/Add.2</v>
      </c>
      <c r="D172" s="1" t="s">
        <v>2789</v>
      </c>
      <c r="E172" s="1" t="s">
        <v>2790</v>
      </c>
      <c r="F172" s="1" t="s">
        <v>1243</v>
      </c>
      <c r="G172" s="1" t="s">
        <v>1244</v>
      </c>
      <c r="H172" s="1" t="s">
        <v>92</v>
      </c>
      <c r="I172" s="1" t="s">
        <v>169</v>
      </c>
      <c r="J172" s="1" t="s">
        <v>23</v>
      </c>
      <c r="K172" s="1" t="s">
        <v>200</v>
      </c>
      <c r="L172" s="3"/>
      <c r="M172" s="9" t="s">
        <v>23</v>
      </c>
      <c r="N172" s="9" t="s">
        <v>23</v>
      </c>
      <c r="O172" s="9" t="s">
        <v>23</v>
      </c>
      <c r="P172" s="3" t="s">
        <v>71</v>
      </c>
      <c r="Q172" s="3"/>
      <c r="R172" s="3" t="str">
        <f>HYPERLINK("https://docs.wto.org/imrd/directdoc.asp?DDFDocuments/t/G/SPS/NBDI42A2.docx", "https://docs.wto.org/imrd/directdoc.asp?DDFDocuments/t/G/SPS/NBDI42A2.docx")</f>
        <v>https://docs.wto.org/imrd/directdoc.asp?DDFDocuments/t/G/SPS/NBDI42A2.docx</v>
      </c>
      <c r="S172" s="3" t="str">
        <f>HYPERLINK("https://docs.wto.org/imrd/directdoc.asp?DDFDocuments/u/G/SPS/NBDI42A2.docx", "https://docs.wto.org/imrd/directdoc.asp?DDFDocuments/u/G/SPS/NBDI42A2.docx")</f>
        <v>https://docs.wto.org/imrd/directdoc.asp?DDFDocuments/u/G/SPS/NBDI42A2.docx</v>
      </c>
      <c r="T172" s="3" t="str">
        <f>HYPERLINK("https://docs.wto.org/imrd/directdoc.asp?DDFDocuments/v/G/SPS/NBDI42A2.docx", "https://docs.wto.org/imrd/directdoc.asp?DDFDocuments/v/G/SPS/NBDI42A2.docx")</f>
        <v>https://docs.wto.org/imrd/directdoc.asp?DDFDocuments/v/G/SPS/NBDI42A2.docx</v>
      </c>
    </row>
    <row r="173" spans="1:20" ht="90" x14ac:dyDescent="0.25">
      <c r="A173" s="3" t="s">
        <v>22</v>
      </c>
      <c r="B173" s="9">
        <v>46009</v>
      </c>
      <c r="C173" s="13" t="str">
        <f>HYPERLINK("https://eping.wto.org/en/Search?viewData= G/SPS/N/BDI/40/Add.2, G/SPS/N/KEN/196/Add.2, G/SPS/N/RWA/33/Add.2, G/SPS/N/TZA/254/Add.2, G/SPS/N/UGA/237/Add.2"," G/SPS/N/BDI/40/Add.2, G/SPS/N/KEN/196/Add.2, G/SPS/N/RWA/33/Add.2, G/SPS/N/TZA/254/Add.2, G/SPS/N/UGA/237/Add.2")</f>
        <v xml:space="preserve"> G/SPS/N/BDI/40/Add.2, G/SPS/N/KEN/196/Add.2, G/SPS/N/RWA/33/Add.2, G/SPS/N/TZA/254/Add.2, G/SPS/N/UGA/237/Add.2</v>
      </c>
      <c r="D173" s="1" t="s">
        <v>2870</v>
      </c>
      <c r="E173" s="1" t="s">
        <v>2871</v>
      </c>
      <c r="F173" s="1" t="s">
        <v>1186</v>
      </c>
      <c r="G173" s="1" t="s">
        <v>1187</v>
      </c>
      <c r="H173" s="1" t="s">
        <v>92</v>
      </c>
      <c r="I173" s="1" t="s">
        <v>169</v>
      </c>
      <c r="J173" s="1" t="s">
        <v>23</v>
      </c>
      <c r="K173" s="1" t="s">
        <v>200</v>
      </c>
      <c r="L173" s="3"/>
      <c r="M173" s="9" t="s">
        <v>23</v>
      </c>
      <c r="N173" s="9" t="s">
        <v>23</v>
      </c>
      <c r="O173" s="9" t="s">
        <v>23</v>
      </c>
      <c r="P173" s="3" t="s">
        <v>71</v>
      </c>
      <c r="Q173" s="3"/>
      <c r="R173" s="3" t="str">
        <f>HYPERLINK("https://docs.wto.org/imrd/directdoc.asp?DDFDocuments/t/G/SPS/NBDI40A2.docx", "https://docs.wto.org/imrd/directdoc.asp?DDFDocuments/t/G/SPS/NBDI40A2.docx")</f>
        <v>https://docs.wto.org/imrd/directdoc.asp?DDFDocuments/t/G/SPS/NBDI40A2.docx</v>
      </c>
      <c r="S173" s="3" t="str">
        <f>HYPERLINK("https://docs.wto.org/imrd/directdoc.asp?DDFDocuments/u/G/SPS/NBDI40A2.docx", "https://docs.wto.org/imrd/directdoc.asp?DDFDocuments/u/G/SPS/NBDI40A2.docx")</f>
        <v>https://docs.wto.org/imrd/directdoc.asp?DDFDocuments/u/G/SPS/NBDI40A2.docx</v>
      </c>
      <c r="T173" s="3" t="str">
        <f>HYPERLINK("https://docs.wto.org/imrd/directdoc.asp?DDFDocuments/v/G/SPS/NBDI40A2.docx", "https://docs.wto.org/imrd/directdoc.asp?DDFDocuments/v/G/SPS/NBDI40A2.docx")</f>
        <v>https://docs.wto.org/imrd/directdoc.asp?DDFDocuments/v/G/SPS/NBDI40A2.docx</v>
      </c>
    </row>
    <row r="174" spans="1:20" ht="105" x14ac:dyDescent="0.25">
      <c r="A174" s="3" t="s">
        <v>126</v>
      </c>
      <c r="B174" s="9">
        <v>46009</v>
      </c>
      <c r="C174" s="13" t="str">
        <f>HYPERLINK("https://eping.wto.org/en/Search?viewData= G/SPS/N/BDI/39/Add.2, G/SPS/N/KEN/195/Add.2, G/SPS/N/RWA/32/Add.2, G/SPS/N/TZA/253/Add.2, G/SPS/N/UGA/236/Add.2"," G/SPS/N/BDI/39/Add.2, G/SPS/N/KEN/195/Add.2, G/SPS/N/RWA/32/Add.2, G/SPS/N/TZA/253/Add.2, G/SPS/N/UGA/236/Add.2")</f>
        <v xml:space="preserve"> G/SPS/N/BDI/39/Add.2, G/SPS/N/KEN/195/Add.2, G/SPS/N/RWA/32/Add.2, G/SPS/N/TZA/253/Add.2, G/SPS/N/UGA/236/Add.2</v>
      </c>
      <c r="D174" s="1" t="s">
        <v>2825</v>
      </c>
      <c r="E174" s="1" t="s">
        <v>2826</v>
      </c>
      <c r="F174" s="1" t="s">
        <v>1251</v>
      </c>
      <c r="G174" s="1" t="s">
        <v>1252</v>
      </c>
      <c r="H174" s="1" t="s">
        <v>92</v>
      </c>
      <c r="I174" s="1" t="s">
        <v>169</v>
      </c>
      <c r="J174" s="1" t="s">
        <v>23</v>
      </c>
      <c r="K174" s="1" t="s">
        <v>200</v>
      </c>
      <c r="L174" s="3"/>
      <c r="M174" s="9" t="s">
        <v>23</v>
      </c>
      <c r="N174" s="9" t="s">
        <v>23</v>
      </c>
      <c r="O174" s="9" t="s">
        <v>23</v>
      </c>
      <c r="P174" s="3" t="s">
        <v>71</v>
      </c>
      <c r="Q174" s="3"/>
      <c r="R174" s="3" t="str">
        <f>HYPERLINK("https://docs.wto.org/imrd/directdoc.asp?DDFDocuments/t/G/SPS/NBDI39A2.docx", "https://docs.wto.org/imrd/directdoc.asp?DDFDocuments/t/G/SPS/NBDI39A2.docx")</f>
        <v>https://docs.wto.org/imrd/directdoc.asp?DDFDocuments/t/G/SPS/NBDI39A2.docx</v>
      </c>
      <c r="S174" s="3" t="str">
        <f>HYPERLINK("https://docs.wto.org/imrd/directdoc.asp?DDFDocuments/u/G/SPS/NBDI39A2.docx", "https://docs.wto.org/imrd/directdoc.asp?DDFDocuments/u/G/SPS/NBDI39A2.docx")</f>
        <v>https://docs.wto.org/imrd/directdoc.asp?DDFDocuments/u/G/SPS/NBDI39A2.docx</v>
      </c>
      <c r="T174" s="3" t="str">
        <f>HYPERLINK("https://docs.wto.org/imrd/directdoc.asp?DDFDocuments/v/G/SPS/NBDI39A2.docx", "https://docs.wto.org/imrd/directdoc.asp?DDFDocuments/v/G/SPS/NBDI39A2.docx")</f>
        <v>https://docs.wto.org/imrd/directdoc.asp?DDFDocuments/v/G/SPS/NBDI39A2.docx</v>
      </c>
    </row>
    <row r="175" spans="1:20" ht="75" x14ac:dyDescent="0.25">
      <c r="A175" s="3" t="s">
        <v>22</v>
      </c>
      <c r="B175" s="9">
        <v>46009</v>
      </c>
      <c r="C175" s="13" t="str">
        <f>HYPERLINK("https://eping.wto.org/en/Search?viewData= G/SPS/N/BDI/37/Add.1, G/SPS/N/KEN/193/Add.1, G/SPS/N/RWA/30/Add.1, G/SPS/N/TZA/239/Add.1, G/SPS/N/UGA/234/Add.1"," G/SPS/N/BDI/37/Add.1, G/SPS/N/KEN/193/Add.1, G/SPS/N/RWA/30/Add.1, G/SPS/N/TZA/239/Add.1, G/SPS/N/UGA/234/Add.1")</f>
        <v xml:space="preserve"> G/SPS/N/BDI/37/Add.1, G/SPS/N/KEN/193/Add.1, G/SPS/N/RWA/30/Add.1, G/SPS/N/TZA/239/Add.1, G/SPS/N/UGA/234/Add.1</v>
      </c>
      <c r="D175" s="1" t="s">
        <v>2791</v>
      </c>
      <c r="E175" s="1" t="s">
        <v>2792</v>
      </c>
      <c r="F175" s="1" t="s">
        <v>58</v>
      </c>
      <c r="G175" s="1" t="s">
        <v>23</v>
      </c>
      <c r="H175" s="1" t="s">
        <v>1315</v>
      </c>
      <c r="I175" s="1" t="s">
        <v>169</v>
      </c>
      <c r="J175" s="1" t="s">
        <v>23</v>
      </c>
      <c r="K175" s="1" t="s">
        <v>200</v>
      </c>
      <c r="L175" s="3"/>
      <c r="M175" s="9" t="s">
        <v>23</v>
      </c>
      <c r="N175" s="9" t="s">
        <v>23</v>
      </c>
      <c r="O175" s="9" t="s">
        <v>23</v>
      </c>
      <c r="P175" s="3" t="s">
        <v>71</v>
      </c>
      <c r="Q175" s="3"/>
      <c r="R175" s="3" t="str">
        <f>HYPERLINK("https://docs.wto.org/imrd/directdoc.asp?DDFDocuments/t/G/SPS/NBDI37A1.docx", "https://docs.wto.org/imrd/directdoc.asp?DDFDocuments/t/G/SPS/NBDI37A1.docx")</f>
        <v>https://docs.wto.org/imrd/directdoc.asp?DDFDocuments/t/G/SPS/NBDI37A1.docx</v>
      </c>
      <c r="S175" s="3" t="str">
        <f>HYPERLINK("https://docs.wto.org/imrd/directdoc.asp?DDFDocuments/u/G/SPS/NBDI37A1.docx", "https://docs.wto.org/imrd/directdoc.asp?DDFDocuments/u/G/SPS/NBDI37A1.docx")</f>
        <v>https://docs.wto.org/imrd/directdoc.asp?DDFDocuments/u/G/SPS/NBDI37A1.docx</v>
      </c>
      <c r="T175" s="3" t="str">
        <f>HYPERLINK("https://docs.wto.org/imrd/directdoc.asp?DDFDocuments/v/G/SPS/NBDI37A1.docx", "https://docs.wto.org/imrd/directdoc.asp?DDFDocuments/v/G/SPS/NBDI37A1.docx")</f>
        <v>https://docs.wto.org/imrd/directdoc.asp?DDFDocuments/v/G/SPS/NBDI37A1.docx</v>
      </c>
    </row>
    <row r="176" spans="1:20" ht="120" x14ac:dyDescent="0.25">
      <c r="A176" s="3" t="s">
        <v>43</v>
      </c>
      <c r="B176" s="9">
        <v>46009</v>
      </c>
      <c r="C176" s="13" t="str">
        <f>HYPERLINK("https://eping.wto.org/en/Search?viewData= G/SPS/N/BDI/43/Add.2, G/SPS/N/KEN/199/Add.2, G/SPS/N/RWA/36/Add.2, G/SPS/N/TZA/257/Add.2, G/SPS/N/UGA/240/Add.2"," G/SPS/N/BDI/43/Add.2, G/SPS/N/KEN/199/Add.2, G/SPS/N/RWA/36/Add.2, G/SPS/N/TZA/257/Add.2, G/SPS/N/UGA/240/Add.2")</f>
        <v xml:space="preserve"> G/SPS/N/BDI/43/Add.2, G/SPS/N/KEN/199/Add.2, G/SPS/N/RWA/36/Add.2, G/SPS/N/TZA/257/Add.2, G/SPS/N/UGA/240/Add.2</v>
      </c>
      <c r="D176" s="1" t="s">
        <v>2872</v>
      </c>
      <c r="E176" s="1" t="s">
        <v>2873</v>
      </c>
      <c r="F176" s="1" t="s">
        <v>1132</v>
      </c>
      <c r="G176" s="1" t="s">
        <v>1133</v>
      </c>
      <c r="H176" s="1" t="s">
        <v>131</v>
      </c>
      <c r="I176" s="1" t="s">
        <v>191</v>
      </c>
      <c r="J176" s="1" t="s">
        <v>23</v>
      </c>
      <c r="K176" s="1" t="s">
        <v>2874</v>
      </c>
      <c r="L176" s="3"/>
      <c r="M176" s="9" t="s">
        <v>23</v>
      </c>
      <c r="N176" s="9" t="s">
        <v>23</v>
      </c>
      <c r="O176" s="9" t="s">
        <v>23</v>
      </c>
      <c r="P176" s="3" t="s">
        <v>71</v>
      </c>
      <c r="Q176" s="3"/>
      <c r="R176" s="3" t="str">
        <f>HYPERLINK("https://docs.wto.org/imrd/directdoc.asp?DDFDocuments/t/G/SPS/NBDI43A2.docx", "https://docs.wto.org/imrd/directdoc.asp?DDFDocuments/t/G/SPS/NBDI43A2.docx")</f>
        <v>https://docs.wto.org/imrd/directdoc.asp?DDFDocuments/t/G/SPS/NBDI43A2.docx</v>
      </c>
      <c r="S176" s="3" t="str">
        <f>HYPERLINK("https://docs.wto.org/imrd/directdoc.asp?DDFDocuments/u/G/SPS/NBDI43A2.docx", "https://docs.wto.org/imrd/directdoc.asp?DDFDocuments/u/G/SPS/NBDI43A2.docx")</f>
        <v>https://docs.wto.org/imrd/directdoc.asp?DDFDocuments/u/G/SPS/NBDI43A2.docx</v>
      </c>
      <c r="T176" s="3" t="str">
        <f>HYPERLINK("https://docs.wto.org/imrd/directdoc.asp?DDFDocuments/v/G/SPS/NBDI43A2.docx", "https://docs.wto.org/imrd/directdoc.asp?DDFDocuments/v/G/SPS/NBDI43A2.docx")</f>
        <v>https://docs.wto.org/imrd/directdoc.asp?DDFDocuments/v/G/SPS/NBDI43A2.docx</v>
      </c>
    </row>
    <row r="177" spans="1:20" ht="120" x14ac:dyDescent="0.25">
      <c r="A177" s="3" t="s">
        <v>47</v>
      </c>
      <c r="B177" s="9">
        <v>46009</v>
      </c>
      <c r="C177" s="13" t="str">
        <f>HYPERLINK("https://eping.wto.org/en/Search?viewData= G/SPS/N/BDI/46/Add.2, G/SPS/N/KEN/202/Add.2, G/SPS/N/RWA/39/Add.2, G/SPS/N/TZA/260/Add.2, G/SPS/N/UGA/243/Add.2"," G/SPS/N/BDI/46/Add.2, G/SPS/N/KEN/202/Add.2, G/SPS/N/RWA/39/Add.2, G/SPS/N/TZA/260/Add.2, G/SPS/N/UGA/243/Add.2")</f>
        <v xml:space="preserve"> G/SPS/N/BDI/46/Add.2, G/SPS/N/KEN/202/Add.2, G/SPS/N/RWA/39/Add.2, G/SPS/N/TZA/260/Add.2, G/SPS/N/UGA/243/Add.2</v>
      </c>
      <c r="D177" s="1" t="s">
        <v>2875</v>
      </c>
      <c r="E177" s="1" t="s">
        <v>2876</v>
      </c>
      <c r="F177" s="1" t="s">
        <v>1132</v>
      </c>
      <c r="G177" s="1" t="s">
        <v>1133</v>
      </c>
      <c r="H177" s="1" t="s">
        <v>131</v>
      </c>
      <c r="I177" s="1" t="s">
        <v>180</v>
      </c>
      <c r="J177" s="1" t="s">
        <v>23</v>
      </c>
      <c r="K177" s="1" t="s">
        <v>2877</v>
      </c>
      <c r="L177" s="3"/>
      <c r="M177" s="9" t="s">
        <v>23</v>
      </c>
      <c r="N177" s="9" t="s">
        <v>23</v>
      </c>
      <c r="O177" s="9" t="s">
        <v>23</v>
      </c>
      <c r="P177" s="3" t="s">
        <v>71</v>
      </c>
      <c r="Q177" s="3"/>
      <c r="R177" s="3" t="str">
        <f>HYPERLINK("https://docs.wto.org/imrd/directdoc.asp?DDFDocuments/t/G/SPS/NBDI46A2.docx", "https://docs.wto.org/imrd/directdoc.asp?DDFDocuments/t/G/SPS/NBDI46A2.docx")</f>
        <v>https://docs.wto.org/imrd/directdoc.asp?DDFDocuments/t/G/SPS/NBDI46A2.docx</v>
      </c>
      <c r="S177" s="3" t="str">
        <f>HYPERLINK("https://docs.wto.org/imrd/directdoc.asp?DDFDocuments/u/G/SPS/NBDI46A2.docx", "https://docs.wto.org/imrd/directdoc.asp?DDFDocuments/u/G/SPS/NBDI46A2.docx")</f>
        <v>https://docs.wto.org/imrd/directdoc.asp?DDFDocuments/u/G/SPS/NBDI46A2.docx</v>
      </c>
      <c r="T177" s="3" t="str">
        <f>HYPERLINK("https://docs.wto.org/imrd/directdoc.asp?DDFDocuments/v/G/SPS/NBDI46A2.docx", "https://docs.wto.org/imrd/directdoc.asp?DDFDocuments/v/G/SPS/NBDI46A2.docx")</f>
        <v>https://docs.wto.org/imrd/directdoc.asp?DDFDocuments/v/G/SPS/NBDI46A2.docx</v>
      </c>
    </row>
    <row r="178" spans="1:20" ht="120" x14ac:dyDescent="0.25">
      <c r="A178" s="3" t="s">
        <v>126</v>
      </c>
      <c r="B178" s="9">
        <v>46009</v>
      </c>
      <c r="C178" s="13" t="str">
        <f>HYPERLINK("https://eping.wto.org/en/Search?viewData= G/SPS/N/BDI/44/Add.2, G/SPS/N/KEN/200/Add.2, G/SPS/N/RWA/37/Add.2, G/SPS/N/TZA/258/Add.2, G/SPS/N/UGA/241/Add.2"," G/SPS/N/BDI/44/Add.2, G/SPS/N/KEN/200/Add.2, G/SPS/N/RWA/37/Add.2, G/SPS/N/TZA/258/Add.2, G/SPS/N/UGA/241/Add.2")</f>
        <v xml:space="preserve"> G/SPS/N/BDI/44/Add.2, G/SPS/N/KEN/200/Add.2, G/SPS/N/RWA/37/Add.2, G/SPS/N/TZA/258/Add.2, G/SPS/N/UGA/241/Add.2</v>
      </c>
      <c r="D178" s="1" t="s">
        <v>2793</v>
      </c>
      <c r="E178" s="1" t="s">
        <v>2794</v>
      </c>
      <c r="F178" s="1" t="s">
        <v>1132</v>
      </c>
      <c r="G178" s="1" t="s">
        <v>1133</v>
      </c>
      <c r="H178" s="1" t="s">
        <v>131</v>
      </c>
      <c r="I178" s="1" t="s">
        <v>180</v>
      </c>
      <c r="J178" s="1" t="s">
        <v>23</v>
      </c>
      <c r="K178" s="1" t="s">
        <v>2795</v>
      </c>
      <c r="L178" s="3"/>
      <c r="M178" s="9" t="s">
        <v>23</v>
      </c>
      <c r="N178" s="9" t="s">
        <v>23</v>
      </c>
      <c r="O178" s="9" t="s">
        <v>23</v>
      </c>
      <c r="P178" s="3" t="s">
        <v>71</v>
      </c>
      <c r="Q178" s="3"/>
      <c r="R178" s="3" t="str">
        <f>HYPERLINK("https://docs.wto.org/imrd/directdoc.asp?DDFDocuments/t/G/SPS/NBDI44A2.docx", "https://docs.wto.org/imrd/directdoc.asp?DDFDocuments/t/G/SPS/NBDI44A2.docx")</f>
        <v>https://docs.wto.org/imrd/directdoc.asp?DDFDocuments/t/G/SPS/NBDI44A2.docx</v>
      </c>
      <c r="S178" s="3" t="str">
        <f>HYPERLINK("https://docs.wto.org/imrd/directdoc.asp?DDFDocuments/u/G/SPS/NBDI44A2.docx", "https://docs.wto.org/imrd/directdoc.asp?DDFDocuments/u/G/SPS/NBDI44A2.docx")</f>
        <v>https://docs.wto.org/imrd/directdoc.asp?DDFDocuments/u/G/SPS/NBDI44A2.docx</v>
      </c>
      <c r="T178" s="3" t="str">
        <f>HYPERLINK("https://docs.wto.org/imrd/directdoc.asp?DDFDocuments/v/G/SPS/NBDI44A2.docx", "https://docs.wto.org/imrd/directdoc.asp?DDFDocuments/v/G/SPS/NBDI44A2.docx")</f>
        <v>https://docs.wto.org/imrd/directdoc.asp?DDFDocuments/v/G/SPS/NBDI44A2.docx</v>
      </c>
    </row>
    <row r="179" spans="1:20" ht="105" x14ac:dyDescent="0.25">
      <c r="A179" s="3" t="s">
        <v>22</v>
      </c>
      <c r="B179" s="9">
        <v>46009</v>
      </c>
      <c r="C179" s="13" t="str">
        <f>HYPERLINK("https://eping.wto.org/en/Search?viewData= G/SPS/N/BDI/118/Add.1, G/SPS/N/KEN/297/Add.1, G/SPS/N/RWA/111/Add.1, G/SPS/N/TZA/376/Add.1, G/SPS/N/UGA/369/Add.1"," G/SPS/N/BDI/118/Add.1, G/SPS/N/KEN/297/Add.1, G/SPS/N/RWA/111/Add.1, G/SPS/N/TZA/376/Add.1, G/SPS/N/UGA/369/Add.1")</f>
        <v xml:space="preserve"> G/SPS/N/BDI/118/Add.1, G/SPS/N/KEN/297/Add.1, G/SPS/N/RWA/111/Add.1, G/SPS/N/TZA/376/Add.1, G/SPS/N/UGA/369/Add.1</v>
      </c>
      <c r="D179" s="1" t="s">
        <v>2796</v>
      </c>
      <c r="E179" s="1" t="s">
        <v>2797</v>
      </c>
      <c r="F179" s="1" t="s">
        <v>1149</v>
      </c>
      <c r="G179" s="1" t="s">
        <v>1150</v>
      </c>
      <c r="H179" s="1" t="s">
        <v>97</v>
      </c>
      <c r="I179" s="1" t="s">
        <v>169</v>
      </c>
      <c r="J179" s="1" t="s">
        <v>23</v>
      </c>
      <c r="K179" s="1" t="s">
        <v>200</v>
      </c>
      <c r="L179" s="3"/>
      <c r="M179" s="9" t="s">
        <v>23</v>
      </c>
      <c r="N179" s="9" t="s">
        <v>23</v>
      </c>
      <c r="O179" s="9" t="s">
        <v>23</v>
      </c>
      <c r="P179" s="3" t="s">
        <v>71</v>
      </c>
      <c r="Q179" s="3"/>
      <c r="R179" s="3" t="str">
        <f>HYPERLINK("https://docs.wto.org/imrd/directdoc.asp?DDFDocuments/t/G/SPS/NBDI118A1.docx", "https://docs.wto.org/imrd/directdoc.asp?DDFDocuments/t/G/SPS/NBDI118A1.docx")</f>
        <v>https://docs.wto.org/imrd/directdoc.asp?DDFDocuments/t/G/SPS/NBDI118A1.docx</v>
      </c>
      <c r="S179" s="3" t="str">
        <f>HYPERLINK("https://docs.wto.org/imrd/directdoc.asp?DDFDocuments/u/G/SPS/NBDI118A1.docx", "https://docs.wto.org/imrd/directdoc.asp?DDFDocuments/u/G/SPS/NBDI118A1.docx")</f>
        <v>https://docs.wto.org/imrd/directdoc.asp?DDFDocuments/u/G/SPS/NBDI118A1.docx</v>
      </c>
      <c r="T179" s="3" t="str">
        <f>HYPERLINK("https://docs.wto.org/imrd/directdoc.asp?DDFDocuments/v/G/SPS/NBDI118A1.docx", "https://docs.wto.org/imrd/directdoc.asp?DDFDocuments/v/G/SPS/NBDI118A1.docx")</f>
        <v>https://docs.wto.org/imrd/directdoc.asp?DDFDocuments/v/G/SPS/NBDI118A1.docx</v>
      </c>
    </row>
    <row r="180" spans="1:20" ht="210" x14ac:dyDescent="0.25">
      <c r="A180" s="3" t="s">
        <v>43</v>
      </c>
      <c r="B180" s="9">
        <v>46009</v>
      </c>
      <c r="C180" s="13" t="str">
        <f>HYPERLINK("https://eping.wto.org/en/Search?viewData= G/SPS/N/BDI/116/Add.1, G/SPS/N/KEN/295/Add.1, G/SPS/N/RWA/109/Add.1, G/SPS/N/TZA/374/Add.1, G/SPS/N/UGA/367/Add.1"," G/SPS/N/BDI/116/Add.1, G/SPS/N/KEN/295/Add.1, G/SPS/N/RWA/109/Add.1, G/SPS/N/TZA/374/Add.1, G/SPS/N/UGA/367/Add.1")</f>
        <v xml:space="preserve"> G/SPS/N/BDI/116/Add.1, G/SPS/N/KEN/295/Add.1, G/SPS/N/RWA/109/Add.1, G/SPS/N/TZA/374/Add.1, G/SPS/N/UGA/367/Add.1</v>
      </c>
      <c r="D180" s="1" t="s">
        <v>2878</v>
      </c>
      <c r="E180" s="1" t="s">
        <v>2879</v>
      </c>
      <c r="F180" s="1" t="s">
        <v>1153</v>
      </c>
      <c r="G180" s="1" t="s">
        <v>1154</v>
      </c>
      <c r="H180" s="1" t="s">
        <v>97</v>
      </c>
      <c r="I180" s="1" t="s">
        <v>169</v>
      </c>
      <c r="J180" s="1" t="s">
        <v>23</v>
      </c>
      <c r="K180" s="1" t="s">
        <v>200</v>
      </c>
      <c r="L180" s="3"/>
      <c r="M180" s="9" t="s">
        <v>23</v>
      </c>
      <c r="N180" s="9" t="s">
        <v>23</v>
      </c>
      <c r="O180" s="9" t="s">
        <v>23</v>
      </c>
      <c r="P180" s="3" t="s">
        <v>71</v>
      </c>
      <c r="Q180" s="3"/>
      <c r="R180" s="3" t="str">
        <f>HYPERLINK("https://docs.wto.org/imrd/directdoc.asp?DDFDocuments/t/G/SPS/NBDI116A1.docx", "https://docs.wto.org/imrd/directdoc.asp?DDFDocuments/t/G/SPS/NBDI116A1.docx")</f>
        <v>https://docs.wto.org/imrd/directdoc.asp?DDFDocuments/t/G/SPS/NBDI116A1.docx</v>
      </c>
      <c r="S180" s="3" t="str">
        <f>HYPERLINK("https://docs.wto.org/imrd/directdoc.asp?DDFDocuments/u/G/SPS/NBDI116A1.docx", "https://docs.wto.org/imrd/directdoc.asp?DDFDocuments/u/G/SPS/NBDI116A1.docx")</f>
        <v>https://docs.wto.org/imrd/directdoc.asp?DDFDocuments/u/G/SPS/NBDI116A1.docx</v>
      </c>
      <c r="T180" s="3" t="str">
        <f>HYPERLINK("https://docs.wto.org/imrd/directdoc.asp?DDFDocuments/v/G/SPS/NBDI116A1.docx", "https://docs.wto.org/imrd/directdoc.asp?DDFDocuments/v/G/SPS/NBDI116A1.docx")</f>
        <v>https://docs.wto.org/imrd/directdoc.asp?DDFDocuments/v/G/SPS/NBDI116A1.docx</v>
      </c>
    </row>
    <row r="181" spans="1:20" ht="409.5" x14ac:dyDescent="0.25">
      <c r="A181" s="3" t="s">
        <v>47</v>
      </c>
      <c r="B181" s="9">
        <v>46009</v>
      </c>
      <c r="C181" s="13" t="str">
        <f>HYPERLINK("https://eping.wto.org/en/Search?viewData= G/SPS/N/BDI/114/Add.1, G/SPS/N/KEN/293/Add.1, G/SPS/N/RWA/107/Add.1, G/SPS/N/TZA/372/Add.1, G/SPS/N/UGA/365/Add.1"," G/SPS/N/BDI/114/Add.1, G/SPS/N/KEN/293/Add.1, G/SPS/N/RWA/107/Add.1, G/SPS/N/TZA/372/Add.1, G/SPS/N/UGA/365/Add.1")</f>
        <v xml:space="preserve"> G/SPS/N/BDI/114/Add.1, G/SPS/N/KEN/293/Add.1, G/SPS/N/RWA/107/Add.1, G/SPS/N/TZA/372/Add.1, G/SPS/N/UGA/365/Add.1</v>
      </c>
      <c r="D181" s="1" t="s">
        <v>2847</v>
      </c>
      <c r="E181" s="1" t="s">
        <v>2848</v>
      </c>
      <c r="F181" s="1" t="s">
        <v>1196</v>
      </c>
      <c r="G181" s="1" t="s">
        <v>1197</v>
      </c>
      <c r="H181" s="1" t="s">
        <v>97</v>
      </c>
      <c r="I181" s="1" t="s">
        <v>169</v>
      </c>
      <c r="J181" s="1" t="s">
        <v>23</v>
      </c>
      <c r="K181" s="1" t="s">
        <v>200</v>
      </c>
      <c r="L181" s="3"/>
      <c r="M181" s="9" t="s">
        <v>23</v>
      </c>
      <c r="N181" s="9" t="s">
        <v>23</v>
      </c>
      <c r="O181" s="9" t="s">
        <v>23</v>
      </c>
      <c r="P181" s="3" t="s">
        <v>71</v>
      </c>
      <c r="Q181" s="3"/>
      <c r="R181" s="3" t="str">
        <f>HYPERLINK("https://docs.wto.org/imrd/directdoc.asp?DDFDocuments/t/G/SPS/NBDI114A1.docx", "https://docs.wto.org/imrd/directdoc.asp?DDFDocuments/t/G/SPS/NBDI114A1.docx")</f>
        <v>https://docs.wto.org/imrd/directdoc.asp?DDFDocuments/t/G/SPS/NBDI114A1.docx</v>
      </c>
      <c r="S181" s="3" t="str">
        <f>HYPERLINK("https://docs.wto.org/imrd/directdoc.asp?DDFDocuments/u/G/SPS/NBDI114A1.docx", "https://docs.wto.org/imrd/directdoc.asp?DDFDocuments/u/G/SPS/NBDI114A1.docx")</f>
        <v>https://docs.wto.org/imrd/directdoc.asp?DDFDocuments/u/G/SPS/NBDI114A1.docx</v>
      </c>
      <c r="T181" s="3" t="str">
        <f>HYPERLINK("https://docs.wto.org/imrd/directdoc.asp?DDFDocuments/v/G/SPS/NBDI114A1.docx", "https://docs.wto.org/imrd/directdoc.asp?DDFDocuments/v/G/SPS/NBDI114A1.docx")</f>
        <v>https://docs.wto.org/imrd/directdoc.asp?DDFDocuments/v/G/SPS/NBDI114A1.docx</v>
      </c>
    </row>
    <row r="182" spans="1:20" ht="90" x14ac:dyDescent="0.25">
      <c r="A182" s="3" t="s">
        <v>28</v>
      </c>
      <c r="B182" s="9">
        <v>46009</v>
      </c>
      <c r="C182" s="13" t="str">
        <f>HYPERLINK("https://eping.wto.org/en/Search?viewData= G/SPS/N/BDI/50/Add.1, G/SPS/N/KEN/206/Add.1, G/SPS/N/RWA/43/Add.1, G/SPS/N/TZA/264/Add.1, G/SPS/N/UGA/247/Add.1"," G/SPS/N/BDI/50/Add.1, G/SPS/N/KEN/206/Add.1, G/SPS/N/RWA/43/Add.1, G/SPS/N/TZA/264/Add.1, G/SPS/N/UGA/247/Add.1")</f>
        <v xml:space="preserve"> G/SPS/N/BDI/50/Add.1, G/SPS/N/KEN/206/Add.1, G/SPS/N/RWA/43/Add.1, G/SPS/N/TZA/264/Add.1, G/SPS/N/UGA/247/Add.1</v>
      </c>
      <c r="D182" s="1" t="s">
        <v>2880</v>
      </c>
      <c r="E182" s="1" t="s">
        <v>2881</v>
      </c>
      <c r="F182" s="1" t="s">
        <v>2882</v>
      </c>
      <c r="G182" s="1" t="s">
        <v>1201</v>
      </c>
      <c r="H182" s="1" t="s">
        <v>103</v>
      </c>
      <c r="I182" s="1" t="s">
        <v>169</v>
      </c>
      <c r="J182" s="1" t="s">
        <v>23</v>
      </c>
      <c r="K182" s="1" t="s">
        <v>199</v>
      </c>
      <c r="L182" s="3"/>
      <c r="M182" s="9" t="s">
        <v>23</v>
      </c>
      <c r="N182" s="9" t="s">
        <v>23</v>
      </c>
      <c r="O182" s="9" t="s">
        <v>23</v>
      </c>
      <c r="P182" s="3" t="s">
        <v>71</v>
      </c>
      <c r="Q182" s="3"/>
      <c r="R182" s="3" t="str">
        <f>HYPERLINK("https://docs.wto.org/imrd/directdoc.asp?DDFDocuments/t/G/SPS/NBDI50A1.docx", "https://docs.wto.org/imrd/directdoc.asp?DDFDocuments/t/G/SPS/NBDI50A1.docx")</f>
        <v>https://docs.wto.org/imrd/directdoc.asp?DDFDocuments/t/G/SPS/NBDI50A1.docx</v>
      </c>
      <c r="S182" s="3" t="str">
        <f>HYPERLINK("https://docs.wto.org/imrd/directdoc.asp?DDFDocuments/u/G/SPS/NBDI50A1.docx", "https://docs.wto.org/imrd/directdoc.asp?DDFDocuments/u/G/SPS/NBDI50A1.docx")</f>
        <v>https://docs.wto.org/imrd/directdoc.asp?DDFDocuments/u/G/SPS/NBDI50A1.docx</v>
      </c>
      <c r="T182" s="3" t="str">
        <f>HYPERLINK("https://docs.wto.org/imrd/directdoc.asp?DDFDocuments/v/G/SPS/NBDI50A1.docx", "https://docs.wto.org/imrd/directdoc.asp?DDFDocuments/v/G/SPS/NBDI50A1.docx")</f>
        <v>https://docs.wto.org/imrd/directdoc.asp?DDFDocuments/v/G/SPS/NBDI50A1.docx</v>
      </c>
    </row>
    <row r="183" spans="1:20" ht="390" x14ac:dyDescent="0.25">
      <c r="A183" s="3" t="s">
        <v>28</v>
      </c>
      <c r="B183" s="9">
        <v>46009</v>
      </c>
      <c r="C183" s="13" t="str">
        <f>HYPERLINK("https://eping.wto.org/en/Search?viewData= G/SPS/N/BDI/63/Add.2, G/SPS/N/KEN/219/Add.2, G/SPS/N/RWA/56/Add.2, G/SPS/N/TZA/285/Add.2, G/SPS/N/UGA/260/Add.2"," G/SPS/N/BDI/63/Add.2, G/SPS/N/KEN/219/Add.2, G/SPS/N/RWA/56/Add.2, G/SPS/N/TZA/285/Add.2, G/SPS/N/UGA/260/Add.2")</f>
        <v xml:space="preserve"> G/SPS/N/BDI/63/Add.2, G/SPS/N/KEN/219/Add.2, G/SPS/N/RWA/56/Add.2, G/SPS/N/TZA/285/Add.2, G/SPS/N/UGA/260/Add.2</v>
      </c>
      <c r="D183" s="1" t="s">
        <v>2785</v>
      </c>
      <c r="E183" s="1" t="s">
        <v>2786</v>
      </c>
      <c r="F183" s="1" t="s">
        <v>2773</v>
      </c>
      <c r="G183" s="1" t="s">
        <v>1122</v>
      </c>
      <c r="H183" s="1" t="s">
        <v>1123</v>
      </c>
      <c r="I183" s="1" t="s">
        <v>169</v>
      </c>
      <c r="J183" s="1" t="s">
        <v>23</v>
      </c>
      <c r="K183" s="1" t="s">
        <v>209</v>
      </c>
      <c r="L183" s="3"/>
      <c r="M183" s="9" t="s">
        <v>23</v>
      </c>
      <c r="N183" s="9" t="s">
        <v>23</v>
      </c>
      <c r="O183" s="9" t="s">
        <v>23</v>
      </c>
      <c r="P183" s="3" t="s">
        <v>71</v>
      </c>
      <c r="Q183" s="3"/>
      <c r="R183" s="3" t="str">
        <f>HYPERLINK("https://docs.wto.org/imrd/directdoc.asp?DDFDocuments/t/G/SPS/NBDI63A2.docx", "https://docs.wto.org/imrd/directdoc.asp?DDFDocuments/t/G/SPS/NBDI63A2.docx")</f>
        <v>https://docs.wto.org/imrd/directdoc.asp?DDFDocuments/t/G/SPS/NBDI63A2.docx</v>
      </c>
      <c r="S183" s="3" t="str">
        <f>HYPERLINK("https://docs.wto.org/imrd/directdoc.asp?DDFDocuments/u/G/SPS/NBDI63A2.docx", "https://docs.wto.org/imrd/directdoc.asp?DDFDocuments/u/G/SPS/NBDI63A2.docx")</f>
        <v>https://docs.wto.org/imrd/directdoc.asp?DDFDocuments/u/G/SPS/NBDI63A2.docx</v>
      </c>
      <c r="T183" s="3" t="str">
        <f>HYPERLINK("https://docs.wto.org/imrd/directdoc.asp?DDFDocuments/v/G/SPS/NBDI63A2.docx", "https://docs.wto.org/imrd/directdoc.asp?DDFDocuments/v/G/SPS/NBDI63A2.docx")</f>
        <v>https://docs.wto.org/imrd/directdoc.asp?DDFDocuments/v/G/SPS/NBDI63A2.docx</v>
      </c>
    </row>
    <row r="184" spans="1:20" ht="105" x14ac:dyDescent="0.25">
      <c r="A184" s="3" t="s">
        <v>43</v>
      </c>
      <c r="B184" s="9">
        <v>46009</v>
      </c>
      <c r="C184" s="13" t="str">
        <f>HYPERLINK("https://eping.wto.org/en/Search?viewData= G/SPS/N/BDI/71/Add.1, G/SPS/N/KEN/229/Add.1, G/SPS/N/RWA/64/Add.1, G/SPS/N/TZA/301/Add.1, G/SPS/N/UGA/277/Add.1"," G/SPS/N/BDI/71/Add.1, G/SPS/N/KEN/229/Add.1, G/SPS/N/RWA/64/Add.1, G/SPS/N/TZA/301/Add.1, G/SPS/N/UGA/277/Add.1")</f>
        <v xml:space="preserve"> G/SPS/N/BDI/71/Add.1, G/SPS/N/KEN/229/Add.1, G/SPS/N/RWA/64/Add.1, G/SPS/N/TZA/301/Add.1, G/SPS/N/UGA/277/Add.1</v>
      </c>
      <c r="D184" s="1" t="s">
        <v>1060</v>
      </c>
      <c r="E184" s="1" t="s">
        <v>2818</v>
      </c>
      <c r="F184" s="1" t="s">
        <v>1062</v>
      </c>
      <c r="G184" s="1" t="s">
        <v>1063</v>
      </c>
      <c r="H184" s="1" t="s">
        <v>911</v>
      </c>
      <c r="I184" s="1" t="s">
        <v>169</v>
      </c>
      <c r="J184" s="1" t="s">
        <v>23</v>
      </c>
      <c r="K184" s="1" t="s">
        <v>200</v>
      </c>
      <c r="L184" s="3"/>
      <c r="M184" s="9" t="s">
        <v>23</v>
      </c>
      <c r="N184" s="9" t="s">
        <v>23</v>
      </c>
      <c r="O184" s="9" t="s">
        <v>23</v>
      </c>
      <c r="P184" s="3" t="s">
        <v>71</v>
      </c>
      <c r="Q184" s="3"/>
      <c r="R184" s="3" t="str">
        <f>HYPERLINK("https://docs.wto.org/imrd/directdoc.asp?DDFDocuments/t/G/SPS/NBDI71A1.docx", "https://docs.wto.org/imrd/directdoc.asp?DDFDocuments/t/G/SPS/NBDI71A1.docx")</f>
        <v>https://docs.wto.org/imrd/directdoc.asp?DDFDocuments/t/G/SPS/NBDI71A1.docx</v>
      </c>
      <c r="S184" s="3" t="str">
        <f>HYPERLINK("https://docs.wto.org/imrd/directdoc.asp?DDFDocuments/u/G/SPS/NBDI71A1.docx", "https://docs.wto.org/imrd/directdoc.asp?DDFDocuments/u/G/SPS/NBDI71A1.docx")</f>
        <v>https://docs.wto.org/imrd/directdoc.asp?DDFDocuments/u/G/SPS/NBDI71A1.docx</v>
      </c>
      <c r="T184" s="3" t="str">
        <f>HYPERLINK("https://docs.wto.org/imrd/directdoc.asp?DDFDocuments/v/G/SPS/NBDI71A1.docx", "https://docs.wto.org/imrd/directdoc.asp?DDFDocuments/v/G/SPS/NBDI71A1.docx")</f>
        <v>https://docs.wto.org/imrd/directdoc.asp?DDFDocuments/v/G/SPS/NBDI71A1.docx</v>
      </c>
    </row>
    <row r="185" spans="1:20" ht="120" x14ac:dyDescent="0.25">
      <c r="A185" s="3" t="s">
        <v>47</v>
      </c>
      <c r="B185" s="9">
        <v>46009</v>
      </c>
      <c r="C185" s="13" t="str">
        <f>HYPERLINK("https://eping.wto.org/en/Search?viewData= G/SPS/N/BDI/55/Add.1, G/SPS/N/KEN/211/Add.1, G/SPS/N/RWA/48/Add.1, G/SPS/N/TZA/277/Add.1, G/SPS/N/UGA/252/Add.1"," G/SPS/N/BDI/55/Add.1, G/SPS/N/KEN/211/Add.1, G/SPS/N/RWA/48/Add.1, G/SPS/N/TZA/277/Add.1, G/SPS/N/UGA/252/Add.1")</f>
        <v xml:space="preserve"> G/SPS/N/BDI/55/Add.1, G/SPS/N/KEN/211/Add.1, G/SPS/N/RWA/48/Add.1, G/SPS/N/TZA/277/Add.1, G/SPS/N/UGA/252/Add.1</v>
      </c>
      <c r="D185" s="1" t="s">
        <v>2816</v>
      </c>
      <c r="E185" s="1" t="s">
        <v>2817</v>
      </c>
      <c r="F185" s="1" t="s">
        <v>2815</v>
      </c>
      <c r="G185" s="1" t="s">
        <v>1174</v>
      </c>
      <c r="H185" s="1" t="s">
        <v>201</v>
      </c>
      <c r="I185" s="1" t="s">
        <v>169</v>
      </c>
      <c r="J185" s="1" t="s">
        <v>23</v>
      </c>
      <c r="K185" s="1" t="s">
        <v>200</v>
      </c>
      <c r="L185" s="3"/>
      <c r="M185" s="9" t="s">
        <v>23</v>
      </c>
      <c r="N185" s="9" t="s">
        <v>23</v>
      </c>
      <c r="O185" s="9" t="s">
        <v>23</v>
      </c>
      <c r="P185" s="3" t="s">
        <v>71</v>
      </c>
      <c r="Q185" s="3"/>
      <c r="R185" s="3" t="str">
        <f>HYPERLINK("https://docs.wto.org/imrd/directdoc.asp?DDFDocuments/t/G/SPS/NBDI55A1.docx", "https://docs.wto.org/imrd/directdoc.asp?DDFDocuments/t/G/SPS/NBDI55A1.docx")</f>
        <v>https://docs.wto.org/imrd/directdoc.asp?DDFDocuments/t/G/SPS/NBDI55A1.docx</v>
      </c>
      <c r="S185" s="3" t="str">
        <f>HYPERLINK("https://docs.wto.org/imrd/directdoc.asp?DDFDocuments/u/G/SPS/NBDI55A1.docx", "https://docs.wto.org/imrd/directdoc.asp?DDFDocuments/u/G/SPS/NBDI55A1.docx")</f>
        <v>https://docs.wto.org/imrd/directdoc.asp?DDFDocuments/u/G/SPS/NBDI55A1.docx</v>
      </c>
      <c r="T185" s="3" t="str">
        <f>HYPERLINK("https://docs.wto.org/imrd/directdoc.asp?DDFDocuments/v/G/SPS/NBDI55A1.docx", "https://docs.wto.org/imrd/directdoc.asp?DDFDocuments/v/G/SPS/NBDI55A1.docx")</f>
        <v>https://docs.wto.org/imrd/directdoc.asp?DDFDocuments/v/G/SPS/NBDI55A1.docx</v>
      </c>
    </row>
    <row r="186" spans="1:20" ht="390" x14ac:dyDescent="0.25">
      <c r="A186" s="3" t="s">
        <v>43</v>
      </c>
      <c r="B186" s="9">
        <v>46009</v>
      </c>
      <c r="C186" s="13" t="str">
        <f>HYPERLINK("https://eping.wto.org/en/Search?viewData= G/SPS/N/BDI/60/Add.2, G/SPS/N/KEN/216/Add.2, G/SPS/N/RWA/53/Add.2, G/SPS/N/TZA/282/Add.2, G/SPS/N/UGA/257/Add.2"," G/SPS/N/BDI/60/Add.2, G/SPS/N/KEN/216/Add.2, G/SPS/N/RWA/53/Add.2, G/SPS/N/TZA/282/Add.2, G/SPS/N/UGA/257/Add.2")</f>
        <v xml:space="preserve"> G/SPS/N/BDI/60/Add.2, G/SPS/N/KEN/216/Add.2, G/SPS/N/RWA/53/Add.2, G/SPS/N/TZA/282/Add.2, G/SPS/N/UGA/257/Add.2</v>
      </c>
      <c r="D186" s="1" t="s">
        <v>2823</v>
      </c>
      <c r="E186" s="1" t="s">
        <v>2824</v>
      </c>
      <c r="F186" s="1" t="s">
        <v>2773</v>
      </c>
      <c r="G186" s="1" t="s">
        <v>1122</v>
      </c>
      <c r="H186" s="1" t="s">
        <v>1123</v>
      </c>
      <c r="I186" s="1" t="s">
        <v>169</v>
      </c>
      <c r="J186" s="1" t="s">
        <v>23</v>
      </c>
      <c r="K186" s="1" t="s">
        <v>200</v>
      </c>
      <c r="L186" s="3"/>
      <c r="M186" s="9" t="s">
        <v>23</v>
      </c>
      <c r="N186" s="9" t="s">
        <v>23</v>
      </c>
      <c r="O186" s="9" t="s">
        <v>23</v>
      </c>
      <c r="P186" s="3" t="s">
        <v>71</v>
      </c>
      <c r="Q186" s="3"/>
      <c r="R186" s="3" t="str">
        <f>HYPERLINK("https://docs.wto.org/imrd/directdoc.asp?DDFDocuments/t/G/SPS/NBDI60A2.docx", "https://docs.wto.org/imrd/directdoc.asp?DDFDocuments/t/G/SPS/NBDI60A2.docx")</f>
        <v>https://docs.wto.org/imrd/directdoc.asp?DDFDocuments/t/G/SPS/NBDI60A2.docx</v>
      </c>
      <c r="S186" s="3" t="str">
        <f>HYPERLINK("https://docs.wto.org/imrd/directdoc.asp?DDFDocuments/u/G/SPS/NBDI60A2.docx", "https://docs.wto.org/imrd/directdoc.asp?DDFDocuments/u/G/SPS/NBDI60A2.docx")</f>
        <v>https://docs.wto.org/imrd/directdoc.asp?DDFDocuments/u/G/SPS/NBDI60A2.docx</v>
      </c>
      <c r="T186" s="3" t="str">
        <f>HYPERLINK("https://docs.wto.org/imrd/directdoc.asp?DDFDocuments/v/G/SPS/NBDI60A2.docx", "https://docs.wto.org/imrd/directdoc.asp?DDFDocuments/v/G/SPS/NBDI60A2.docx")</f>
        <v>https://docs.wto.org/imrd/directdoc.asp?DDFDocuments/v/G/SPS/NBDI60A2.docx</v>
      </c>
    </row>
    <row r="187" spans="1:20" ht="210" x14ac:dyDescent="0.25">
      <c r="A187" s="3" t="s">
        <v>28</v>
      </c>
      <c r="B187" s="9">
        <v>46009</v>
      </c>
      <c r="C187" s="13" t="str">
        <f>HYPERLINK("https://eping.wto.org/en/Search?viewData= G/SPS/N/BDI/116/Add.1, G/SPS/N/KEN/295/Add.1, G/SPS/N/RWA/109/Add.1, G/SPS/N/TZA/374/Add.1, G/SPS/N/UGA/367/Add.1"," G/SPS/N/BDI/116/Add.1, G/SPS/N/KEN/295/Add.1, G/SPS/N/RWA/109/Add.1, G/SPS/N/TZA/374/Add.1, G/SPS/N/UGA/367/Add.1")</f>
        <v xml:space="preserve"> G/SPS/N/BDI/116/Add.1, G/SPS/N/KEN/295/Add.1, G/SPS/N/RWA/109/Add.1, G/SPS/N/TZA/374/Add.1, G/SPS/N/UGA/367/Add.1</v>
      </c>
      <c r="D187" s="1" t="s">
        <v>2878</v>
      </c>
      <c r="E187" s="1" t="s">
        <v>2879</v>
      </c>
      <c r="F187" s="1" t="s">
        <v>1153</v>
      </c>
      <c r="G187" s="1" t="s">
        <v>1154</v>
      </c>
      <c r="H187" s="1" t="s">
        <v>97</v>
      </c>
      <c r="I187" s="1" t="s">
        <v>169</v>
      </c>
      <c r="J187" s="1" t="s">
        <v>23</v>
      </c>
      <c r="K187" s="1" t="s">
        <v>199</v>
      </c>
      <c r="L187" s="3"/>
      <c r="M187" s="9" t="s">
        <v>23</v>
      </c>
      <c r="N187" s="9" t="s">
        <v>23</v>
      </c>
      <c r="O187" s="9" t="s">
        <v>23</v>
      </c>
      <c r="P187" s="3" t="s">
        <v>71</v>
      </c>
      <c r="Q187" s="3"/>
      <c r="R187" s="3" t="str">
        <f>HYPERLINK("https://docs.wto.org/imrd/directdoc.asp?DDFDocuments/t/G/SPS/NBDI116A1.docx", "https://docs.wto.org/imrd/directdoc.asp?DDFDocuments/t/G/SPS/NBDI116A1.docx")</f>
        <v>https://docs.wto.org/imrd/directdoc.asp?DDFDocuments/t/G/SPS/NBDI116A1.docx</v>
      </c>
      <c r="S187" s="3" t="str">
        <f>HYPERLINK("https://docs.wto.org/imrd/directdoc.asp?DDFDocuments/u/G/SPS/NBDI116A1.docx", "https://docs.wto.org/imrd/directdoc.asp?DDFDocuments/u/G/SPS/NBDI116A1.docx")</f>
        <v>https://docs.wto.org/imrd/directdoc.asp?DDFDocuments/u/G/SPS/NBDI116A1.docx</v>
      </c>
      <c r="T187" s="3" t="str">
        <f>HYPERLINK("https://docs.wto.org/imrd/directdoc.asp?DDFDocuments/v/G/SPS/NBDI116A1.docx", "https://docs.wto.org/imrd/directdoc.asp?DDFDocuments/v/G/SPS/NBDI116A1.docx")</f>
        <v>https://docs.wto.org/imrd/directdoc.asp?DDFDocuments/v/G/SPS/NBDI116A1.docx</v>
      </c>
    </row>
    <row r="188" spans="1:20" ht="390" x14ac:dyDescent="0.25">
      <c r="A188" s="3" t="s">
        <v>47</v>
      </c>
      <c r="B188" s="9">
        <v>46009</v>
      </c>
      <c r="C188" s="13" t="str">
        <f>HYPERLINK("https://eping.wto.org/en/Search?viewData= G/SPS/N/BDI/63/Add.2, G/SPS/N/KEN/219/Add.2, G/SPS/N/RWA/56/Add.2, G/SPS/N/TZA/285/Add.2, G/SPS/N/UGA/260/Add.2"," G/SPS/N/BDI/63/Add.2, G/SPS/N/KEN/219/Add.2, G/SPS/N/RWA/56/Add.2, G/SPS/N/TZA/285/Add.2, G/SPS/N/UGA/260/Add.2")</f>
        <v xml:space="preserve"> G/SPS/N/BDI/63/Add.2, G/SPS/N/KEN/219/Add.2, G/SPS/N/RWA/56/Add.2, G/SPS/N/TZA/285/Add.2, G/SPS/N/UGA/260/Add.2</v>
      </c>
      <c r="D188" s="1" t="s">
        <v>2785</v>
      </c>
      <c r="E188" s="1" t="s">
        <v>2786</v>
      </c>
      <c r="F188" s="1" t="s">
        <v>2773</v>
      </c>
      <c r="G188" s="1" t="s">
        <v>1122</v>
      </c>
      <c r="H188" s="1" t="s">
        <v>1123</v>
      </c>
      <c r="I188" s="1" t="s">
        <v>169</v>
      </c>
      <c r="J188" s="1" t="s">
        <v>23</v>
      </c>
      <c r="K188" s="1" t="s">
        <v>209</v>
      </c>
      <c r="L188" s="3"/>
      <c r="M188" s="9" t="s">
        <v>23</v>
      </c>
      <c r="N188" s="9" t="s">
        <v>23</v>
      </c>
      <c r="O188" s="9" t="s">
        <v>23</v>
      </c>
      <c r="P188" s="3" t="s">
        <v>71</v>
      </c>
      <c r="Q188" s="3"/>
      <c r="R188" s="3" t="str">
        <f>HYPERLINK("https://docs.wto.org/imrd/directdoc.asp?DDFDocuments/t/G/SPS/NBDI63A2.docx", "https://docs.wto.org/imrd/directdoc.asp?DDFDocuments/t/G/SPS/NBDI63A2.docx")</f>
        <v>https://docs.wto.org/imrd/directdoc.asp?DDFDocuments/t/G/SPS/NBDI63A2.docx</v>
      </c>
      <c r="S188" s="3" t="str">
        <f>HYPERLINK("https://docs.wto.org/imrd/directdoc.asp?DDFDocuments/u/G/SPS/NBDI63A2.docx", "https://docs.wto.org/imrd/directdoc.asp?DDFDocuments/u/G/SPS/NBDI63A2.docx")</f>
        <v>https://docs.wto.org/imrd/directdoc.asp?DDFDocuments/u/G/SPS/NBDI63A2.docx</v>
      </c>
      <c r="T188" s="3" t="str">
        <f>HYPERLINK("https://docs.wto.org/imrd/directdoc.asp?DDFDocuments/v/G/SPS/NBDI63A2.docx", "https://docs.wto.org/imrd/directdoc.asp?DDFDocuments/v/G/SPS/NBDI63A2.docx")</f>
        <v>https://docs.wto.org/imrd/directdoc.asp?DDFDocuments/v/G/SPS/NBDI63A2.docx</v>
      </c>
    </row>
    <row r="189" spans="1:20" ht="390" x14ac:dyDescent="0.25">
      <c r="A189" s="3" t="s">
        <v>22</v>
      </c>
      <c r="B189" s="9">
        <v>46009</v>
      </c>
      <c r="C189" s="13" t="str">
        <f>HYPERLINK("https://eping.wto.org/en/Search?viewData= G/SPS/N/BDI/63/Add.2, G/SPS/N/KEN/219/Add.2, G/SPS/N/RWA/56/Add.2, G/SPS/N/TZA/285/Add.2, G/SPS/N/UGA/260/Add.2"," G/SPS/N/BDI/63/Add.2, G/SPS/N/KEN/219/Add.2, G/SPS/N/RWA/56/Add.2, G/SPS/N/TZA/285/Add.2, G/SPS/N/UGA/260/Add.2")</f>
        <v xml:space="preserve"> G/SPS/N/BDI/63/Add.2, G/SPS/N/KEN/219/Add.2, G/SPS/N/RWA/56/Add.2, G/SPS/N/TZA/285/Add.2, G/SPS/N/UGA/260/Add.2</v>
      </c>
      <c r="D189" s="1" t="s">
        <v>2785</v>
      </c>
      <c r="E189" s="1" t="s">
        <v>2786</v>
      </c>
      <c r="F189" s="1" t="s">
        <v>2773</v>
      </c>
      <c r="G189" s="1" t="s">
        <v>1122</v>
      </c>
      <c r="H189" s="1" t="s">
        <v>1123</v>
      </c>
      <c r="I189" s="1" t="s">
        <v>169</v>
      </c>
      <c r="J189" s="1" t="s">
        <v>23</v>
      </c>
      <c r="K189" s="1" t="s">
        <v>209</v>
      </c>
      <c r="L189" s="3"/>
      <c r="M189" s="9" t="s">
        <v>23</v>
      </c>
      <c r="N189" s="9" t="s">
        <v>23</v>
      </c>
      <c r="O189" s="9" t="s">
        <v>23</v>
      </c>
      <c r="P189" s="3" t="s">
        <v>71</v>
      </c>
      <c r="Q189" s="3"/>
      <c r="R189" s="3" t="str">
        <f>HYPERLINK("https://docs.wto.org/imrd/directdoc.asp?DDFDocuments/t/G/SPS/NBDI63A2.docx", "https://docs.wto.org/imrd/directdoc.asp?DDFDocuments/t/G/SPS/NBDI63A2.docx")</f>
        <v>https://docs.wto.org/imrd/directdoc.asp?DDFDocuments/t/G/SPS/NBDI63A2.docx</v>
      </c>
      <c r="S189" s="3" t="str">
        <f>HYPERLINK("https://docs.wto.org/imrd/directdoc.asp?DDFDocuments/u/G/SPS/NBDI63A2.docx", "https://docs.wto.org/imrd/directdoc.asp?DDFDocuments/u/G/SPS/NBDI63A2.docx")</f>
        <v>https://docs.wto.org/imrd/directdoc.asp?DDFDocuments/u/G/SPS/NBDI63A2.docx</v>
      </c>
      <c r="T189" s="3" t="str">
        <f>HYPERLINK("https://docs.wto.org/imrd/directdoc.asp?DDFDocuments/v/G/SPS/NBDI63A2.docx", "https://docs.wto.org/imrd/directdoc.asp?DDFDocuments/v/G/SPS/NBDI63A2.docx")</f>
        <v>https://docs.wto.org/imrd/directdoc.asp?DDFDocuments/v/G/SPS/NBDI63A2.docx</v>
      </c>
    </row>
    <row r="190" spans="1:20" ht="105" x14ac:dyDescent="0.25">
      <c r="A190" s="3" t="s">
        <v>126</v>
      </c>
      <c r="B190" s="9">
        <v>46009</v>
      </c>
      <c r="C190" s="13" t="str">
        <f>HYPERLINK("https://eping.wto.org/en/Search?viewData= G/SPS/N/BDI/41/Add.2, G/SPS/N/KEN/197/Add.2, G/SPS/N/RWA/34/Add.2, G/SPS/N/TZA/255/Add.2, G/SPS/N/UGA/238/Add.2"," G/SPS/N/BDI/41/Add.2, G/SPS/N/KEN/197/Add.2, G/SPS/N/RWA/34/Add.2, G/SPS/N/TZA/255/Add.2, G/SPS/N/UGA/238/Add.2")</f>
        <v xml:space="preserve"> G/SPS/N/BDI/41/Add.2, G/SPS/N/KEN/197/Add.2, G/SPS/N/RWA/34/Add.2, G/SPS/N/TZA/255/Add.2, G/SPS/N/UGA/238/Add.2</v>
      </c>
      <c r="D190" s="1" t="s">
        <v>2883</v>
      </c>
      <c r="E190" s="1" t="s">
        <v>2884</v>
      </c>
      <c r="F190" s="1" t="s">
        <v>1247</v>
      </c>
      <c r="G190" s="1" t="s">
        <v>1248</v>
      </c>
      <c r="H190" s="1" t="s">
        <v>92</v>
      </c>
      <c r="I190" s="1" t="s">
        <v>169</v>
      </c>
      <c r="J190" s="1" t="s">
        <v>23</v>
      </c>
      <c r="K190" s="1" t="s">
        <v>200</v>
      </c>
      <c r="L190" s="3"/>
      <c r="M190" s="9" t="s">
        <v>23</v>
      </c>
      <c r="N190" s="9" t="s">
        <v>23</v>
      </c>
      <c r="O190" s="9" t="s">
        <v>23</v>
      </c>
      <c r="P190" s="3" t="s">
        <v>71</v>
      </c>
      <c r="Q190" s="3"/>
      <c r="R190" s="3" t="str">
        <f>HYPERLINK("https://docs.wto.org/imrd/directdoc.asp?DDFDocuments/t/G/SPS/NBDI41A2.docx", "https://docs.wto.org/imrd/directdoc.asp?DDFDocuments/t/G/SPS/NBDI41A2.docx")</f>
        <v>https://docs.wto.org/imrd/directdoc.asp?DDFDocuments/t/G/SPS/NBDI41A2.docx</v>
      </c>
      <c r="S190" s="3" t="str">
        <f>HYPERLINK("https://docs.wto.org/imrd/directdoc.asp?DDFDocuments/u/G/SPS/NBDI41A2.docx", "https://docs.wto.org/imrd/directdoc.asp?DDFDocuments/u/G/SPS/NBDI41A2.docx")</f>
        <v>https://docs.wto.org/imrd/directdoc.asp?DDFDocuments/u/G/SPS/NBDI41A2.docx</v>
      </c>
      <c r="T190" s="3" t="str">
        <f>HYPERLINK("https://docs.wto.org/imrd/directdoc.asp?DDFDocuments/v/G/SPS/NBDI41A2.docx", "https://docs.wto.org/imrd/directdoc.asp?DDFDocuments/v/G/SPS/NBDI41A2.docx")</f>
        <v>https://docs.wto.org/imrd/directdoc.asp?DDFDocuments/v/G/SPS/NBDI41A2.docx</v>
      </c>
    </row>
    <row r="191" spans="1:20" ht="105" x14ac:dyDescent="0.25">
      <c r="A191" s="3" t="s">
        <v>22</v>
      </c>
      <c r="B191" s="9">
        <v>46009</v>
      </c>
      <c r="C191" s="13" t="str">
        <f>HYPERLINK("https://eping.wto.org/en/Search?viewData= G/SPS/N/BDI/38/Add.2, G/SPS/N/KEN/194/Add.2, G/SPS/N/RWA/31/Add.2, G/SPS/N/TZA/252/Add.2, G/SPS/N/UGA/235/Add.2"," G/SPS/N/BDI/38/Add.2, G/SPS/N/KEN/194/Add.2, G/SPS/N/RWA/31/Add.2, G/SPS/N/TZA/252/Add.2, G/SPS/N/UGA/235/Add.2")</f>
        <v xml:space="preserve"> G/SPS/N/BDI/38/Add.2, G/SPS/N/KEN/194/Add.2, G/SPS/N/RWA/31/Add.2, G/SPS/N/TZA/252/Add.2, G/SPS/N/UGA/235/Add.2</v>
      </c>
      <c r="D191" s="1" t="s">
        <v>2885</v>
      </c>
      <c r="E191" s="1" t="s">
        <v>2886</v>
      </c>
      <c r="F191" s="1" t="s">
        <v>1251</v>
      </c>
      <c r="G191" s="1" t="s">
        <v>1252</v>
      </c>
      <c r="H191" s="1" t="s">
        <v>92</v>
      </c>
      <c r="I191" s="1" t="s">
        <v>169</v>
      </c>
      <c r="J191" s="1" t="s">
        <v>23</v>
      </c>
      <c r="K191" s="1" t="s">
        <v>200</v>
      </c>
      <c r="L191" s="3"/>
      <c r="M191" s="9" t="s">
        <v>23</v>
      </c>
      <c r="N191" s="9" t="s">
        <v>23</v>
      </c>
      <c r="O191" s="9" t="s">
        <v>23</v>
      </c>
      <c r="P191" s="3" t="s">
        <v>71</v>
      </c>
      <c r="Q191" s="3"/>
      <c r="R191" s="3" t="str">
        <f>HYPERLINK("https://docs.wto.org/imrd/directdoc.asp?DDFDocuments/t/G/SPS/NBDI38A2.docx", "https://docs.wto.org/imrd/directdoc.asp?DDFDocuments/t/G/SPS/NBDI38A2.docx")</f>
        <v>https://docs.wto.org/imrd/directdoc.asp?DDFDocuments/t/G/SPS/NBDI38A2.docx</v>
      </c>
      <c r="S191" s="3" t="str">
        <f>HYPERLINK("https://docs.wto.org/imrd/directdoc.asp?DDFDocuments/u/G/SPS/NBDI38A2.docx", "https://docs.wto.org/imrd/directdoc.asp?DDFDocuments/u/G/SPS/NBDI38A2.docx")</f>
        <v>https://docs.wto.org/imrd/directdoc.asp?DDFDocuments/u/G/SPS/NBDI38A2.docx</v>
      </c>
      <c r="T191" s="3" t="str">
        <f>HYPERLINK("https://docs.wto.org/imrd/directdoc.asp?DDFDocuments/v/G/SPS/NBDI38A2.docx", "https://docs.wto.org/imrd/directdoc.asp?DDFDocuments/v/G/SPS/NBDI38A2.docx")</f>
        <v>https://docs.wto.org/imrd/directdoc.asp?DDFDocuments/v/G/SPS/NBDI38A2.docx</v>
      </c>
    </row>
    <row r="192" spans="1:20" ht="105" x14ac:dyDescent="0.25">
      <c r="A192" s="3" t="s">
        <v>126</v>
      </c>
      <c r="B192" s="9">
        <v>46009</v>
      </c>
      <c r="C192" s="13" t="str">
        <f>HYPERLINK("https://eping.wto.org/en/Search?viewData= G/SPS/N/BDI/38/Add.2, G/SPS/N/KEN/194/Add.2, G/SPS/N/RWA/31/Add.2, G/SPS/N/TZA/252/Add.2, G/SPS/N/UGA/235/Add.2"," G/SPS/N/BDI/38/Add.2, G/SPS/N/KEN/194/Add.2, G/SPS/N/RWA/31/Add.2, G/SPS/N/TZA/252/Add.2, G/SPS/N/UGA/235/Add.2")</f>
        <v xml:space="preserve"> G/SPS/N/BDI/38/Add.2, G/SPS/N/KEN/194/Add.2, G/SPS/N/RWA/31/Add.2, G/SPS/N/TZA/252/Add.2, G/SPS/N/UGA/235/Add.2</v>
      </c>
      <c r="D192" s="1" t="s">
        <v>2885</v>
      </c>
      <c r="E192" s="1" t="s">
        <v>2886</v>
      </c>
      <c r="F192" s="1" t="s">
        <v>1251</v>
      </c>
      <c r="G192" s="1" t="s">
        <v>1252</v>
      </c>
      <c r="H192" s="1" t="s">
        <v>92</v>
      </c>
      <c r="I192" s="1" t="s">
        <v>169</v>
      </c>
      <c r="J192" s="1" t="s">
        <v>23</v>
      </c>
      <c r="K192" s="1" t="s">
        <v>200</v>
      </c>
      <c r="L192" s="3"/>
      <c r="M192" s="9" t="s">
        <v>23</v>
      </c>
      <c r="N192" s="9" t="s">
        <v>23</v>
      </c>
      <c r="O192" s="9" t="s">
        <v>23</v>
      </c>
      <c r="P192" s="3" t="s">
        <v>71</v>
      </c>
      <c r="Q192" s="3"/>
      <c r="R192" s="3" t="str">
        <f>HYPERLINK("https://docs.wto.org/imrd/directdoc.asp?DDFDocuments/t/G/SPS/NBDI38A2.docx", "https://docs.wto.org/imrd/directdoc.asp?DDFDocuments/t/G/SPS/NBDI38A2.docx")</f>
        <v>https://docs.wto.org/imrd/directdoc.asp?DDFDocuments/t/G/SPS/NBDI38A2.docx</v>
      </c>
      <c r="S192" s="3" t="str">
        <f>HYPERLINK("https://docs.wto.org/imrd/directdoc.asp?DDFDocuments/u/G/SPS/NBDI38A2.docx", "https://docs.wto.org/imrd/directdoc.asp?DDFDocuments/u/G/SPS/NBDI38A2.docx")</f>
        <v>https://docs.wto.org/imrd/directdoc.asp?DDFDocuments/u/G/SPS/NBDI38A2.docx</v>
      </c>
      <c r="T192" s="3" t="str">
        <f>HYPERLINK("https://docs.wto.org/imrd/directdoc.asp?DDFDocuments/v/G/SPS/NBDI38A2.docx", "https://docs.wto.org/imrd/directdoc.asp?DDFDocuments/v/G/SPS/NBDI38A2.docx")</f>
        <v>https://docs.wto.org/imrd/directdoc.asp?DDFDocuments/v/G/SPS/NBDI38A2.docx</v>
      </c>
    </row>
    <row r="193" spans="1:20" ht="120" x14ac:dyDescent="0.25">
      <c r="A193" s="3" t="s">
        <v>47</v>
      </c>
      <c r="B193" s="9">
        <v>46009</v>
      </c>
      <c r="C193" s="13" t="str">
        <f>HYPERLINK("https://eping.wto.org/en/Search?viewData= G/SPS/N/BDI/43/Add.2, G/SPS/N/KEN/199/Add.2, G/SPS/N/RWA/36/Add.2, G/SPS/N/TZA/257/Add.2, G/SPS/N/UGA/240/Add.2"," G/SPS/N/BDI/43/Add.2, G/SPS/N/KEN/199/Add.2, G/SPS/N/RWA/36/Add.2, G/SPS/N/TZA/257/Add.2, G/SPS/N/UGA/240/Add.2")</f>
        <v xml:space="preserve"> G/SPS/N/BDI/43/Add.2, G/SPS/N/KEN/199/Add.2, G/SPS/N/RWA/36/Add.2, G/SPS/N/TZA/257/Add.2, G/SPS/N/UGA/240/Add.2</v>
      </c>
      <c r="D193" s="1" t="s">
        <v>2872</v>
      </c>
      <c r="E193" s="1" t="s">
        <v>2873</v>
      </c>
      <c r="F193" s="1" t="s">
        <v>1132</v>
      </c>
      <c r="G193" s="1" t="s">
        <v>1133</v>
      </c>
      <c r="H193" s="1" t="s">
        <v>131</v>
      </c>
      <c r="I193" s="1" t="s">
        <v>191</v>
      </c>
      <c r="J193" s="1" t="s">
        <v>23</v>
      </c>
      <c r="K193" s="1" t="s">
        <v>2874</v>
      </c>
      <c r="L193" s="3"/>
      <c r="M193" s="9" t="s">
        <v>23</v>
      </c>
      <c r="N193" s="9" t="s">
        <v>23</v>
      </c>
      <c r="O193" s="9" t="s">
        <v>23</v>
      </c>
      <c r="P193" s="3" t="s">
        <v>71</v>
      </c>
      <c r="Q193" s="3"/>
      <c r="R193" s="3" t="str">
        <f>HYPERLINK("https://docs.wto.org/imrd/directdoc.asp?DDFDocuments/t/G/SPS/NBDI43A2.docx", "https://docs.wto.org/imrd/directdoc.asp?DDFDocuments/t/G/SPS/NBDI43A2.docx")</f>
        <v>https://docs.wto.org/imrd/directdoc.asp?DDFDocuments/t/G/SPS/NBDI43A2.docx</v>
      </c>
      <c r="S193" s="3" t="str">
        <f>HYPERLINK("https://docs.wto.org/imrd/directdoc.asp?DDFDocuments/u/G/SPS/NBDI43A2.docx", "https://docs.wto.org/imrd/directdoc.asp?DDFDocuments/u/G/SPS/NBDI43A2.docx")</f>
        <v>https://docs.wto.org/imrd/directdoc.asp?DDFDocuments/u/G/SPS/NBDI43A2.docx</v>
      </c>
      <c r="T193" s="3" t="str">
        <f>HYPERLINK("https://docs.wto.org/imrd/directdoc.asp?DDFDocuments/v/G/SPS/NBDI43A2.docx", "https://docs.wto.org/imrd/directdoc.asp?DDFDocuments/v/G/SPS/NBDI43A2.docx")</f>
        <v>https://docs.wto.org/imrd/directdoc.asp?DDFDocuments/v/G/SPS/NBDI43A2.docx</v>
      </c>
    </row>
    <row r="194" spans="1:20" ht="409.5" x14ac:dyDescent="0.25">
      <c r="A194" s="3" t="s">
        <v>126</v>
      </c>
      <c r="B194" s="9">
        <v>46009</v>
      </c>
      <c r="C194" s="13" t="str">
        <f>HYPERLINK("https://eping.wto.org/en/Search?viewData= G/SPS/N/BDI/114/Add.1, G/SPS/N/KEN/293/Add.1, G/SPS/N/RWA/107/Add.1, G/SPS/N/TZA/372/Add.1, G/SPS/N/UGA/365/Add.1"," G/SPS/N/BDI/114/Add.1, G/SPS/N/KEN/293/Add.1, G/SPS/N/RWA/107/Add.1, G/SPS/N/TZA/372/Add.1, G/SPS/N/UGA/365/Add.1")</f>
        <v xml:space="preserve"> G/SPS/N/BDI/114/Add.1, G/SPS/N/KEN/293/Add.1, G/SPS/N/RWA/107/Add.1, G/SPS/N/TZA/372/Add.1, G/SPS/N/UGA/365/Add.1</v>
      </c>
      <c r="D194" s="1" t="s">
        <v>2847</v>
      </c>
      <c r="E194" s="1" t="s">
        <v>2848</v>
      </c>
      <c r="F194" s="1" t="s">
        <v>1196</v>
      </c>
      <c r="G194" s="1" t="s">
        <v>1197</v>
      </c>
      <c r="H194" s="1" t="s">
        <v>97</v>
      </c>
      <c r="I194" s="1" t="s">
        <v>169</v>
      </c>
      <c r="J194" s="1" t="s">
        <v>23</v>
      </c>
      <c r="K194" s="1" t="s">
        <v>199</v>
      </c>
      <c r="L194" s="3"/>
      <c r="M194" s="9" t="s">
        <v>23</v>
      </c>
      <c r="N194" s="9" t="s">
        <v>23</v>
      </c>
      <c r="O194" s="9" t="s">
        <v>23</v>
      </c>
      <c r="P194" s="3" t="s">
        <v>71</v>
      </c>
      <c r="Q194" s="3"/>
      <c r="R194" s="3" t="str">
        <f>HYPERLINK("https://docs.wto.org/imrd/directdoc.asp?DDFDocuments/t/G/SPS/NBDI114A1.docx", "https://docs.wto.org/imrd/directdoc.asp?DDFDocuments/t/G/SPS/NBDI114A1.docx")</f>
        <v>https://docs.wto.org/imrd/directdoc.asp?DDFDocuments/t/G/SPS/NBDI114A1.docx</v>
      </c>
      <c r="S194" s="3" t="str">
        <f>HYPERLINK("https://docs.wto.org/imrd/directdoc.asp?DDFDocuments/u/G/SPS/NBDI114A1.docx", "https://docs.wto.org/imrd/directdoc.asp?DDFDocuments/u/G/SPS/NBDI114A1.docx")</f>
        <v>https://docs.wto.org/imrd/directdoc.asp?DDFDocuments/u/G/SPS/NBDI114A1.docx</v>
      </c>
      <c r="T194" s="3" t="str">
        <f>HYPERLINK("https://docs.wto.org/imrd/directdoc.asp?DDFDocuments/v/G/SPS/NBDI114A1.docx", "https://docs.wto.org/imrd/directdoc.asp?DDFDocuments/v/G/SPS/NBDI114A1.docx")</f>
        <v>https://docs.wto.org/imrd/directdoc.asp?DDFDocuments/v/G/SPS/NBDI114A1.docx</v>
      </c>
    </row>
    <row r="195" spans="1:20" ht="180" x14ac:dyDescent="0.25">
      <c r="A195" s="3" t="s">
        <v>22</v>
      </c>
      <c r="B195" s="9">
        <v>46009</v>
      </c>
      <c r="C195" s="13" t="str">
        <f>HYPERLINK("https://eping.wto.org/en/Search?viewData= G/SPS/N/BDI/74/Add.1, G/SPS/N/KEN/241/Add.1, G/SPS/N/RWA/67/Add.1, G/SPS/N/TZA/309/Add.1, G/SPS/N/UGA/293/Add.1"," G/SPS/N/BDI/74/Add.1, G/SPS/N/KEN/241/Add.1, G/SPS/N/RWA/67/Add.1, G/SPS/N/TZA/309/Add.1, G/SPS/N/UGA/293/Add.1")</f>
        <v xml:space="preserve"> G/SPS/N/BDI/74/Add.1, G/SPS/N/KEN/241/Add.1, G/SPS/N/RWA/67/Add.1, G/SPS/N/TZA/309/Add.1, G/SPS/N/UGA/293/Add.1</v>
      </c>
      <c r="D195" s="1" t="s">
        <v>2855</v>
      </c>
      <c r="E195" s="1" t="s">
        <v>2856</v>
      </c>
      <c r="F195" s="1" t="s">
        <v>1301</v>
      </c>
      <c r="G195" s="1" t="s">
        <v>1302</v>
      </c>
      <c r="H195" s="1" t="s">
        <v>115</v>
      </c>
      <c r="I195" s="1" t="s">
        <v>2807</v>
      </c>
      <c r="J195" s="1" t="s">
        <v>23</v>
      </c>
      <c r="K195" s="1" t="s">
        <v>2857</v>
      </c>
      <c r="L195" s="3"/>
      <c r="M195" s="9" t="s">
        <v>23</v>
      </c>
      <c r="N195" s="9" t="s">
        <v>23</v>
      </c>
      <c r="O195" s="9" t="s">
        <v>23</v>
      </c>
      <c r="P195" s="3" t="s">
        <v>71</v>
      </c>
      <c r="Q195" s="3"/>
      <c r="R195" s="3" t="str">
        <f>HYPERLINK("https://docs.wto.org/imrd/directdoc.asp?DDFDocuments/t/G/SPS/NBDI74A1.docx", "https://docs.wto.org/imrd/directdoc.asp?DDFDocuments/t/G/SPS/NBDI74A1.docx")</f>
        <v>https://docs.wto.org/imrd/directdoc.asp?DDFDocuments/t/G/SPS/NBDI74A1.docx</v>
      </c>
      <c r="S195" s="3" t="str">
        <f>HYPERLINK("https://docs.wto.org/imrd/directdoc.asp?DDFDocuments/u/G/SPS/NBDI74A1.docx", "https://docs.wto.org/imrd/directdoc.asp?DDFDocuments/u/G/SPS/NBDI74A1.docx")</f>
        <v>https://docs.wto.org/imrd/directdoc.asp?DDFDocuments/u/G/SPS/NBDI74A1.docx</v>
      </c>
      <c r="T195" s="3" t="str">
        <f>HYPERLINK("https://docs.wto.org/imrd/directdoc.asp?DDFDocuments/v/G/SPS/NBDI74A1.docx", "https://docs.wto.org/imrd/directdoc.asp?DDFDocuments/v/G/SPS/NBDI74A1.docx")</f>
        <v>https://docs.wto.org/imrd/directdoc.asp?DDFDocuments/v/G/SPS/NBDI74A1.docx</v>
      </c>
    </row>
    <row r="196" spans="1:20" ht="165" x14ac:dyDescent="0.25">
      <c r="A196" s="3" t="s">
        <v>28</v>
      </c>
      <c r="B196" s="9">
        <v>46009</v>
      </c>
      <c r="C196" s="13" t="str">
        <f>HYPERLINK("https://eping.wto.org/en/Search?viewData= G/SPS/N/UGA/319/Add.1"," G/SPS/N/UGA/319/Add.1")</f>
        <v xml:space="preserve"> G/SPS/N/UGA/319/Add.1</v>
      </c>
      <c r="D196" s="1" t="s">
        <v>1792</v>
      </c>
      <c r="E196" s="1" t="s">
        <v>2887</v>
      </c>
      <c r="F196" s="1" t="s">
        <v>2888</v>
      </c>
      <c r="G196" s="1" t="s">
        <v>1795</v>
      </c>
      <c r="H196" s="1" t="s">
        <v>1123</v>
      </c>
      <c r="I196" s="1" t="s">
        <v>169</v>
      </c>
      <c r="J196" s="1" t="s">
        <v>23</v>
      </c>
      <c r="K196" s="1" t="s">
        <v>2764</v>
      </c>
      <c r="L196" s="3"/>
      <c r="M196" s="9" t="s">
        <v>23</v>
      </c>
      <c r="N196" s="9" t="s">
        <v>23</v>
      </c>
      <c r="O196" s="9" t="s">
        <v>23</v>
      </c>
      <c r="P196" s="3" t="s">
        <v>71</v>
      </c>
      <c r="Q196" s="3"/>
      <c r="R196" s="3" t="str">
        <f>HYPERLINK("https://docs.wto.org/imrd/directdoc.asp?DDFDocuments/t/G/SPS/NUGA319A1.docx", "https://docs.wto.org/imrd/directdoc.asp?DDFDocuments/t/G/SPS/NUGA319A1.docx")</f>
        <v>https://docs.wto.org/imrd/directdoc.asp?DDFDocuments/t/G/SPS/NUGA319A1.docx</v>
      </c>
      <c r="S196" s="3" t="str">
        <f>HYPERLINK("https://docs.wto.org/imrd/directdoc.asp?DDFDocuments/u/G/SPS/NUGA319A1.docx", "https://docs.wto.org/imrd/directdoc.asp?DDFDocuments/u/G/SPS/NUGA319A1.docx")</f>
        <v>https://docs.wto.org/imrd/directdoc.asp?DDFDocuments/u/G/SPS/NUGA319A1.docx</v>
      </c>
      <c r="T196" s="3" t="str">
        <f>HYPERLINK("https://docs.wto.org/imrd/directdoc.asp?DDFDocuments/v/G/SPS/NUGA319A1.docx", "https://docs.wto.org/imrd/directdoc.asp?DDFDocuments/v/G/SPS/NUGA319A1.docx")</f>
        <v>https://docs.wto.org/imrd/directdoc.asp?DDFDocuments/v/G/SPS/NUGA319A1.docx</v>
      </c>
    </row>
    <row r="197" spans="1:20" ht="105" x14ac:dyDescent="0.25">
      <c r="A197" s="3" t="s">
        <v>28</v>
      </c>
      <c r="B197" s="9">
        <v>46009</v>
      </c>
      <c r="C197" s="13" t="str">
        <f>HYPERLINK("https://eping.wto.org/en/Search?viewData= G/SPS/N/UGA/320/Add.1"," G/SPS/N/UGA/320/Add.1")</f>
        <v xml:space="preserve"> G/SPS/N/UGA/320/Add.1</v>
      </c>
      <c r="D197" s="1" t="s">
        <v>1688</v>
      </c>
      <c r="E197" s="1" t="s">
        <v>2889</v>
      </c>
      <c r="F197" s="1" t="s">
        <v>1690</v>
      </c>
      <c r="G197" s="1" t="s">
        <v>1691</v>
      </c>
      <c r="H197" s="1" t="s">
        <v>1123</v>
      </c>
      <c r="I197" s="1" t="s">
        <v>169</v>
      </c>
      <c r="J197" s="1" t="s">
        <v>23</v>
      </c>
      <c r="K197" s="1" t="s">
        <v>199</v>
      </c>
      <c r="L197" s="3"/>
      <c r="M197" s="9" t="s">
        <v>23</v>
      </c>
      <c r="N197" s="9" t="s">
        <v>23</v>
      </c>
      <c r="O197" s="9" t="s">
        <v>23</v>
      </c>
      <c r="P197" s="3" t="s">
        <v>71</v>
      </c>
      <c r="Q197" s="3"/>
      <c r="R197" s="3" t="str">
        <f>HYPERLINK("https://docs.wto.org/imrd/directdoc.asp?DDFDocuments/t/G/SPS/NUGA320A1.docx", "https://docs.wto.org/imrd/directdoc.asp?DDFDocuments/t/G/SPS/NUGA320A1.docx")</f>
        <v>https://docs.wto.org/imrd/directdoc.asp?DDFDocuments/t/G/SPS/NUGA320A1.docx</v>
      </c>
      <c r="S197" s="3" t="str">
        <f>HYPERLINK("https://docs.wto.org/imrd/directdoc.asp?DDFDocuments/u/G/SPS/NUGA320A1.docx", "https://docs.wto.org/imrd/directdoc.asp?DDFDocuments/u/G/SPS/NUGA320A1.docx")</f>
        <v>https://docs.wto.org/imrd/directdoc.asp?DDFDocuments/u/G/SPS/NUGA320A1.docx</v>
      </c>
      <c r="T197" s="3" t="str">
        <f>HYPERLINK("https://docs.wto.org/imrd/directdoc.asp?DDFDocuments/v/G/SPS/NUGA320A1.docx", "https://docs.wto.org/imrd/directdoc.asp?DDFDocuments/v/G/SPS/NUGA320A1.docx")</f>
        <v>https://docs.wto.org/imrd/directdoc.asp?DDFDocuments/v/G/SPS/NUGA320A1.docx</v>
      </c>
    </row>
    <row r="198" spans="1:20" ht="390" x14ac:dyDescent="0.25">
      <c r="A198" s="3" t="s">
        <v>28</v>
      </c>
      <c r="B198" s="9">
        <v>46009</v>
      </c>
      <c r="C198" s="13" t="str">
        <f>HYPERLINK("https://eping.wto.org/en/Search?viewData= G/SPS/N/BDI/60/Add.2, G/SPS/N/KEN/216/Add.2, G/SPS/N/RWA/53/Add.2, G/SPS/N/TZA/282/Add.2, G/SPS/N/UGA/257/Add.2"," G/SPS/N/BDI/60/Add.2, G/SPS/N/KEN/216/Add.2, G/SPS/N/RWA/53/Add.2, G/SPS/N/TZA/282/Add.2, G/SPS/N/UGA/257/Add.2")</f>
        <v xml:space="preserve"> G/SPS/N/BDI/60/Add.2, G/SPS/N/KEN/216/Add.2, G/SPS/N/RWA/53/Add.2, G/SPS/N/TZA/282/Add.2, G/SPS/N/UGA/257/Add.2</v>
      </c>
      <c r="D198" s="1" t="s">
        <v>2823</v>
      </c>
      <c r="E198" s="1" t="s">
        <v>2824</v>
      </c>
      <c r="F198" s="1" t="s">
        <v>2773</v>
      </c>
      <c r="G198" s="1" t="s">
        <v>1122</v>
      </c>
      <c r="H198" s="1" t="s">
        <v>1123</v>
      </c>
      <c r="I198" s="1" t="s">
        <v>169</v>
      </c>
      <c r="J198" s="1" t="s">
        <v>23</v>
      </c>
      <c r="K198" s="1" t="s">
        <v>199</v>
      </c>
      <c r="L198" s="3"/>
      <c r="M198" s="9" t="s">
        <v>23</v>
      </c>
      <c r="N198" s="9" t="s">
        <v>23</v>
      </c>
      <c r="O198" s="9" t="s">
        <v>23</v>
      </c>
      <c r="P198" s="3" t="s">
        <v>71</v>
      </c>
      <c r="Q198" s="3"/>
      <c r="R198" s="3" t="str">
        <f>HYPERLINK("https://docs.wto.org/imrd/directdoc.asp?DDFDocuments/t/G/SPS/NBDI60A2.docx", "https://docs.wto.org/imrd/directdoc.asp?DDFDocuments/t/G/SPS/NBDI60A2.docx")</f>
        <v>https://docs.wto.org/imrd/directdoc.asp?DDFDocuments/t/G/SPS/NBDI60A2.docx</v>
      </c>
      <c r="S198" s="3" t="str">
        <f>HYPERLINK("https://docs.wto.org/imrd/directdoc.asp?DDFDocuments/u/G/SPS/NBDI60A2.docx", "https://docs.wto.org/imrd/directdoc.asp?DDFDocuments/u/G/SPS/NBDI60A2.docx")</f>
        <v>https://docs.wto.org/imrd/directdoc.asp?DDFDocuments/u/G/SPS/NBDI60A2.docx</v>
      </c>
      <c r="T198" s="3" t="str">
        <f>HYPERLINK("https://docs.wto.org/imrd/directdoc.asp?DDFDocuments/v/G/SPS/NBDI60A2.docx", "https://docs.wto.org/imrd/directdoc.asp?DDFDocuments/v/G/SPS/NBDI60A2.docx")</f>
        <v>https://docs.wto.org/imrd/directdoc.asp?DDFDocuments/v/G/SPS/NBDI60A2.docx</v>
      </c>
    </row>
    <row r="199" spans="1:20" ht="105" x14ac:dyDescent="0.25">
      <c r="A199" s="3" t="s">
        <v>28</v>
      </c>
      <c r="B199" s="9">
        <v>46009</v>
      </c>
      <c r="C199" s="13" t="str">
        <f>HYPERLINK("https://eping.wto.org/en/Search?viewData= G/SPS/N/BDI/39/Add.2, G/SPS/N/KEN/195/Add.2, G/SPS/N/RWA/32/Add.2, G/SPS/N/TZA/253/Add.2, G/SPS/N/UGA/236/Add.2"," G/SPS/N/BDI/39/Add.2, G/SPS/N/KEN/195/Add.2, G/SPS/N/RWA/32/Add.2, G/SPS/N/TZA/253/Add.2, G/SPS/N/UGA/236/Add.2")</f>
        <v xml:space="preserve"> G/SPS/N/BDI/39/Add.2, G/SPS/N/KEN/195/Add.2, G/SPS/N/RWA/32/Add.2, G/SPS/N/TZA/253/Add.2, G/SPS/N/UGA/236/Add.2</v>
      </c>
      <c r="D199" s="1" t="s">
        <v>2825</v>
      </c>
      <c r="E199" s="1" t="s">
        <v>2826</v>
      </c>
      <c r="F199" s="1" t="s">
        <v>1251</v>
      </c>
      <c r="G199" s="1" t="s">
        <v>1252</v>
      </c>
      <c r="H199" s="1" t="s">
        <v>92</v>
      </c>
      <c r="I199" s="1" t="s">
        <v>169</v>
      </c>
      <c r="J199" s="1" t="s">
        <v>23</v>
      </c>
      <c r="K199" s="1" t="s">
        <v>199</v>
      </c>
      <c r="L199" s="3"/>
      <c r="M199" s="9" t="s">
        <v>23</v>
      </c>
      <c r="N199" s="9" t="s">
        <v>23</v>
      </c>
      <c r="O199" s="9" t="s">
        <v>23</v>
      </c>
      <c r="P199" s="3" t="s">
        <v>71</v>
      </c>
      <c r="Q199" s="3"/>
      <c r="R199" s="3" t="str">
        <f>HYPERLINK("https://docs.wto.org/imrd/directdoc.asp?DDFDocuments/t/G/SPS/NBDI39A2.docx", "https://docs.wto.org/imrd/directdoc.asp?DDFDocuments/t/G/SPS/NBDI39A2.docx")</f>
        <v>https://docs.wto.org/imrd/directdoc.asp?DDFDocuments/t/G/SPS/NBDI39A2.docx</v>
      </c>
      <c r="S199" s="3" t="str">
        <f>HYPERLINK("https://docs.wto.org/imrd/directdoc.asp?DDFDocuments/u/G/SPS/NBDI39A2.docx", "https://docs.wto.org/imrd/directdoc.asp?DDFDocuments/u/G/SPS/NBDI39A2.docx")</f>
        <v>https://docs.wto.org/imrd/directdoc.asp?DDFDocuments/u/G/SPS/NBDI39A2.docx</v>
      </c>
      <c r="T199" s="3" t="str">
        <f>HYPERLINK("https://docs.wto.org/imrd/directdoc.asp?DDFDocuments/v/G/SPS/NBDI39A2.docx", "https://docs.wto.org/imrd/directdoc.asp?DDFDocuments/v/G/SPS/NBDI39A2.docx")</f>
        <v>https://docs.wto.org/imrd/directdoc.asp?DDFDocuments/v/G/SPS/NBDI39A2.docx</v>
      </c>
    </row>
    <row r="200" spans="1:20" ht="390" x14ac:dyDescent="0.25">
      <c r="A200" s="3" t="s">
        <v>22</v>
      </c>
      <c r="B200" s="9">
        <v>46009</v>
      </c>
      <c r="C200" s="13" t="str">
        <f>HYPERLINK("https://eping.wto.org/en/Search?viewData= G/SPS/N/BDI/62/Add.2, G/SPS/N/KEN/218/Add.2, G/SPS/N/RWA/55/Add.2, G/SPS/N/TZA/284/Add.2, G/SPS/N/UGA/259/Add.2"," G/SPS/N/BDI/62/Add.2, G/SPS/N/KEN/218/Add.2, G/SPS/N/RWA/55/Add.2, G/SPS/N/TZA/284/Add.2, G/SPS/N/UGA/259/Add.2")</f>
        <v xml:space="preserve"> G/SPS/N/BDI/62/Add.2, G/SPS/N/KEN/218/Add.2, G/SPS/N/RWA/55/Add.2, G/SPS/N/TZA/284/Add.2, G/SPS/N/UGA/259/Add.2</v>
      </c>
      <c r="D200" s="1" t="s">
        <v>1119</v>
      </c>
      <c r="E200" s="1" t="s">
        <v>2772</v>
      </c>
      <c r="F200" s="1" t="s">
        <v>2773</v>
      </c>
      <c r="G200" s="1" t="s">
        <v>1122</v>
      </c>
      <c r="H200" s="1" t="s">
        <v>1123</v>
      </c>
      <c r="I200" s="1" t="s">
        <v>169</v>
      </c>
      <c r="J200" s="1" t="s">
        <v>23</v>
      </c>
      <c r="K200" s="1" t="s">
        <v>209</v>
      </c>
      <c r="L200" s="3"/>
      <c r="M200" s="9" t="s">
        <v>23</v>
      </c>
      <c r="N200" s="9" t="s">
        <v>23</v>
      </c>
      <c r="O200" s="9" t="s">
        <v>23</v>
      </c>
      <c r="P200" s="3" t="s">
        <v>71</v>
      </c>
      <c r="Q200" s="3"/>
      <c r="R200" s="3" t="str">
        <f>HYPERLINK("https://docs.wto.org/imrd/directdoc.asp?DDFDocuments/t/G/SPS/NBDI62A2.docx", "https://docs.wto.org/imrd/directdoc.asp?DDFDocuments/t/G/SPS/NBDI62A2.docx")</f>
        <v>https://docs.wto.org/imrd/directdoc.asp?DDFDocuments/t/G/SPS/NBDI62A2.docx</v>
      </c>
      <c r="S200" s="3" t="str">
        <f>HYPERLINK("https://docs.wto.org/imrd/directdoc.asp?DDFDocuments/u/G/SPS/NBDI62A2.docx", "https://docs.wto.org/imrd/directdoc.asp?DDFDocuments/u/G/SPS/NBDI62A2.docx")</f>
        <v>https://docs.wto.org/imrd/directdoc.asp?DDFDocuments/u/G/SPS/NBDI62A2.docx</v>
      </c>
      <c r="T200" s="3" t="str">
        <f>HYPERLINK("https://docs.wto.org/imrd/directdoc.asp?DDFDocuments/v/G/SPS/NBDI62A2.docx", "https://docs.wto.org/imrd/directdoc.asp?DDFDocuments/v/G/SPS/NBDI62A2.docx")</f>
        <v>https://docs.wto.org/imrd/directdoc.asp?DDFDocuments/v/G/SPS/NBDI62A2.docx</v>
      </c>
    </row>
    <row r="201" spans="1:20" ht="180" x14ac:dyDescent="0.25">
      <c r="A201" s="3" t="s">
        <v>126</v>
      </c>
      <c r="B201" s="9">
        <v>46009</v>
      </c>
      <c r="C201" s="13" t="str">
        <f>HYPERLINK("https://eping.wto.org/en/Search?viewData= G/SPS/N/BDI/29/Add.2, G/SPS/N/KEN/182/Add.2, G/SPS/N/RWA/22/Add.2, G/SPS/N/TZA/215/Add.2, G/SPS/N/UGA/224/Add.2"," G/SPS/N/BDI/29/Add.2, G/SPS/N/KEN/182/Add.2, G/SPS/N/RWA/22/Add.2, G/SPS/N/TZA/215/Add.2, G/SPS/N/UGA/224/Add.2")</f>
        <v xml:space="preserve"> G/SPS/N/BDI/29/Add.2, G/SPS/N/KEN/182/Add.2, G/SPS/N/RWA/22/Add.2, G/SPS/N/TZA/215/Add.2, G/SPS/N/UGA/224/Add.2</v>
      </c>
      <c r="D201" s="1" t="s">
        <v>1282</v>
      </c>
      <c r="E201" s="1" t="s">
        <v>2868</v>
      </c>
      <c r="F201" s="1" t="s">
        <v>2869</v>
      </c>
      <c r="G201" s="1" t="s">
        <v>1285</v>
      </c>
      <c r="H201" s="1" t="s">
        <v>1235</v>
      </c>
      <c r="I201" s="1" t="s">
        <v>169</v>
      </c>
      <c r="J201" s="1" t="s">
        <v>23</v>
      </c>
      <c r="K201" s="1" t="s">
        <v>200</v>
      </c>
      <c r="L201" s="3"/>
      <c r="M201" s="9" t="s">
        <v>23</v>
      </c>
      <c r="N201" s="9" t="s">
        <v>23</v>
      </c>
      <c r="O201" s="9" t="s">
        <v>23</v>
      </c>
      <c r="P201" s="3" t="s">
        <v>71</v>
      </c>
      <c r="Q201" s="3"/>
      <c r="R201" s="3" t="str">
        <f>HYPERLINK("https://docs.wto.org/imrd/directdoc.asp?DDFDocuments/t/G/SPS/NBDI29A2.docx", "https://docs.wto.org/imrd/directdoc.asp?DDFDocuments/t/G/SPS/NBDI29A2.docx")</f>
        <v>https://docs.wto.org/imrd/directdoc.asp?DDFDocuments/t/G/SPS/NBDI29A2.docx</v>
      </c>
      <c r="S201" s="3" t="str">
        <f>HYPERLINK("https://docs.wto.org/imrd/directdoc.asp?DDFDocuments/u/G/SPS/NBDI29A2.docx", "https://docs.wto.org/imrd/directdoc.asp?DDFDocuments/u/G/SPS/NBDI29A2.docx")</f>
        <v>https://docs.wto.org/imrd/directdoc.asp?DDFDocuments/u/G/SPS/NBDI29A2.docx</v>
      </c>
      <c r="T201" s="3" t="str">
        <f>HYPERLINK("https://docs.wto.org/imrd/directdoc.asp?DDFDocuments/v/G/SPS/NBDI29A2.docx", "https://docs.wto.org/imrd/directdoc.asp?DDFDocuments/v/G/SPS/NBDI29A2.docx")</f>
        <v>https://docs.wto.org/imrd/directdoc.asp?DDFDocuments/v/G/SPS/NBDI29A2.docx</v>
      </c>
    </row>
    <row r="202" spans="1:20" ht="90" x14ac:dyDescent="0.25">
      <c r="A202" s="3" t="s">
        <v>43</v>
      </c>
      <c r="B202" s="9">
        <v>46009</v>
      </c>
      <c r="C202" s="13" t="str">
        <f>HYPERLINK("https://eping.wto.org/en/Search?viewData= G/SPS/N/BDI/40/Add.2, G/SPS/N/KEN/196/Add.2, G/SPS/N/RWA/33/Add.2, G/SPS/N/TZA/254/Add.2, G/SPS/N/UGA/237/Add.2"," G/SPS/N/BDI/40/Add.2, G/SPS/N/KEN/196/Add.2, G/SPS/N/RWA/33/Add.2, G/SPS/N/TZA/254/Add.2, G/SPS/N/UGA/237/Add.2")</f>
        <v xml:space="preserve"> G/SPS/N/BDI/40/Add.2, G/SPS/N/KEN/196/Add.2, G/SPS/N/RWA/33/Add.2, G/SPS/N/TZA/254/Add.2, G/SPS/N/UGA/237/Add.2</v>
      </c>
      <c r="D202" s="1" t="s">
        <v>2870</v>
      </c>
      <c r="E202" s="1" t="s">
        <v>2871</v>
      </c>
      <c r="F202" s="1" t="s">
        <v>1186</v>
      </c>
      <c r="G202" s="1" t="s">
        <v>1187</v>
      </c>
      <c r="H202" s="1" t="s">
        <v>92</v>
      </c>
      <c r="I202" s="1" t="s">
        <v>169</v>
      </c>
      <c r="J202" s="1" t="s">
        <v>23</v>
      </c>
      <c r="K202" s="1" t="s">
        <v>200</v>
      </c>
      <c r="L202" s="3"/>
      <c r="M202" s="9" t="s">
        <v>23</v>
      </c>
      <c r="N202" s="9" t="s">
        <v>23</v>
      </c>
      <c r="O202" s="9" t="s">
        <v>23</v>
      </c>
      <c r="P202" s="3" t="s">
        <v>71</v>
      </c>
      <c r="Q202" s="3"/>
      <c r="R202" s="3" t="str">
        <f>HYPERLINK("https://docs.wto.org/imrd/directdoc.asp?DDFDocuments/t/G/SPS/NBDI40A2.docx", "https://docs.wto.org/imrd/directdoc.asp?DDFDocuments/t/G/SPS/NBDI40A2.docx")</f>
        <v>https://docs.wto.org/imrd/directdoc.asp?DDFDocuments/t/G/SPS/NBDI40A2.docx</v>
      </c>
      <c r="S202" s="3" t="str">
        <f>HYPERLINK("https://docs.wto.org/imrd/directdoc.asp?DDFDocuments/u/G/SPS/NBDI40A2.docx", "https://docs.wto.org/imrd/directdoc.asp?DDFDocuments/u/G/SPS/NBDI40A2.docx")</f>
        <v>https://docs.wto.org/imrd/directdoc.asp?DDFDocuments/u/G/SPS/NBDI40A2.docx</v>
      </c>
      <c r="T202" s="3" t="str">
        <f>HYPERLINK("https://docs.wto.org/imrd/directdoc.asp?DDFDocuments/v/G/SPS/NBDI40A2.docx", "https://docs.wto.org/imrd/directdoc.asp?DDFDocuments/v/G/SPS/NBDI40A2.docx")</f>
        <v>https://docs.wto.org/imrd/directdoc.asp?DDFDocuments/v/G/SPS/NBDI40A2.docx</v>
      </c>
    </row>
    <row r="203" spans="1:20" ht="105" x14ac:dyDescent="0.25">
      <c r="A203" s="3" t="s">
        <v>47</v>
      </c>
      <c r="B203" s="9">
        <v>46009</v>
      </c>
      <c r="C203" s="13" t="str">
        <f>HYPERLINK("https://eping.wto.org/en/Search?viewData= G/SPS/N/BDI/38/Add.2, G/SPS/N/KEN/194/Add.2, G/SPS/N/RWA/31/Add.2, G/SPS/N/TZA/252/Add.2, G/SPS/N/UGA/235/Add.2"," G/SPS/N/BDI/38/Add.2, G/SPS/N/KEN/194/Add.2, G/SPS/N/RWA/31/Add.2, G/SPS/N/TZA/252/Add.2, G/SPS/N/UGA/235/Add.2")</f>
        <v xml:space="preserve"> G/SPS/N/BDI/38/Add.2, G/SPS/N/KEN/194/Add.2, G/SPS/N/RWA/31/Add.2, G/SPS/N/TZA/252/Add.2, G/SPS/N/UGA/235/Add.2</v>
      </c>
      <c r="D203" s="1" t="s">
        <v>2885</v>
      </c>
      <c r="E203" s="1" t="s">
        <v>2886</v>
      </c>
      <c r="F203" s="1" t="s">
        <v>1251</v>
      </c>
      <c r="G203" s="1" t="s">
        <v>1252</v>
      </c>
      <c r="H203" s="1" t="s">
        <v>92</v>
      </c>
      <c r="I203" s="1" t="s">
        <v>169</v>
      </c>
      <c r="J203" s="1" t="s">
        <v>23</v>
      </c>
      <c r="K203" s="1" t="s">
        <v>199</v>
      </c>
      <c r="L203" s="3"/>
      <c r="M203" s="9" t="s">
        <v>23</v>
      </c>
      <c r="N203" s="9" t="s">
        <v>23</v>
      </c>
      <c r="O203" s="9" t="s">
        <v>23</v>
      </c>
      <c r="P203" s="3" t="s">
        <v>71</v>
      </c>
      <c r="Q203" s="3"/>
      <c r="R203" s="3" t="str">
        <f>HYPERLINK("https://docs.wto.org/imrd/directdoc.asp?DDFDocuments/t/G/SPS/NBDI38A2.docx", "https://docs.wto.org/imrd/directdoc.asp?DDFDocuments/t/G/SPS/NBDI38A2.docx")</f>
        <v>https://docs.wto.org/imrd/directdoc.asp?DDFDocuments/t/G/SPS/NBDI38A2.docx</v>
      </c>
      <c r="S203" s="3" t="str">
        <f>HYPERLINK("https://docs.wto.org/imrd/directdoc.asp?DDFDocuments/u/G/SPS/NBDI38A2.docx", "https://docs.wto.org/imrd/directdoc.asp?DDFDocuments/u/G/SPS/NBDI38A2.docx")</f>
        <v>https://docs.wto.org/imrd/directdoc.asp?DDFDocuments/u/G/SPS/NBDI38A2.docx</v>
      </c>
      <c r="T203" s="3" t="str">
        <f>HYPERLINK("https://docs.wto.org/imrd/directdoc.asp?DDFDocuments/v/G/SPS/NBDI38A2.docx", "https://docs.wto.org/imrd/directdoc.asp?DDFDocuments/v/G/SPS/NBDI38A2.docx")</f>
        <v>https://docs.wto.org/imrd/directdoc.asp?DDFDocuments/v/G/SPS/NBDI38A2.docx</v>
      </c>
    </row>
    <row r="204" spans="1:20" ht="120" x14ac:dyDescent="0.25">
      <c r="A204" s="3" t="s">
        <v>47</v>
      </c>
      <c r="B204" s="9">
        <v>46009</v>
      </c>
      <c r="C204" s="13" t="str">
        <f>HYPERLINK("https://eping.wto.org/en/Search?viewData= G/SPS/N/BDI/47/Add.2, G/SPS/N/KEN/203/Add.2, G/SPS/N/RWA/40/Add.2, G/SPS/N/TZA/261/Add.2, G/SPS/N/UGA/244/Add.2"," G/SPS/N/BDI/47/Add.2, G/SPS/N/KEN/203/Add.2, G/SPS/N/RWA/40/Add.2, G/SPS/N/TZA/261/Add.2, G/SPS/N/UGA/244/Add.2")</f>
        <v xml:space="preserve"> G/SPS/N/BDI/47/Add.2, G/SPS/N/KEN/203/Add.2, G/SPS/N/RWA/40/Add.2, G/SPS/N/TZA/261/Add.2, G/SPS/N/UGA/244/Add.2</v>
      </c>
      <c r="D204" s="1" t="s">
        <v>2890</v>
      </c>
      <c r="E204" s="1" t="s">
        <v>2891</v>
      </c>
      <c r="F204" s="1" t="s">
        <v>1132</v>
      </c>
      <c r="G204" s="1" t="s">
        <v>1133</v>
      </c>
      <c r="H204" s="1" t="s">
        <v>131</v>
      </c>
      <c r="I204" s="1" t="s">
        <v>180</v>
      </c>
      <c r="J204" s="1" t="s">
        <v>23</v>
      </c>
      <c r="K204" s="1" t="s">
        <v>2877</v>
      </c>
      <c r="L204" s="3"/>
      <c r="M204" s="9" t="s">
        <v>23</v>
      </c>
      <c r="N204" s="9" t="s">
        <v>23</v>
      </c>
      <c r="O204" s="9" t="s">
        <v>23</v>
      </c>
      <c r="P204" s="3" t="s">
        <v>71</v>
      </c>
      <c r="Q204" s="3"/>
      <c r="R204" s="3" t="str">
        <f>HYPERLINK("https://docs.wto.org/imrd/directdoc.asp?DDFDocuments/t/G/SPS/NBDI47A2.docx", "https://docs.wto.org/imrd/directdoc.asp?DDFDocuments/t/G/SPS/NBDI47A2.docx")</f>
        <v>https://docs.wto.org/imrd/directdoc.asp?DDFDocuments/t/G/SPS/NBDI47A2.docx</v>
      </c>
      <c r="S204" s="3" t="str">
        <f>HYPERLINK("https://docs.wto.org/imrd/directdoc.asp?DDFDocuments/u/G/SPS/NBDI47A2.docx", "https://docs.wto.org/imrd/directdoc.asp?DDFDocuments/u/G/SPS/NBDI47A2.docx")</f>
        <v>https://docs.wto.org/imrd/directdoc.asp?DDFDocuments/u/G/SPS/NBDI47A2.docx</v>
      </c>
      <c r="T204" s="3" t="str">
        <f>HYPERLINK("https://docs.wto.org/imrd/directdoc.asp?DDFDocuments/v/G/SPS/NBDI47A2.docx", "https://docs.wto.org/imrd/directdoc.asp?DDFDocuments/v/G/SPS/NBDI47A2.docx")</f>
        <v>https://docs.wto.org/imrd/directdoc.asp?DDFDocuments/v/G/SPS/NBDI47A2.docx</v>
      </c>
    </row>
    <row r="205" spans="1:20" ht="120" x14ac:dyDescent="0.25">
      <c r="A205" s="3" t="s">
        <v>22</v>
      </c>
      <c r="B205" s="9">
        <v>46009</v>
      </c>
      <c r="C205" s="13" t="str">
        <f>HYPERLINK("https://eping.wto.org/en/Search?viewData= G/SPS/N/BDI/47/Add.2, G/SPS/N/KEN/203/Add.2, G/SPS/N/RWA/40/Add.2, G/SPS/N/TZA/261/Add.2, G/SPS/N/UGA/244/Add.2"," G/SPS/N/BDI/47/Add.2, G/SPS/N/KEN/203/Add.2, G/SPS/N/RWA/40/Add.2, G/SPS/N/TZA/261/Add.2, G/SPS/N/UGA/244/Add.2")</f>
        <v xml:space="preserve"> G/SPS/N/BDI/47/Add.2, G/SPS/N/KEN/203/Add.2, G/SPS/N/RWA/40/Add.2, G/SPS/N/TZA/261/Add.2, G/SPS/N/UGA/244/Add.2</v>
      </c>
      <c r="D205" s="1" t="s">
        <v>2890</v>
      </c>
      <c r="E205" s="1" t="s">
        <v>2891</v>
      </c>
      <c r="F205" s="1" t="s">
        <v>1132</v>
      </c>
      <c r="G205" s="1" t="s">
        <v>1133</v>
      </c>
      <c r="H205" s="1" t="s">
        <v>131</v>
      </c>
      <c r="I205" s="1" t="s">
        <v>180</v>
      </c>
      <c r="J205" s="1" t="s">
        <v>23</v>
      </c>
      <c r="K205" s="1" t="s">
        <v>2795</v>
      </c>
      <c r="L205" s="3"/>
      <c r="M205" s="9" t="s">
        <v>23</v>
      </c>
      <c r="N205" s="9" t="s">
        <v>23</v>
      </c>
      <c r="O205" s="9" t="s">
        <v>23</v>
      </c>
      <c r="P205" s="3" t="s">
        <v>71</v>
      </c>
      <c r="Q205" s="3"/>
      <c r="R205" s="3" t="str">
        <f>HYPERLINK("https://docs.wto.org/imrd/directdoc.asp?DDFDocuments/t/G/SPS/NBDI47A2.docx", "https://docs.wto.org/imrd/directdoc.asp?DDFDocuments/t/G/SPS/NBDI47A2.docx")</f>
        <v>https://docs.wto.org/imrd/directdoc.asp?DDFDocuments/t/G/SPS/NBDI47A2.docx</v>
      </c>
      <c r="S205" s="3" t="str">
        <f>HYPERLINK("https://docs.wto.org/imrd/directdoc.asp?DDFDocuments/u/G/SPS/NBDI47A2.docx", "https://docs.wto.org/imrd/directdoc.asp?DDFDocuments/u/G/SPS/NBDI47A2.docx")</f>
        <v>https://docs.wto.org/imrd/directdoc.asp?DDFDocuments/u/G/SPS/NBDI47A2.docx</v>
      </c>
      <c r="T205" s="3" t="str">
        <f>HYPERLINK("https://docs.wto.org/imrd/directdoc.asp?DDFDocuments/v/G/SPS/NBDI47A2.docx", "https://docs.wto.org/imrd/directdoc.asp?DDFDocuments/v/G/SPS/NBDI47A2.docx")</f>
        <v>https://docs.wto.org/imrd/directdoc.asp?DDFDocuments/v/G/SPS/NBDI47A2.docx</v>
      </c>
    </row>
    <row r="206" spans="1:20" ht="210" x14ac:dyDescent="0.25">
      <c r="A206" s="3" t="s">
        <v>47</v>
      </c>
      <c r="B206" s="9">
        <v>46009</v>
      </c>
      <c r="C206" s="13" t="str">
        <f>HYPERLINK("https://eping.wto.org/en/Search?viewData= G/SPS/N/BDI/116/Add.1, G/SPS/N/KEN/295/Add.1, G/SPS/N/RWA/109/Add.1, G/SPS/N/TZA/374/Add.1, G/SPS/N/UGA/367/Add.1"," G/SPS/N/BDI/116/Add.1, G/SPS/N/KEN/295/Add.1, G/SPS/N/RWA/109/Add.1, G/SPS/N/TZA/374/Add.1, G/SPS/N/UGA/367/Add.1")</f>
        <v xml:space="preserve"> G/SPS/N/BDI/116/Add.1, G/SPS/N/KEN/295/Add.1, G/SPS/N/RWA/109/Add.1, G/SPS/N/TZA/374/Add.1, G/SPS/N/UGA/367/Add.1</v>
      </c>
      <c r="D206" s="1" t="s">
        <v>2878</v>
      </c>
      <c r="E206" s="1" t="s">
        <v>2879</v>
      </c>
      <c r="F206" s="1" t="s">
        <v>1153</v>
      </c>
      <c r="G206" s="1" t="s">
        <v>1154</v>
      </c>
      <c r="H206" s="1" t="s">
        <v>97</v>
      </c>
      <c r="I206" s="1" t="s">
        <v>169</v>
      </c>
      <c r="J206" s="1" t="s">
        <v>23</v>
      </c>
      <c r="K206" s="1" t="s">
        <v>200</v>
      </c>
      <c r="L206" s="3"/>
      <c r="M206" s="9" t="s">
        <v>23</v>
      </c>
      <c r="N206" s="9" t="s">
        <v>23</v>
      </c>
      <c r="O206" s="9" t="s">
        <v>23</v>
      </c>
      <c r="P206" s="3" t="s">
        <v>71</v>
      </c>
      <c r="Q206" s="3"/>
      <c r="R206" s="3" t="str">
        <f>HYPERLINK("https://docs.wto.org/imrd/directdoc.asp?DDFDocuments/t/G/SPS/NBDI116A1.docx", "https://docs.wto.org/imrd/directdoc.asp?DDFDocuments/t/G/SPS/NBDI116A1.docx")</f>
        <v>https://docs.wto.org/imrd/directdoc.asp?DDFDocuments/t/G/SPS/NBDI116A1.docx</v>
      </c>
      <c r="S206" s="3" t="str">
        <f>HYPERLINK("https://docs.wto.org/imrd/directdoc.asp?DDFDocuments/u/G/SPS/NBDI116A1.docx", "https://docs.wto.org/imrd/directdoc.asp?DDFDocuments/u/G/SPS/NBDI116A1.docx")</f>
        <v>https://docs.wto.org/imrd/directdoc.asp?DDFDocuments/u/G/SPS/NBDI116A1.docx</v>
      </c>
      <c r="T206" s="3" t="str">
        <f>HYPERLINK("https://docs.wto.org/imrd/directdoc.asp?DDFDocuments/v/G/SPS/NBDI116A1.docx", "https://docs.wto.org/imrd/directdoc.asp?DDFDocuments/v/G/SPS/NBDI116A1.docx")</f>
        <v>https://docs.wto.org/imrd/directdoc.asp?DDFDocuments/v/G/SPS/NBDI116A1.docx</v>
      </c>
    </row>
    <row r="207" spans="1:20" ht="75" x14ac:dyDescent="0.25">
      <c r="A207" s="3" t="s">
        <v>126</v>
      </c>
      <c r="B207" s="9">
        <v>46009</v>
      </c>
      <c r="C207" s="13" t="str">
        <f>HYPERLINK("https://eping.wto.org/en/Search?viewData= G/SPS/N/BDI/115/Add.1, G/SPS/N/KEN/294/Add.1, G/SPS/N/RWA/108/Add.1, G/SPS/N/TZA/373/Add.1, G/SPS/N/UGA/366/Add.1"," G/SPS/N/BDI/115/Add.1, G/SPS/N/KEN/294/Add.1, G/SPS/N/RWA/108/Add.1, G/SPS/N/TZA/373/Add.1, G/SPS/N/UGA/366/Add.1")</f>
        <v xml:space="preserve"> G/SPS/N/BDI/115/Add.1, G/SPS/N/KEN/294/Add.1, G/SPS/N/RWA/108/Add.1, G/SPS/N/TZA/373/Add.1, G/SPS/N/UGA/366/Add.1</v>
      </c>
      <c r="D207" s="1" t="s">
        <v>2827</v>
      </c>
      <c r="E207" s="1" t="s">
        <v>2828</v>
      </c>
      <c r="F207" s="1" t="s">
        <v>1157</v>
      </c>
      <c r="G207" s="1" t="s">
        <v>1158</v>
      </c>
      <c r="H207" s="1" t="s">
        <v>97</v>
      </c>
      <c r="I207" s="1" t="s">
        <v>169</v>
      </c>
      <c r="J207" s="1" t="s">
        <v>23</v>
      </c>
      <c r="K207" s="1" t="s">
        <v>200</v>
      </c>
      <c r="L207" s="3"/>
      <c r="M207" s="9" t="s">
        <v>23</v>
      </c>
      <c r="N207" s="9" t="s">
        <v>23</v>
      </c>
      <c r="O207" s="9" t="s">
        <v>23</v>
      </c>
      <c r="P207" s="3" t="s">
        <v>71</v>
      </c>
      <c r="Q207" s="3"/>
      <c r="R207" s="3" t="str">
        <f>HYPERLINK("https://docs.wto.org/imrd/directdoc.asp?DDFDocuments/t/G/SPS/NBDI115A1.docx", "https://docs.wto.org/imrd/directdoc.asp?DDFDocuments/t/G/SPS/NBDI115A1.docx")</f>
        <v>https://docs.wto.org/imrd/directdoc.asp?DDFDocuments/t/G/SPS/NBDI115A1.docx</v>
      </c>
      <c r="S207" s="3" t="str">
        <f>HYPERLINK("https://docs.wto.org/imrd/directdoc.asp?DDFDocuments/u/G/SPS/NBDI115A1.docx", "https://docs.wto.org/imrd/directdoc.asp?DDFDocuments/u/G/SPS/NBDI115A1.docx")</f>
        <v>https://docs.wto.org/imrd/directdoc.asp?DDFDocuments/u/G/SPS/NBDI115A1.docx</v>
      </c>
      <c r="T207" s="3" t="str">
        <f>HYPERLINK("https://docs.wto.org/imrd/directdoc.asp?DDFDocuments/v/G/SPS/NBDI115A1.docx", "https://docs.wto.org/imrd/directdoc.asp?DDFDocuments/v/G/SPS/NBDI115A1.docx")</f>
        <v>https://docs.wto.org/imrd/directdoc.asp?DDFDocuments/v/G/SPS/NBDI115A1.docx</v>
      </c>
    </row>
    <row r="208" spans="1:20" ht="120" x14ac:dyDescent="0.25">
      <c r="A208" s="3" t="s">
        <v>126</v>
      </c>
      <c r="B208" s="9">
        <v>46009</v>
      </c>
      <c r="C208" s="13" t="str">
        <f>HYPERLINK("https://eping.wto.org/en/Search?viewData= G/SPS/N/BDI/45/Add.2, G/SPS/N/KEN/201/Add.2, G/SPS/N/RWA/38/Add.2, G/SPS/N/TZA/259/Add.2, G/SPS/N/UGA/242/Add.2"," G/SPS/N/BDI/45/Add.2, G/SPS/N/KEN/201/Add.2, G/SPS/N/RWA/38/Add.2, G/SPS/N/TZA/259/Add.2, G/SPS/N/UGA/242/Add.2")</f>
        <v xml:space="preserve"> G/SPS/N/BDI/45/Add.2, G/SPS/N/KEN/201/Add.2, G/SPS/N/RWA/38/Add.2, G/SPS/N/TZA/259/Add.2, G/SPS/N/UGA/242/Add.2</v>
      </c>
      <c r="D208" s="1" t="s">
        <v>1144</v>
      </c>
      <c r="E208" s="1" t="s">
        <v>2782</v>
      </c>
      <c r="F208" s="1" t="s">
        <v>1132</v>
      </c>
      <c r="G208" s="1" t="s">
        <v>1133</v>
      </c>
      <c r="H208" s="1" t="s">
        <v>131</v>
      </c>
      <c r="I208" s="1" t="s">
        <v>180</v>
      </c>
      <c r="J208" s="1" t="s">
        <v>23</v>
      </c>
      <c r="K208" s="1" t="s">
        <v>2795</v>
      </c>
      <c r="L208" s="3"/>
      <c r="M208" s="9" t="s">
        <v>23</v>
      </c>
      <c r="N208" s="9" t="s">
        <v>23</v>
      </c>
      <c r="O208" s="9" t="s">
        <v>23</v>
      </c>
      <c r="P208" s="3" t="s">
        <v>71</v>
      </c>
      <c r="Q208" s="3"/>
      <c r="R208" s="3" t="str">
        <f>HYPERLINK("https://docs.wto.org/imrd/directdoc.asp?DDFDocuments/t/G/SPS/NBDI45A2.docx", "https://docs.wto.org/imrd/directdoc.asp?DDFDocuments/t/G/SPS/NBDI45A2.docx")</f>
        <v>https://docs.wto.org/imrd/directdoc.asp?DDFDocuments/t/G/SPS/NBDI45A2.docx</v>
      </c>
      <c r="S208" s="3" t="str">
        <f>HYPERLINK("https://docs.wto.org/imrd/directdoc.asp?DDFDocuments/u/G/SPS/NBDI45A2.docx", "https://docs.wto.org/imrd/directdoc.asp?DDFDocuments/u/G/SPS/NBDI45A2.docx")</f>
        <v>https://docs.wto.org/imrd/directdoc.asp?DDFDocuments/u/G/SPS/NBDI45A2.docx</v>
      </c>
      <c r="T208" s="3" t="str">
        <f>HYPERLINK("https://docs.wto.org/imrd/directdoc.asp?DDFDocuments/v/G/SPS/NBDI45A2.docx", "https://docs.wto.org/imrd/directdoc.asp?DDFDocuments/v/G/SPS/NBDI45A2.docx")</f>
        <v>https://docs.wto.org/imrd/directdoc.asp?DDFDocuments/v/G/SPS/NBDI45A2.docx</v>
      </c>
    </row>
    <row r="209" spans="1:20" ht="90" x14ac:dyDescent="0.25">
      <c r="A209" s="3" t="s">
        <v>126</v>
      </c>
      <c r="B209" s="9">
        <v>46009</v>
      </c>
      <c r="C209" s="13" t="str">
        <f>HYPERLINK("https://eping.wto.org/en/Search?viewData= G/SPS/N/BDI/87/Add.1, G/SPS/N/KEN/254/Add.1, G/SPS/N/RWA/80/Add.1, G/SPS/N/TZA/322/Add.1, G/SPS/N/UGA/306/Add.1"," G/SPS/N/BDI/87/Add.1, G/SPS/N/KEN/254/Add.1, G/SPS/N/RWA/80/Add.1, G/SPS/N/TZA/322/Add.1, G/SPS/N/UGA/306/Add.1")</f>
        <v xml:space="preserve"> G/SPS/N/BDI/87/Add.1, G/SPS/N/KEN/254/Add.1, G/SPS/N/RWA/80/Add.1, G/SPS/N/TZA/322/Add.1, G/SPS/N/UGA/306/Add.1</v>
      </c>
      <c r="D209" s="1" t="s">
        <v>2802</v>
      </c>
      <c r="E209" s="1" t="s">
        <v>2803</v>
      </c>
      <c r="F209" s="1" t="s">
        <v>468</v>
      </c>
      <c r="G209" s="1" t="s">
        <v>23</v>
      </c>
      <c r="H209" s="1" t="s">
        <v>1208</v>
      </c>
      <c r="I209" s="1" t="s">
        <v>188</v>
      </c>
      <c r="J209" s="1" t="s">
        <v>23</v>
      </c>
      <c r="K209" s="1" t="s">
        <v>2795</v>
      </c>
      <c r="L209" s="3"/>
      <c r="M209" s="9" t="s">
        <v>23</v>
      </c>
      <c r="N209" s="9" t="s">
        <v>23</v>
      </c>
      <c r="O209" s="9" t="s">
        <v>23</v>
      </c>
      <c r="P209" s="3" t="s">
        <v>71</v>
      </c>
      <c r="Q209" s="3"/>
      <c r="R209" s="3" t="str">
        <f>HYPERLINK("https://docs.wto.org/imrd/directdoc.asp?DDFDocuments/t/G/SPS/NBDI87A1.docx", "https://docs.wto.org/imrd/directdoc.asp?DDFDocuments/t/G/SPS/NBDI87A1.docx")</f>
        <v>https://docs.wto.org/imrd/directdoc.asp?DDFDocuments/t/G/SPS/NBDI87A1.docx</v>
      </c>
      <c r="S209" s="3" t="str">
        <f>HYPERLINK("https://docs.wto.org/imrd/directdoc.asp?DDFDocuments/u/G/SPS/NBDI87A1.docx", "https://docs.wto.org/imrd/directdoc.asp?DDFDocuments/u/G/SPS/NBDI87A1.docx")</f>
        <v>https://docs.wto.org/imrd/directdoc.asp?DDFDocuments/u/G/SPS/NBDI87A1.docx</v>
      </c>
      <c r="T209" s="3" t="str">
        <f>HYPERLINK("https://docs.wto.org/imrd/directdoc.asp?DDFDocuments/v/G/SPS/NBDI87A1.docx", "https://docs.wto.org/imrd/directdoc.asp?DDFDocuments/v/G/SPS/NBDI87A1.docx")</f>
        <v>https://docs.wto.org/imrd/directdoc.asp?DDFDocuments/v/G/SPS/NBDI87A1.docx</v>
      </c>
    </row>
    <row r="210" spans="1:20" ht="180" x14ac:dyDescent="0.25">
      <c r="A210" s="3" t="s">
        <v>22</v>
      </c>
      <c r="B210" s="9">
        <v>46009</v>
      </c>
      <c r="C210" s="13" t="str">
        <f>HYPERLINK("https://eping.wto.org/en/Search?viewData= G/SPS/N/BDI/75/Add.1, G/SPS/N/KEN/242/Add.1, G/SPS/N/RWA/68/Add.1, G/SPS/N/TZA/310/Add.1, G/SPS/N/UGA/294/Add.1"," G/SPS/N/BDI/75/Add.1, G/SPS/N/KEN/242/Add.1, G/SPS/N/RWA/68/Add.1, G/SPS/N/TZA/310/Add.1, G/SPS/N/UGA/294/Add.1")</f>
        <v xml:space="preserve"> G/SPS/N/BDI/75/Add.1, G/SPS/N/KEN/242/Add.1, G/SPS/N/RWA/68/Add.1, G/SPS/N/TZA/310/Add.1, G/SPS/N/UGA/294/Add.1</v>
      </c>
      <c r="D210" s="1" t="s">
        <v>2852</v>
      </c>
      <c r="E210" s="1" t="s">
        <v>2853</v>
      </c>
      <c r="F210" s="1" t="s">
        <v>1301</v>
      </c>
      <c r="G210" s="1" t="s">
        <v>1302</v>
      </c>
      <c r="H210" s="1" t="s">
        <v>115</v>
      </c>
      <c r="I210" s="1" t="s">
        <v>2807</v>
      </c>
      <c r="J210" s="1" t="s">
        <v>23</v>
      </c>
      <c r="K210" s="1" t="s">
        <v>2854</v>
      </c>
      <c r="L210" s="3"/>
      <c r="M210" s="9" t="s">
        <v>23</v>
      </c>
      <c r="N210" s="9" t="s">
        <v>23</v>
      </c>
      <c r="O210" s="9" t="s">
        <v>23</v>
      </c>
      <c r="P210" s="3" t="s">
        <v>71</v>
      </c>
      <c r="Q210" s="3"/>
      <c r="R210" s="3" t="str">
        <f>HYPERLINK("https://docs.wto.org/imrd/directdoc.asp?DDFDocuments/t/G/SPS/NBDI75A1.docx", "https://docs.wto.org/imrd/directdoc.asp?DDFDocuments/t/G/SPS/NBDI75A1.docx")</f>
        <v>https://docs.wto.org/imrd/directdoc.asp?DDFDocuments/t/G/SPS/NBDI75A1.docx</v>
      </c>
      <c r="S210" s="3" t="str">
        <f>HYPERLINK("https://docs.wto.org/imrd/directdoc.asp?DDFDocuments/u/G/SPS/NBDI75A1.docx", "https://docs.wto.org/imrd/directdoc.asp?DDFDocuments/u/G/SPS/NBDI75A1.docx")</f>
        <v>https://docs.wto.org/imrd/directdoc.asp?DDFDocuments/u/G/SPS/NBDI75A1.docx</v>
      </c>
      <c r="T210" s="3" t="str">
        <f>HYPERLINK("https://docs.wto.org/imrd/directdoc.asp?DDFDocuments/v/G/SPS/NBDI75A1.docx", "https://docs.wto.org/imrd/directdoc.asp?DDFDocuments/v/G/SPS/NBDI75A1.docx")</f>
        <v>https://docs.wto.org/imrd/directdoc.asp?DDFDocuments/v/G/SPS/NBDI75A1.docx</v>
      </c>
    </row>
    <row r="211" spans="1:20" ht="90" x14ac:dyDescent="0.25">
      <c r="A211" s="3" t="s">
        <v>47</v>
      </c>
      <c r="B211" s="9">
        <v>46009</v>
      </c>
      <c r="C211" s="13" t="str">
        <f>HYPERLINK("https://eping.wto.org/en/Search?viewData= G/SPS/N/BDI/76/Add.1, G/SPS/N/KEN/243/Add.1, G/SPS/N/RWA/69/Add.1, G/SPS/N/TZA/311/Add.1, G/SPS/N/UGA/295/Add.1"," G/SPS/N/BDI/76/Add.1, G/SPS/N/KEN/243/Add.1, G/SPS/N/RWA/69/Add.1, G/SPS/N/TZA/311/Add.1, G/SPS/N/UGA/295/Add.1")</f>
        <v xml:space="preserve"> G/SPS/N/BDI/76/Add.1, G/SPS/N/KEN/243/Add.1, G/SPS/N/RWA/69/Add.1, G/SPS/N/TZA/311/Add.1, G/SPS/N/UGA/295/Add.1</v>
      </c>
      <c r="D211" s="1" t="s">
        <v>2804</v>
      </c>
      <c r="E211" s="1" t="s">
        <v>2805</v>
      </c>
      <c r="F211" s="1" t="s">
        <v>2806</v>
      </c>
      <c r="G211" s="1" t="s">
        <v>1604</v>
      </c>
      <c r="H211" s="1" t="s">
        <v>115</v>
      </c>
      <c r="I211" s="1" t="s">
        <v>2807</v>
      </c>
      <c r="J211" s="1" t="s">
        <v>23</v>
      </c>
      <c r="K211" s="1" t="s">
        <v>2857</v>
      </c>
      <c r="L211" s="3"/>
      <c r="M211" s="9" t="s">
        <v>23</v>
      </c>
      <c r="N211" s="9" t="s">
        <v>23</v>
      </c>
      <c r="O211" s="9" t="s">
        <v>23</v>
      </c>
      <c r="P211" s="3" t="s">
        <v>71</v>
      </c>
      <c r="Q211" s="3"/>
      <c r="R211" s="3" t="str">
        <f>HYPERLINK("https://docs.wto.org/imrd/directdoc.asp?DDFDocuments/t/G/SPS/NBDI76A1.docx", "https://docs.wto.org/imrd/directdoc.asp?DDFDocuments/t/G/SPS/NBDI76A1.docx")</f>
        <v>https://docs.wto.org/imrd/directdoc.asp?DDFDocuments/t/G/SPS/NBDI76A1.docx</v>
      </c>
      <c r="S211" s="3" t="str">
        <f>HYPERLINK("https://docs.wto.org/imrd/directdoc.asp?DDFDocuments/u/G/SPS/NBDI76A1.docx", "https://docs.wto.org/imrd/directdoc.asp?DDFDocuments/u/G/SPS/NBDI76A1.docx")</f>
        <v>https://docs.wto.org/imrd/directdoc.asp?DDFDocuments/u/G/SPS/NBDI76A1.docx</v>
      </c>
      <c r="T211" s="3" t="str">
        <f>HYPERLINK("https://docs.wto.org/imrd/directdoc.asp?DDFDocuments/v/G/SPS/NBDI76A1.docx", "https://docs.wto.org/imrd/directdoc.asp?DDFDocuments/v/G/SPS/NBDI76A1.docx")</f>
        <v>https://docs.wto.org/imrd/directdoc.asp?DDFDocuments/v/G/SPS/NBDI76A1.docx</v>
      </c>
    </row>
    <row r="212" spans="1:20" ht="75" x14ac:dyDescent="0.25">
      <c r="A212" s="3" t="s">
        <v>22</v>
      </c>
      <c r="B212" s="9">
        <v>46009</v>
      </c>
      <c r="C212" s="13" t="str">
        <f>HYPERLINK("https://eping.wto.org/en/Search?viewData= G/SPS/N/BDI/83/Add.1, G/SPS/N/KEN/250/Add.1, G/SPS/N/RWA/76/Add.1, G/SPS/N/TZA/318/Add.1, G/SPS/N/UGA/302/Add.1"," G/SPS/N/BDI/83/Add.1, G/SPS/N/KEN/250/Add.1, G/SPS/N/RWA/76/Add.1, G/SPS/N/TZA/318/Add.1, G/SPS/N/UGA/302/Add.1")</f>
        <v xml:space="preserve"> G/SPS/N/BDI/83/Add.1, G/SPS/N/KEN/250/Add.1, G/SPS/N/RWA/76/Add.1, G/SPS/N/TZA/318/Add.1, G/SPS/N/UGA/302/Add.1</v>
      </c>
      <c r="D212" s="1" t="s">
        <v>2892</v>
      </c>
      <c r="E212" s="1" t="s">
        <v>2893</v>
      </c>
      <c r="F212" s="1" t="s">
        <v>2894</v>
      </c>
      <c r="G212" s="1" t="s">
        <v>1261</v>
      </c>
      <c r="H212" s="1" t="s">
        <v>1202</v>
      </c>
      <c r="I212" s="1" t="s">
        <v>2777</v>
      </c>
      <c r="J212" s="1" t="s">
        <v>23</v>
      </c>
      <c r="K212" s="1" t="s">
        <v>200</v>
      </c>
      <c r="L212" s="3"/>
      <c r="M212" s="9" t="s">
        <v>23</v>
      </c>
      <c r="N212" s="9" t="s">
        <v>23</v>
      </c>
      <c r="O212" s="9" t="s">
        <v>23</v>
      </c>
      <c r="P212" s="3" t="s">
        <v>71</v>
      </c>
      <c r="Q212" s="3"/>
      <c r="R212" s="3" t="str">
        <f>HYPERLINK("https://docs.wto.org/imrd/directdoc.asp?DDFDocuments/t/G/SPS/NBDI83A1.docx", "https://docs.wto.org/imrd/directdoc.asp?DDFDocuments/t/G/SPS/NBDI83A1.docx")</f>
        <v>https://docs.wto.org/imrd/directdoc.asp?DDFDocuments/t/G/SPS/NBDI83A1.docx</v>
      </c>
      <c r="S212" s="3" t="str">
        <f>HYPERLINK("https://docs.wto.org/imrd/directdoc.asp?DDFDocuments/u/G/SPS/NBDI83A1.docx", "https://docs.wto.org/imrd/directdoc.asp?DDFDocuments/u/G/SPS/NBDI83A1.docx")</f>
        <v>https://docs.wto.org/imrd/directdoc.asp?DDFDocuments/u/G/SPS/NBDI83A1.docx</v>
      </c>
      <c r="T212" s="3" t="str">
        <f>HYPERLINK("https://docs.wto.org/imrd/directdoc.asp?DDFDocuments/v/G/SPS/NBDI83A1.docx", "https://docs.wto.org/imrd/directdoc.asp?DDFDocuments/v/G/SPS/NBDI83A1.docx")</f>
        <v>https://docs.wto.org/imrd/directdoc.asp?DDFDocuments/v/G/SPS/NBDI83A1.docx</v>
      </c>
    </row>
    <row r="213" spans="1:20" ht="75" x14ac:dyDescent="0.25">
      <c r="A213" s="3" t="s">
        <v>126</v>
      </c>
      <c r="B213" s="9">
        <v>46009</v>
      </c>
      <c r="C213" s="13" t="str">
        <f>HYPERLINK("https://eping.wto.org/en/Search?viewData= G/SPS/N/BDI/83/Add.1, G/SPS/N/KEN/250/Add.1, G/SPS/N/RWA/76/Add.1, G/SPS/N/TZA/318/Add.1, G/SPS/N/UGA/302/Add.1"," G/SPS/N/BDI/83/Add.1, G/SPS/N/KEN/250/Add.1, G/SPS/N/RWA/76/Add.1, G/SPS/N/TZA/318/Add.1, G/SPS/N/UGA/302/Add.1")</f>
        <v xml:space="preserve"> G/SPS/N/BDI/83/Add.1, G/SPS/N/KEN/250/Add.1, G/SPS/N/RWA/76/Add.1, G/SPS/N/TZA/318/Add.1, G/SPS/N/UGA/302/Add.1</v>
      </c>
      <c r="D213" s="1" t="s">
        <v>2892</v>
      </c>
      <c r="E213" s="1" t="s">
        <v>2893</v>
      </c>
      <c r="F213" s="1" t="s">
        <v>2894</v>
      </c>
      <c r="G213" s="1" t="s">
        <v>1261</v>
      </c>
      <c r="H213" s="1" t="s">
        <v>1202</v>
      </c>
      <c r="I213" s="1" t="s">
        <v>2777</v>
      </c>
      <c r="J213" s="1" t="s">
        <v>23</v>
      </c>
      <c r="K213" s="1" t="s">
        <v>200</v>
      </c>
      <c r="L213" s="3"/>
      <c r="M213" s="9" t="s">
        <v>23</v>
      </c>
      <c r="N213" s="9" t="s">
        <v>23</v>
      </c>
      <c r="O213" s="9" t="s">
        <v>23</v>
      </c>
      <c r="P213" s="3" t="s">
        <v>71</v>
      </c>
      <c r="Q213" s="3"/>
      <c r="R213" s="3" t="str">
        <f>HYPERLINK("https://docs.wto.org/imrd/directdoc.asp?DDFDocuments/t/G/SPS/NBDI83A1.docx", "https://docs.wto.org/imrd/directdoc.asp?DDFDocuments/t/G/SPS/NBDI83A1.docx")</f>
        <v>https://docs.wto.org/imrd/directdoc.asp?DDFDocuments/t/G/SPS/NBDI83A1.docx</v>
      </c>
      <c r="S213" s="3" t="str">
        <f>HYPERLINK("https://docs.wto.org/imrd/directdoc.asp?DDFDocuments/u/G/SPS/NBDI83A1.docx", "https://docs.wto.org/imrd/directdoc.asp?DDFDocuments/u/G/SPS/NBDI83A1.docx")</f>
        <v>https://docs.wto.org/imrd/directdoc.asp?DDFDocuments/u/G/SPS/NBDI83A1.docx</v>
      </c>
      <c r="T213" s="3" t="str">
        <f>HYPERLINK("https://docs.wto.org/imrd/directdoc.asp?DDFDocuments/v/G/SPS/NBDI83A1.docx", "https://docs.wto.org/imrd/directdoc.asp?DDFDocuments/v/G/SPS/NBDI83A1.docx")</f>
        <v>https://docs.wto.org/imrd/directdoc.asp?DDFDocuments/v/G/SPS/NBDI83A1.docx</v>
      </c>
    </row>
    <row r="214" spans="1:20" ht="210" x14ac:dyDescent="0.25">
      <c r="A214" s="3" t="s">
        <v>47</v>
      </c>
      <c r="B214" s="9">
        <v>46009</v>
      </c>
      <c r="C214" s="13" t="str">
        <f>HYPERLINK("https://eping.wto.org/en/Search?viewData= G/SPS/N/BDI/49/Add.1, G/SPS/N/KEN/205/Add.1, G/SPS/N/RWA/42/Add.1, G/SPS/N/TZA/263/Add.1, G/SPS/N/UGA/246/Add.1"," G/SPS/N/BDI/49/Add.1, G/SPS/N/KEN/205/Add.1, G/SPS/N/RWA/42/Add.1, G/SPS/N/TZA/263/Add.1, G/SPS/N/UGA/246/Add.1")</f>
        <v xml:space="preserve"> G/SPS/N/BDI/49/Add.1, G/SPS/N/KEN/205/Add.1, G/SPS/N/RWA/42/Add.1, G/SPS/N/TZA/263/Add.1, G/SPS/N/UGA/246/Add.1</v>
      </c>
      <c r="D214" s="1" t="s">
        <v>2860</v>
      </c>
      <c r="E214" s="1" t="s">
        <v>2861</v>
      </c>
      <c r="F214" s="1" t="s">
        <v>2862</v>
      </c>
      <c r="G214" s="1" t="s">
        <v>1256</v>
      </c>
      <c r="H214" s="1" t="s">
        <v>1202</v>
      </c>
      <c r="I214" s="1" t="s">
        <v>169</v>
      </c>
      <c r="J214" s="1" t="s">
        <v>23</v>
      </c>
      <c r="K214" s="1" t="s">
        <v>200</v>
      </c>
      <c r="L214" s="3"/>
      <c r="M214" s="9" t="s">
        <v>23</v>
      </c>
      <c r="N214" s="9" t="s">
        <v>23</v>
      </c>
      <c r="O214" s="9" t="s">
        <v>23</v>
      </c>
      <c r="P214" s="3" t="s">
        <v>71</v>
      </c>
      <c r="Q214" s="3"/>
      <c r="R214" s="3" t="str">
        <f>HYPERLINK("https://docs.wto.org/imrd/directdoc.asp?DDFDocuments/t/G/SPS/NBDI49A1.docx", "https://docs.wto.org/imrd/directdoc.asp?DDFDocuments/t/G/SPS/NBDI49A1.docx")</f>
        <v>https://docs.wto.org/imrd/directdoc.asp?DDFDocuments/t/G/SPS/NBDI49A1.docx</v>
      </c>
      <c r="S214" s="3" t="str">
        <f>HYPERLINK("https://docs.wto.org/imrd/directdoc.asp?DDFDocuments/u/G/SPS/NBDI49A1.docx", "https://docs.wto.org/imrd/directdoc.asp?DDFDocuments/u/G/SPS/NBDI49A1.docx")</f>
        <v>https://docs.wto.org/imrd/directdoc.asp?DDFDocuments/u/G/SPS/NBDI49A1.docx</v>
      </c>
      <c r="T214" s="3" t="str">
        <f>HYPERLINK("https://docs.wto.org/imrd/directdoc.asp?DDFDocuments/v/G/SPS/NBDI49A1.docx", "https://docs.wto.org/imrd/directdoc.asp?DDFDocuments/v/G/SPS/NBDI49A1.docx")</f>
        <v>https://docs.wto.org/imrd/directdoc.asp?DDFDocuments/v/G/SPS/NBDI49A1.docx</v>
      </c>
    </row>
    <row r="215" spans="1:20" ht="90" x14ac:dyDescent="0.25">
      <c r="A215" s="3" t="s">
        <v>43</v>
      </c>
      <c r="B215" s="9">
        <v>46009</v>
      </c>
      <c r="C215" s="13" t="str">
        <f>HYPERLINK("https://eping.wto.org/en/Search?viewData= G/SPS/N/BDI/50/Add.1, G/SPS/N/KEN/206/Add.1, G/SPS/N/RWA/43/Add.1, G/SPS/N/TZA/264/Add.1, G/SPS/N/UGA/247/Add.1"," G/SPS/N/BDI/50/Add.1, G/SPS/N/KEN/206/Add.1, G/SPS/N/RWA/43/Add.1, G/SPS/N/TZA/264/Add.1, G/SPS/N/UGA/247/Add.1")</f>
        <v xml:space="preserve"> G/SPS/N/BDI/50/Add.1, G/SPS/N/KEN/206/Add.1, G/SPS/N/RWA/43/Add.1, G/SPS/N/TZA/264/Add.1, G/SPS/N/UGA/247/Add.1</v>
      </c>
      <c r="D215" s="1" t="s">
        <v>2880</v>
      </c>
      <c r="E215" s="1" t="s">
        <v>2881</v>
      </c>
      <c r="F215" s="1" t="s">
        <v>2882</v>
      </c>
      <c r="G215" s="1" t="s">
        <v>1201</v>
      </c>
      <c r="H215" s="1" t="s">
        <v>103</v>
      </c>
      <c r="I215" s="1" t="s">
        <v>169</v>
      </c>
      <c r="J215" s="1" t="s">
        <v>23</v>
      </c>
      <c r="K215" s="1" t="s">
        <v>200</v>
      </c>
      <c r="L215" s="3"/>
      <c r="M215" s="9" t="s">
        <v>23</v>
      </c>
      <c r="N215" s="9" t="s">
        <v>23</v>
      </c>
      <c r="O215" s="9" t="s">
        <v>23</v>
      </c>
      <c r="P215" s="3" t="s">
        <v>71</v>
      </c>
      <c r="Q215" s="3"/>
      <c r="R215" s="3" t="str">
        <f>HYPERLINK("https://docs.wto.org/imrd/directdoc.asp?DDFDocuments/t/G/SPS/NBDI50A1.docx", "https://docs.wto.org/imrd/directdoc.asp?DDFDocuments/t/G/SPS/NBDI50A1.docx")</f>
        <v>https://docs.wto.org/imrd/directdoc.asp?DDFDocuments/t/G/SPS/NBDI50A1.docx</v>
      </c>
      <c r="S215" s="3" t="str">
        <f>HYPERLINK("https://docs.wto.org/imrd/directdoc.asp?DDFDocuments/u/G/SPS/NBDI50A1.docx", "https://docs.wto.org/imrd/directdoc.asp?DDFDocuments/u/G/SPS/NBDI50A1.docx")</f>
        <v>https://docs.wto.org/imrd/directdoc.asp?DDFDocuments/u/G/SPS/NBDI50A1.docx</v>
      </c>
      <c r="T215" s="3" t="str">
        <f>HYPERLINK("https://docs.wto.org/imrd/directdoc.asp?DDFDocuments/v/G/SPS/NBDI50A1.docx", "https://docs.wto.org/imrd/directdoc.asp?DDFDocuments/v/G/SPS/NBDI50A1.docx")</f>
        <v>https://docs.wto.org/imrd/directdoc.asp?DDFDocuments/v/G/SPS/NBDI50A1.docx</v>
      </c>
    </row>
    <row r="216" spans="1:20" ht="180" x14ac:dyDescent="0.25">
      <c r="A216" s="3" t="s">
        <v>28</v>
      </c>
      <c r="B216" s="9">
        <v>46009</v>
      </c>
      <c r="C216" s="13" t="str">
        <f>HYPERLINK("https://eping.wto.org/en/Search?viewData= G/SPS/N/BDI/74/Add.1, G/SPS/N/KEN/241/Add.1, G/SPS/N/RWA/67/Add.1, G/SPS/N/TZA/309/Add.1, G/SPS/N/UGA/293/Add.1"," G/SPS/N/BDI/74/Add.1, G/SPS/N/KEN/241/Add.1, G/SPS/N/RWA/67/Add.1, G/SPS/N/TZA/309/Add.1, G/SPS/N/UGA/293/Add.1")</f>
        <v xml:space="preserve"> G/SPS/N/BDI/74/Add.1, G/SPS/N/KEN/241/Add.1, G/SPS/N/RWA/67/Add.1, G/SPS/N/TZA/309/Add.1, G/SPS/N/UGA/293/Add.1</v>
      </c>
      <c r="D216" s="1" t="s">
        <v>2855</v>
      </c>
      <c r="E216" s="1" t="s">
        <v>2856</v>
      </c>
      <c r="F216" s="1" t="s">
        <v>1301</v>
      </c>
      <c r="G216" s="1" t="s">
        <v>1302</v>
      </c>
      <c r="H216" s="1" t="s">
        <v>115</v>
      </c>
      <c r="I216" s="1" t="s">
        <v>2807</v>
      </c>
      <c r="J216" s="1" t="s">
        <v>23</v>
      </c>
      <c r="K216" s="1" t="s">
        <v>2808</v>
      </c>
      <c r="L216" s="3"/>
      <c r="M216" s="9" t="s">
        <v>23</v>
      </c>
      <c r="N216" s="9" t="s">
        <v>23</v>
      </c>
      <c r="O216" s="9" t="s">
        <v>23</v>
      </c>
      <c r="P216" s="3" t="s">
        <v>71</v>
      </c>
      <c r="Q216" s="3"/>
      <c r="R216" s="3" t="str">
        <f>HYPERLINK("https://docs.wto.org/imrd/directdoc.asp?DDFDocuments/t/G/SPS/NBDI74A1.docx", "https://docs.wto.org/imrd/directdoc.asp?DDFDocuments/t/G/SPS/NBDI74A1.docx")</f>
        <v>https://docs.wto.org/imrd/directdoc.asp?DDFDocuments/t/G/SPS/NBDI74A1.docx</v>
      </c>
      <c r="S216" s="3" t="str">
        <f>HYPERLINK("https://docs.wto.org/imrd/directdoc.asp?DDFDocuments/u/G/SPS/NBDI74A1.docx", "https://docs.wto.org/imrd/directdoc.asp?DDFDocuments/u/G/SPS/NBDI74A1.docx")</f>
        <v>https://docs.wto.org/imrd/directdoc.asp?DDFDocuments/u/G/SPS/NBDI74A1.docx</v>
      </c>
      <c r="T216" s="3" t="str">
        <f>HYPERLINK("https://docs.wto.org/imrd/directdoc.asp?DDFDocuments/v/G/SPS/NBDI74A1.docx", "https://docs.wto.org/imrd/directdoc.asp?DDFDocuments/v/G/SPS/NBDI74A1.docx")</f>
        <v>https://docs.wto.org/imrd/directdoc.asp?DDFDocuments/v/G/SPS/NBDI74A1.docx</v>
      </c>
    </row>
    <row r="217" spans="1:20" ht="45" x14ac:dyDescent="0.25">
      <c r="A217" s="3" t="s">
        <v>1349</v>
      </c>
      <c r="B217" s="9">
        <v>46009</v>
      </c>
      <c r="C217" s="13" t="str">
        <f>HYPERLINK("https://eping.wto.org/en/Search?viewData= G/SPS/N/ECU/376"," G/SPS/N/ECU/376")</f>
        <v xml:space="preserve"> G/SPS/N/ECU/376</v>
      </c>
      <c r="D217" s="1" t="s">
        <v>2895</v>
      </c>
      <c r="E217" s="1" t="s">
        <v>2896</v>
      </c>
      <c r="F217" s="1" t="s">
        <v>2897</v>
      </c>
      <c r="G217" s="1" t="s">
        <v>23</v>
      </c>
      <c r="H217" s="1" t="s">
        <v>23</v>
      </c>
      <c r="I217" s="1" t="s">
        <v>175</v>
      </c>
      <c r="J217" s="1" t="s">
        <v>23</v>
      </c>
      <c r="K217" s="1" t="s">
        <v>192</v>
      </c>
      <c r="L217" s="3" t="s">
        <v>33</v>
      </c>
      <c r="M217" s="9">
        <v>46069</v>
      </c>
      <c r="N217" s="9" t="s">
        <v>23</v>
      </c>
      <c r="O217" s="9" t="s">
        <v>23</v>
      </c>
      <c r="P217" s="3" t="s">
        <v>24</v>
      </c>
      <c r="Q217" s="1" t="s">
        <v>2898</v>
      </c>
      <c r="R217" s="3" t="str">
        <f>HYPERLINK("https://docs.wto.org/imrd/directdoc.asp?DDFDocuments/t/G/SPS/NECU376.docx", "https://docs.wto.org/imrd/directdoc.asp?DDFDocuments/t/G/SPS/NECU376.docx")</f>
        <v>https://docs.wto.org/imrd/directdoc.asp?DDFDocuments/t/G/SPS/NECU376.docx</v>
      </c>
      <c r="S217" s="3" t="str">
        <f>HYPERLINK("https://docs.wto.org/imrd/directdoc.asp?DDFDocuments/u/G/SPS/NECU376.docx", "https://docs.wto.org/imrd/directdoc.asp?DDFDocuments/u/G/SPS/NECU376.docx")</f>
        <v>https://docs.wto.org/imrd/directdoc.asp?DDFDocuments/u/G/SPS/NECU376.docx</v>
      </c>
      <c r="T217" s="3" t="str">
        <f>HYPERLINK("https://docs.wto.org/imrd/directdoc.asp?DDFDocuments/v/G/SPS/NECU376.docx", "https://docs.wto.org/imrd/directdoc.asp?DDFDocuments/v/G/SPS/NECU376.docx")</f>
        <v>https://docs.wto.org/imrd/directdoc.asp?DDFDocuments/v/G/SPS/NECU376.docx</v>
      </c>
    </row>
    <row r="218" spans="1:20" ht="409.5" x14ac:dyDescent="0.25">
      <c r="A218" s="3" t="s">
        <v>118</v>
      </c>
      <c r="B218" s="9">
        <v>46009</v>
      </c>
      <c r="C218" s="13" t="str">
        <f>HYPERLINK("https://eping.wto.org/en/Search?viewData= G/SPS/N/CAN/1576/Add.2"," G/SPS/N/CAN/1576/Add.2")</f>
        <v xml:space="preserve"> G/SPS/N/CAN/1576/Add.2</v>
      </c>
      <c r="D218" s="1" t="s">
        <v>2008</v>
      </c>
      <c r="E218" s="1" t="s">
        <v>2899</v>
      </c>
      <c r="F218" s="1" t="s">
        <v>2900</v>
      </c>
      <c r="G218" s="1" t="s">
        <v>2011</v>
      </c>
      <c r="H218" s="1" t="s">
        <v>23</v>
      </c>
      <c r="I218" s="1" t="s">
        <v>169</v>
      </c>
      <c r="J218" s="1" t="s">
        <v>23</v>
      </c>
      <c r="K218" s="1" t="s">
        <v>2901</v>
      </c>
      <c r="L218" s="3"/>
      <c r="M218" s="9" t="s">
        <v>23</v>
      </c>
      <c r="N218" s="9" t="s">
        <v>23</v>
      </c>
      <c r="O218" s="9" t="s">
        <v>23</v>
      </c>
      <c r="P218" s="3" t="s">
        <v>71</v>
      </c>
      <c r="Q218" s="3"/>
      <c r="R218" s="3" t="str">
        <f>HYPERLINK("https://docs.wto.org/imrd/directdoc.asp?DDFDocuments/t/G/SPS/NCAN1576A2.docx", "https://docs.wto.org/imrd/directdoc.asp?DDFDocuments/t/G/SPS/NCAN1576A2.docx")</f>
        <v>https://docs.wto.org/imrd/directdoc.asp?DDFDocuments/t/G/SPS/NCAN1576A2.docx</v>
      </c>
      <c r="S218" s="3" t="str">
        <f>HYPERLINK("https://docs.wto.org/imrd/directdoc.asp?DDFDocuments/u/G/SPS/NCAN1576A2.docx", "https://docs.wto.org/imrd/directdoc.asp?DDFDocuments/u/G/SPS/NCAN1576A2.docx")</f>
        <v>https://docs.wto.org/imrd/directdoc.asp?DDFDocuments/u/G/SPS/NCAN1576A2.docx</v>
      </c>
      <c r="T218" s="3" t="str">
        <f>HYPERLINK("https://docs.wto.org/imrd/directdoc.asp?DDFDocuments/v/G/SPS/NCAN1576A2.docx", "https://docs.wto.org/imrd/directdoc.asp?DDFDocuments/v/G/SPS/NCAN1576A2.docx")</f>
        <v>https://docs.wto.org/imrd/directdoc.asp?DDFDocuments/v/G/SPS/NCAN1576A2.docx</v>
      </c>
    </row>
    <row r="219" spans="1:20" ht="75" x14ac:dyDescent="0.25">
      <c r="A219" s="3" t="s">
        <v>28</v>
      </c>
      <c r="B219" s="9">
        <v>46009</v>
      </c>
      <c r="C219" s="13" t="str">
        <f>HYPERLINK("https://eping.wto.org/en/Search?viewData= G/SPS/N/BDI/69/Add.1, G/SPS/N/KEN/226/Add.1, G/SPS/N/RWA/62/Add.1, G/SPS/N/TZA/299/Add.1, G/SPS/N/UGA/275/Add.1"," G/SPS/N/BDI/69/Add.1, G/SPS/N/KEN/226/Add.1, G/SPS/N/RWA/62/Add.1, G/SPS/N/TZA/299/Add.1, G/SPS/N/UGA/275/Add.1")</f>
        <v xml:space="preserve"> G/SPS/N/BDI/69/Add.1, G/SPS/N/KEN/226/Add.1, G/SPS/N/RWA/62/Add.1, G/SPS/N/TZA/299/Add.1, G/SPS/N/UGA/275/Add.1</v>
      </c>
      <c r="D219" s="1" t="s">
        <v>2902</v>
      </c>
      <c r="E219" s="1" t="s">
        <v>2903</v>
      </c>
      <c r="F219" s="1" t="s">
        <v>2904</v>
      </c>
      <c r="G219" s="1" t="s">
        <v>1170</v>
      </c>
      <c r="H219" s="1" t="s">
        <v>911</v>
      </c>
      <c r="I219" s="1" t="s">
        <v>169</v>
      </c>
      <c r="J219" s="1" t="s">
        <v>23</v>
      </c>
      <c r="K219" s="1" t="s">
        <v>2764</v>
      </c>
      <c r="L219" s="3"/>
      <c r="M219" s="9" t="s">
        <v>23</v>
      </c>
      <c r="N219" s="9" t="s">
        <v>23</v>
      </c>
      <c r="O219" s="9" t="s">
        <v>23</v>
      </c>
      <c r="P219" s="3" t="s">
        <v>71</v>
      </c>
      <c r="Q219" s="3"/>
      <c r="R219" s="3" t="str">
        <f>HYPERLINK("https://docs.wto.org/imrd/directdoc.asp?DDFDocuments/t/G/SPS/NBDI69A1.docx", "https://docs.wto.org/imrd/directdoc.asp?DDFDocuments/t/G/SPS/NBDI69A1.docx")</f>
        <v>https://docs.wto.org/imrd/directdoc.asp?DDFDocuments/t/G/SPS/NBDI69A1.docx</v>
      </c>
      <c r="S219" s="3" t="str">
        <f>HYPERLINK("https://docs.wto.org/imrd/directdoc.asp?DDFDocuments/u/G/SPS/NBDI69A1.docx", "https://docs.wto.org/imrd/directdoc.asp?DDFDocuments/u/G/SPS/NBDI69A1.docx")</f>
        <v>https://docs.wto.org/imrd/directdoc.asp?DDFDocuments/u/G/SPS/NBDI69A1.docx</v>
      </c>
      <c r="T219" s="3" t="str">
        <f>HYPERLINK("https://docs.wto.org/imrd/directdoc.asp?DDFDocuments/v/G/SPS/NBDI69A1.docx", "https://docs.wto.org/imrd/directdoc.asp?DDFDocuments/v/G/SPS/NBDI69A1.docx")</f>
        <v>https://docs.wto.org/imrd/directdoc.asp?DDFDocuments/v/G/SPS/NBDI69A1.docx</v>
      </c>
    </row>
    <row r="220" spans="1:20" ht="105" x14ac:dyDescent="0.25">
      <c r="A220" s="3" t="s">
        <v>22</v>
      </c>
      <c r="B220" s="9">
        <v>46009</v>
      </c>
      <c r="C220" s="13" t="str">
        <f>HYPERLINK("https://eping.wto.org/en/Search?viewData= G/SPS/N/BDI/71/Add.1, G/SPS/N/KEN/229/Add.1, G/SPS/N/RWA/64/Add.1, G/SPS/N/TZA/301/Add.1, G/SPS/N/UGA/277/Add.1"," G/SPS/N/BDI/71/Add.1, G/SPS/N/KEN/229/Add.1, G/SPS/N/RWA/64/Add.1, G/SPS/N/TZA/301/Add.1, G/SPS/N/UGA/277/Add.1")</f>
        <v xml:space="preserve"> G/SPS/N/BDI/71/Add.1, G/SPS/N/KEN/229/Add.1, G/SPS/N/RWA/64/Add.1, G/SPS/N/TZA/301/Add.1, G/SPS/N/UGA/277/Add.1</v>
      </c>
      <c r="D220" s="1" t="s">
        <v>1060</v>
      </c>
      <c r="E220" s="1" t="s">
        <v>2818</v>
      </c>
      <c r="F220" s="1" t="s">
        <v>1062</v>
      </c>
      <c r="G220" s="1" t="s">
        <v>1063</v>
      </c>
      <c r="H220" s="1" t="s">
        <v>911</v>
      </c>
      <c r="I220" s="1" t="s">
        <v>169</v>
      </c>
      <c r="J220" s="1" t="s">
        <v>23</v>
      </c>
      <c r="K220" s="1" t="s">
        <v>200</v>
      </c>
      <c r="L220" s="3"/>
      <c r="M220" s="9" t="s">
        <v>23</v>
      </c>
      <c r="N220" s="9" t="s">
        <v>23</v>
      </c>
      <c r="O220" s="9" t="s">
        <v>23</v>
      </c>
      <c r="P220" s="3" t="s">
        <v>71</v>
      </c>
      <c r="Q220" s="3"/>
      <c r="R220" s="3" t="str">
        <f>HYPERLINK("https://docs.wto.org/imrd/directdoc.asp?DDFDocuments/t/G/SPS/NBDI71A1.docx", "https://docs.wto.org/imrd/directdoc.asp?DDFDocuments/t/G/SPS/NBDI71A1.docx")</f>
        <v>https://docs.wto.org/imrd/directdoc.asp?DDFDocuments/t/G/SPS/NBDI71A1.docx</v>
      </c>
      <c r="S220" s="3" t="str">
        <f>HYPERLINK("https://docs.wto.org/imrd/directdoc.asp?DDFDocuments/u/G/SPS/NBDI71A1.docx", "https://docs.wto.org/imrd/directdoc.asp?DDFDocuments/u/G/SPS/NBDI71A1.docx")</f>
        <v>https://docs.wto.org/imrd/directdoc.asp?DDFDocuments/u/G/SPS/NBDI71A1.docx</v>
      </c>
      <c r="T220" s="3" t="str">
        <f>HYPERLINK("https://docs.wto.org/imrd/directdoc.asp?DDFDocuments/v/G/SPS/NBDI71A1.docx", "https://docs.wto.org/imrd/directdoc.asp?DDFDocuments/v/G/SPS/NBDI71A1.docx")</f>
        <v>https://docs.wto.org/imrd/directdoc.asp?DDFDocuments/v/G/SPS/NBDI71A1.docx</v>
      </c>
    </row>
    <row r="221" spans="1:20" ht="120" x14ac:dyDescent="0.25">
      <c r="A221" s="3" t="s">
        <v>126</v>
      </c>
      <c r="B221" s="9">
        <v>46009</v>
      </c>
      <c r="C221" s="13" t="str">
        <f>HYPERLINK("https://eping.wto.org/en/Search?viewData= G/SPS/N/BDI/53/Rev.1/Add.1, G/SPS/N/KEN/209/Rev.1/Add.1, G/SPS/N/RWA/46/Rev.1/Add.1, G/SPS/N/TZA/275/Rev.1/Add.1, G/SPS/N/UGA/250/Rev.1/Add.1"," G/SPS/N/BDI/53/Rev.1/Add.1, G/SPS/N/KEN/209/Rev.1/Add.1, G/SPS/N/RWA/46/Rev.1/Add.1, G/SPS/N/TZA/275/Rev.1/Add.1, G/SPS/N/UGA/250/Rev.1/Add.1")</f>
        <v xml:space="preserve"> G/SPS/N/BDI/53/Rev.1/Add.1, G/SPS/N/KEN/209/Rev.1/Add.1, G/SPS/N/RWA/46/Rev.1/Add.1, G/SPS/N/TZA/275/Rev.1/Add.1, G/SPS/N/UGA/250/Rev.1/Add.1</v>
      </c>
      <c r="D221" s="1" t="s">
        <v>2778</v>
      </c>
      <c r="E221" s="1" t="s">
        <v>2779</v>
      </c>
      <c r="F221" s="1" t="s">
        <v>2780</v>
      </c>
      <c r="G221" s="1" t="s">
        <v>1174</v>
      </c>
      <c r="H221" s="1" t="s">
        <v>2781</v>
      </c>
      <c r="I221" s="1" t="s">
        <v>169</v>
      </c>
      <c r="J221" s="1" t="s">
        <v>23</v>
      </c>
      <c r="K221" s="1" t="s">
        <v>207</v>
      </c>
      <c r="L221" s="3"/>
      <c r="M221" s="9" t="s">
        <v>23</v>
      </c>
      <c r="N221" s="9" t="s">
        <v>23</v>
      </c>
      <c r="O221" s="9" t="s">
        <v>23</v>
      </c>
      <c r="P221" s="3" t="s">
        <v>71</v>
      </c>
      <c r="Q221" s="3"/>
      <c r="R221" s="3" t="str">
        <f>HYPERLINK("https://docs.wto.org/imrd/directdoc.asp?DDFDocuments/t/G/SPS/NBDI53R1A1.docx", "https://docs.wto.org/imrd/directdoc.asp?DDFDocuments/t/G/SPS/NBDI53R1A1.docx")</f>
        <v>https://docs.wto.org/imrd/directdoc.asp?DDFDocuments/t/G/SPS/NBDI53R1A1.docx</v>
      </c>
      <c r="S221" s="3" t="str">
        <f>HYPERLINK("https://docs.wto.org/imrd/directdoc.asp?DDFDocuments/u/G/SPS/NBDI53R1A1.docx", "https://docs.wto.org/imrd/directdoc.asp?DDFDocuments/u/G/SPS/NBDI53R1A1.docx")</f>
        <v>https://docs.wto.org/imrd/directdoc.asp?DDFDocuments/u/G/SPS/NBDI53R1A1.docx</v>
      </c>
      <c r="T221" s="3" t="str">
        <f>HYPERLINK("https://docs.wto.org/imrd/directdoc.asp?DDFDocuments/v/G/SPS/NBDI53R1A1.docx", "https://docs.wto.org/imrd/directdoc.asp?DDFDocuments/v/G/SPS/NBDI53R1A1.docx")</f>
        <v>https://docs.wto.org/imrd/directdoc.asp?DDFDocuments/v/G/SPS/NBDI53R1A1.docx</v>
      </c>
    </row>
    <row r="222" spans="1:20" ht="120" x14ac:dyDescent="0.25">
      <c r="A222" s="3" t="s">
        <v>43</v>
      </c>
      <c r="B222" s="9">
        <v>46009</v>
      </c>
      <c r="C222" s="13" t="str">
        <f>HYPERLINK("https://eping.wto.org/en/Search?viewData= G/SPS/N/BDI/54/Add.1, G/SPS/N/KEN/210/Add.1, G/SPS/N/RWA/47/Add.1, G/SPS/N/TZA/276/Add.1, G/SPS/N/UGA/251/Add.1"," G/SPS/N/BDI/54/Add.1, G/SPS/N/KEN/210/Add.1, G/SPS/N/RWA/47/Add.1, G/SPS/N/TZA/276/Add.1, G/SPS/N/UGA/251/Add.1")</f>
        <v xml:space="preserve"> G/SPS/N/BDI/54/Add.1, G/SPS/N/KEN/210/Add.1, G/SPS/N/RWA/47/Add.1, G/SPS/N/TZA/276/Add.1, G/SPS/N/UGA/251/Add.1</v>
      </c>
      <c r="D222" s="1" t="s">
        <v>2813</v>
      </c>
      <c r="E222" s="1" t="s">
        <v>2814</v>
      </c>
      <c r="F222" s="1" t="s">
        <v>2815</v>
      </c>
      <c r="G222" s="1" t="s">
        <v>1174</v>
      </c>
      <c r="H222" s="1" t="s">
        <v>201</v>
      </c>
      <c r="I222" s="1" t="s">
        <v>169</v>
      </c>
      <c r="J222" s="1" t="s">
        <v>23</v>
      </c>
      <c r="K222" s="1" t="s">
        <v>199</v>
      </c>
      <c r="L222" s="3"/>
      <c r="M222" s="9" t="s">
        <v>23</v>
      </c>
      <c r="N222" s="9" t="s">
        <v>23</v>
      </c>
      <c r="O222" s="9" t="s">
        <v>23</v>
      </c>
      <c r="P222" s="3" t="s">
        <v>71</v>
      </c>
      <c r="Q222" s="3"/>
      <c r="R222" s="3" t="str">
        <f>HYPERLINK("https://docs.wto.org/imrd/directdoc.asp?DDFDocuments/t/G/SPS/NBDI54A1.docx", "https://docs.wto.org/imrd/directdoc.asp?DDFDocuments/t/G/SPS/NBDI54A1.docx")</f>
        <v>https://docs.wto.org/imrd/directdoc.asp?DDFDocuments/t/G/SPS/NBDI54A1.docx</v>
      </c>
      <c r="S222" s="3" t="str">
        <f>HYPERLINK("https://docs.wto.org/imrd/directdoc.asp?DDFDocuments/u/G/SPS/NBDI54A1.docx", "https://docs.wto.org/imrd/directdoc.asp?DDFDocuments/u/G/SPS/NBDI54A1.docx")</f>
        <v>https://docs.wto.org/imrd/directdoc.asp?DDFDocuments/u/G/SPS/NBDI54A1.docx</v>
      </c>
      <c r="T222" s="3" t="str">
        <f>HYPERLINK("https://docs.wto.org/imrd/directdoc.asp?DDFDocuments/v/G/SPS/NBDI54A1.docx", "https://docs.wto.org/imrd/directdoc.asp?DDFDocuments/v/G/SPS/NBDI54A1.docx")</f>
        <v>https://docs.wto.org/imrd/directdoc.asp?DDFDocuments/v/G/SPS/NBDI54A1.docx</v>
      </c>
    </row>
    <row r="223" spans="1:20" ht="300" x14ac:dyDescent="0.25">
      <c r="A223" s="3" t="s">
        <v>43</v>
      </c>
      <c r="B223" s="9">
        <v>46009</v>
      </c>
      <c r="C223" s="13" t="str">
        <f>HYPERLINK("https://eping.wto.org/en/Search?viewData= G/SPS/N/BDI/26/Add.1, G/SPS/N/KEN/179/Add.1, G/SPS/N/RWA/19/Add.1, G/SPS/N/TZA/212/Add.1, G/SPS/N/UGA/221/Add.1"," G/SPS/N/BDI/26/Add.1, G/SPS/N/KEN/179/Add.1, G/SPS/N/RWA/19/Add.1, G/SPS/N/TZA/212/Add.1, G/SPS/N/UGA/221/Add.1")</f>
        <v xml:space="preserve"> G/SPS/N/BDI/26/Add.1, G/SPS/N/KEN/179/Add.1, G/SPS/N/RWA/19/Add.1, G/SPS/N/TZA/212/Add.1, G/SPS/N/UGA/221/Add.1</v>
      </c>
      <c r="D223" s="1" t="s">
        <v>2864</v>
      </c>
      <c r="E223" s="1" t="s">
        <v>2865</v>
      </c>
      <c r="F223" s="1" t="s">
        <v>2866</v>
      </c>
      <c r="G223" s="1" t="s">
        <v>2867</v>
      </c>
      <c r="H223" s="1" t="s">
        <v>1235</v>
      </c>
      <c r="I223" s="1" t="s">
        <v>169</v>
      </c>
      <c r="J223" s="1" t="s">
        <v>23</v>
      </c>
      <c r="K223" s="1" t="s">
        <v>200</v>
      </c>
      <c r="L223" s="3"/>
      <c r="M223" s="9" t="s">
        <v>23</v>
      </c>
      <c r="N223" s="9" t="s">
        <v>23</v>
      </c>
      <c r="O223" s="9" t="s">
        <v>23</v>
      </c>
      <c r="P223" s="3" t="s">
        <v>71</v>
      </c>
      <c r="Q223" s="3"/>
      <c r="R223" s="3" t="str">
        <f>HYPERLINK("https://docs.wto.org/imrd/directdoc.asp?DDFDocuments/t/G/SPS/NBDI26A1.docx", "https://docs.wto.org/imrd/directdoc.asp?DDFDocuments/t/G/SPS/NBDI26A1.docx")</f>
        <v>https://docs.wto.org/imrd/directdoc.asp?DDFDocuments/t/G/SPS/NBDI26A1.docx</v>
      </c>
      <c r="S223" s="3" t="str">
        <f>HYPERLINK("https://docs.wto.org/imrd/directdoc.asp?DDFDocuments/u/G/SPS/NBDI26A1.docx", "https://docs.wto.org/imrd/directdoc.asp?DDFDocuments/u/G/SPS/NBDI26A1.docx")</f>
        <v>https://docs.wto.org/imrd/directdoc.asp?DDFDocuments/u/G/SPS/NBDI26A1.docx</v>
      </c>
      <c r="T223" s="3" t="str">
        <f>HYPERLINK("https://docs.wto.org/imrd/directdoc.asp?DDFDocuments/v/G/SPS/NBDI26A1.docx", "https://docs.wto.org/imrd/directdoc.asp?DDFDocuments/v/G/SPS/NBDI26A1.docx")</f>
        <v>https://docs.wto.org/imrd/directdoc.asp?DDFDocuments/v/G/SPS/NBDI26A1.docx</v>
      </c>
    </row>
    <row r="224" spans="1:20" ht="300" x14ac:dyDescent="0.25">
      <c r="A224" s="3" t="s">
        <v>126</v>
      </c>
      <c r="B224" s="9">
        <v>46009</v>
      </c>
      <c r="C224" s="13" t="str">
        <f>HYPERLINK("https://eping.wto.org/en/Search?viewData= G/SPS/N/BDI/26/Add.1, G/SPS/N/KEN/179/Add.1, G/SPS/N/RWA/19/Add.1, G/SPS/N/TZA/212/Add.1, G/SPS/N/UGA/221/Add.1"," G/SPS/N/BDI/26/Add.1, G/SPS/N/KEN/179/Add.1, G/SPS/N/RWA/19/Add.1, G/SPS/N/TZA/212/Add.1, G/SPS/N/UGA/221/Add.1")</f>
        <v xml:space="preserve"> G/SPS/N/BDI/26/Add.1, G/SPS/N/KEN/179/Add.1, G/SPS/N/RWA/19/Add.1, G/SPS/N/TZA/212/Add.1, G/SPS/N/UGA/221/Add.1</v>
      </c>
      <c r="D224" s="1" t="s">
        <v>2864</v>
      </c>
      <c r="E224" s="1" t="s">
        <v>2865</v>
      </c>
      <c r="F224" s="1" t="s">
        <v>2866</v>
      </c>
      <c r="G224" s="1" t="s">
        <v>2867</v>
      </c>
      <c r="H224" s="1" t="s">
        <v>1235</v>
      </c>
      <c r="I224" s="1" t="s">
        <v>169</v>
      </c>
      <c r="J224" s="1" t="s">
        <v>23</v>
      </c>
      <c r="K224" s="1" t="s">
        <v>200</v>
      </c>
      <c r="L224" s="3"/>
      <c r="M224" s="9" t="s">
        <v>23</v>
      </c>
      <c r="N224" s="9" t="s">
        <v>23</v>
      </c>
      <c r="O224" s="9" t="s">
        <v>23</v>
      </c>
      <c r="P224" s="3" t="s">
        <v>71</v>
      </c>
      <c r="Q224" s="3"/>
      <c r="R224" s="3" t="str">
        <f>HYPERLINK("https://docs.wto.org/imrd/directdoc.asp?DDFDocuments/t/G/SPS/NBDI26A1.docx", "https://docs.wto.org/imrd/directdoc.asp?DDFDocuments/t/G/SPS/NBDI26A1.docx")</f>
        <v>https://docs.wto.org/imrd/directdoc.asp?DDFDocuments/t/G/SPS/NBDI26A1.docx</v>
      </c>
      <c r="S224" s="3" t="str">
        <f>HYPERLINK("https://docs.wto.org/imrd/directdoc.asp?DDFDocuments/u/G/SPS/NBDI26A1.docx", "https://docs.wto.org/imrd/directdoc.asp?DDFDocuments/u/G/SPS/NBDI26A1.docx")</f>
        <v>https://docs.wto.org/imrd/directdoc.asp?DDFDocuments/u/G/SPS/NBDI26A1.docx</v>
      </c>
      <c r="T224" s="3" t="str">
        <f>HYPERLINK("https://docs.wto.org/imrd/directdoc.asp?DDFDocuments/v/G/SPS/NBDI26A1.docx", "https://docs.wto.org/imrd/directdoc.asp?DDFDocuments/v/G/SPS/NBDI26A1.docx")</f>
        <v>https://docs.wto.org/imrd/directdoc.asp?DDFDocuments/v/G/SPS/NBDI26A1.docx</v>
      </c>
    </row>
    <row r="225" spans="1:20" ht="90" x14ac:dyDescent="0.25">
      <c r="A225" s="3" t="s">
        <v>47</v>
      </c>
      <c r="B225" s="9">
        <v>46009</v>
      </c>
      <c r="C225" s="13" t="str">
        <f>HYPERLINK("https://eping.wto.org/en/Search?viewData= G/SPS/N/BDI/48/Add.1, G/SPS/N/KEN/204/Add.1, G/SPS/N/RWA/41/Add.1, G/SPS/N/TZA/262/Add.1, G/SPS/N/UGA/245/Add.1"," G/SPS/N/BDI/48/Add.1, G/SPS/N/KEN/204/Add.1, G/SPS/N/RWA/41/Add.1, G/SPS/N/TZA/262/Add.1, G/SPS/N/UGA/245/Add.1")</f>
        <v xml:space="preserve"> G/SPS/N/BDI/48/Add.1, G/SPS/N/KEN/204/Add.1, G/SPS/N/RWA/41/Add.1, G/SPS/N/TZA/262/Add.1, G/SPS/N/UGA/245/Add.1</v>
      </c>
      <c r="D225" s="1" t="s">
        <v>2774</v>
      </c>
      <c r="E225" s="1" t="s">
        <v>2775</v>
      </c>
      <c r="F225" s="1" t="s">
        <v>2776</v>
      </c>
      <c r="G225" s="1" t="s">
        <v>1128</v>
      </c>
      <c r="H225" s="1" t="s">
        <v>140</v>
      </c>
      <c r="I225" s="1" t="s">
        <v>2777</v>
      </c>
      <c r="J225" s="1" t="s">
        <v>23</v>
      </c>
      <c r="K225" s="1" t="s">
        <v>200</v>
      </c>
      <c r="L225" s="3"/>
      <c r="M225" s="9" t="s">
        <v>23</v>
      </c>
      <c r="N225" s="9" t="s">
        <v>23</v>
      </c>
      <c r="O225" s="9" t="s">
        <v>23</v>
      </c>
      <c r="P225" s="3" t="s">
        <v>71</v>
      </c>
      <c r="Q225" s="3"/>
      <c r="R225" s="3" t="str">
        <f>HYPERLINK("https://docs.wto.org/imrd/directdoc.asp?DDFDocuments/t/G/SPS/NBDI48A1.docx", "https://docs.wto.org/imrd/directdoc.asp?DDFDocuments/t/G/SPS/NBDI48A1.docx")</f>
        <v>https://docs.wto.org/imrd/directdoc.asp?DDFDocuments/t/G/SPS/NBDI48A1.docx</v>
      </c>
      <c r="S225" s="3" t="str">
        <f>HYPERLINK("https://docs.wto.org/imrd/directdoc.asp?DDFDocuments/u/G/SPS/NBDI48A1.docx", "https://docs.wto.org/imrd/directdoc.asp?DDFDocuments/u/G/SPS/NBDI48A1.docx")</f>
        <v>https://docs.wto.org/imrd/directdoc.asp?DDFDocuments/u/G/SPS/NBDI48A1.docx</v>
      </c>
      <c r="T225" s="3" t="str">
        <f>HYPERLINK("https://docs.wto.org/imrd/directdoc.asp?DDFDocuments/v/G/SPS/NBDI48A1.docx", "https://docs.wto.org/imrd/directdoc.asp?DDFDocuments/v/G/SPS/NBDI48A1.docx")</f>
        <v>https://docs.wto.org/imrd/directdoc.asp?DDFDocuments/v/G/SPS/NBDI48A1.docx</v>
      </c>
    </row>
    <row r="226" spans="1:20" ht="409.5" x14ac:dyDescent="0.25">
      <c r="A226" s="3" t="s">
        <v>126</v>
      </c>
      <c r="B226" s="9">
        <v>46009</v>
      </c>
      <c r="C226" s="13" t="str">
        <f>HYPERLINK("https://eping.wto.org/en/Search?viewData= G/SPS/N/BDI/42/Add.2, G/SPS/N/KEN/198/Add.2, G/SPS/N/RWA/35/Add.2, G/SPS/N/TZA/256/Add.2, G/SPS/N/UGA/239/Add.2"," G/SPS/N/BDI/42/Add.2, G/SPS/N/KEN/198/Add.2, G/SPS/N/RWA/35/Add.2, G/SPS/N/TZA/256/Add.2, G/SPS/N/UGA/239/Add.2")</f>
        <v xml:space="preserve"> G/SPS/N/BDI/42/Add.2, G/SPS/N/KEN/198/Add.2, G/SPS/N/RWA/35/Add.2, G/SPS/N/TZA/256/Add.2, G/SPS/N/UGA/239/Add.2</v>
      </c>
      <c r="D226" s="1" t="s">
        <v>2789</v>
      </c>
      <c r="E226" s="1" t="s">
        <v>2790</v>
      </c>
      <c r="F226" s="1" t="s">
        <v>1243</v>
      </c>
      <c r="G226" s="1" t="s">
        <v>1244</v>
      </c>
      <c r="H226" s="1" t="s">
        <v>92</v>
      </c>
      <c r="I226" s="1" t="s">
        <v>169</v>
      </c>
      <c r="J226" s="1" t="s">
        <v>23</v>
      </c>
      <c r="K226" s="1" t="s">
        <v>200</v>
      </c>
      <c r="L226" s="3"/>
      <c r="M226" s="9" t="s">
        <v>23</v>
      </c>
      <c r="N226" s="9" t="s">
        <v>23</v>
      </c>
      <c r="O226" s="9" t="s">
        <v>23</v>
      </c>
      <c r="P226" s="3" t="s">
        <v>71</v>
      </c>
      <c r="Q226" s="3"/>
      <c r="R226" s="3" t="str">
        <f>HYPERLINK("https://docs.wto.org/imrd/directdoc.asp?DDFDocuments/t/G/SPS/NBDI42A2.docx", "https://docs.wto.org/imrd/directdoc.asp?DDFDocuments/t/G/SPS/NBDI42A2.docx")</f>
        <v>https://docs.wto.org/imrd/directdoc.asp?DDFDocuments/t/G/SPS/NBDI42A2.docx</v>
      </c>
      <c r="S226" s="3" t="str">
        <f>HYPERLINK("https://docs.wto.org/imrd/directdoc.asp?DDFDocuments/u/G/SPS/NBDI42A2.docx", "https://docs.wto.org/imrd/directdoc.asp?DDFDocuments/u/G/SPS/NBDI42A2.docx")</f>
        <v>https://docs.wto.org/imrd/directdoc.asp?DDFDocuments/u/G/SPS/NBDI42A2.docx</v>
      </c>
      <c r="T226" s="3" t="str">
        <f>HYPERLINK("https://docs.wto.org/imrd/directdoc.asp?DDFDocuments/v/G/SPS/NBDI42A2.docx", "https://docs.wto.org/imrd/directdoc.asp?DDFDocuments/v/G/SPS/NBDI42A2.docx")</f>
        <v>https://docs.wto.org/imrd/directdoc.asp?DDFDocuments/v/G/SPS/NBDI42A2.docx</v>
      </c>
    </row>
    <row r="227" spans="1:20" ht="105" x14ac:dyDescent="0.25">
      <c r="A227" s="3" t="s">
        <v>22</v>
      </c>
      <c r="B227" s="9">
        <v>46009</v>
      </c>
      <c r="C227" s="13" t="str">
        <f>HYPERLINK("https://eping.wto.org/en/Search?viewData= G/SPS/N/BDI/41/Add.2, G/SPS/N/KEN/197/Add.2, G/SPS/N/RWA/34/Add.2, G/SPS/N/TZA/255/Add.2, G/SPS/N/UGA/238/Add.2"," G/SPS/N/BDI/41/Add.2, G/SPS/N/KEN/197/Add.2, G/SPS/N/RWA/34/Add.2, G/SPS/N/TZA/255/Add.2, G/SPS/N/UGA/238/Add.2")</f>
        <v xml:space="preserve"> G/SPS/N/BDI/41/Add.2, G/SPS/N/KEN/197/Add.2, G/SPS/N/RWA/34/Add.2, G/SPS/N/TZA/255/Add.2, G/SPS/N/UGA/238/Add.2</v>
      </c>
      <c r="D227" s="1" t="s">
        <v>2883</v>
      </c>
      <c r="E227" s="1" t="s">
        <v>2884</v>
      </c>
      <c r="F227" s="1" t="s">
        <v>1247</v>
      </c>
      <c r="G227" s="1" t="s">
        <v>1248</v>
      </c>
      <c r="H227" s="1" t="s">
        <v>92</v>
      </c>
      <c r="I227" s="1" t="s">
        <v>169</v>
      </c>
      <c r="J227" s="1" t="s">
        <v>23</v>
      </c>
      <c r="K227" s="1" t="s">
        <v>200</v>
      </c>
      <c r="L227" s="3"/>
      <c r="M227" s="9" t="s">
        <v>23</v>
      </c>
      <c r="N227" s="9" t="s">
        <v>23</v>
      </c>
      <c r="O227" s="9" t="s">
        <v>23</v>
      </c>
      <c r="P227" s="3" t="s">
        <v>71</v>
      </c>
      <c r="Q227" s="3"/>
      <c r="R227" s="3" t="str">
        <f>HYPERLINK("https://docs.wto.org/imrd/directdoc.asp?DDFDocuments/t/G/SPS/NBDI41A2.docx", "https://docs.wto.org/imrd/directdoc.asp?DDFDocuments/t/G/SPS/NBDI41A2.docx")</f>
        <v>https://docs.wto.org/imrd/directdoc.asp?DDFDocuments/t/G/SPS/NBDI41A2.docx</v>
      </c>
      <c r="S227" s="3" t="str">
        <f>HYPERLINK("https://docs.wto.org/imrd/directdoc.asp?DDFDocuments/u/G/SPS/NBDI41A2.docx", "https://docs.wto.org/imrd/directdoc.asp?DDFDocuments/u/G/SPS/NBDI41A2.docx")</f>
        <v>https://docs.wto.org/imrd/directdoc.asp?DDFDocuments/u/G/SPS/NBDI41A2.docx</v>
      </c>
      <c r="T227" s="3" t="str">
        <f>HYPERLINK("https://docs.wto.org/imrd/directdoc.asp?DDFDocuments/v/G/SPS/NBDI41A2.docx", "https://docs.wto.org/imrd/directdoc.asp?DDFDocuments/v/G/SPS/NBDI41A2.docx")</f>
        <v>https://docs.wto.org/imrd/directdoc.asp?DDFDocuments/v/G/SPS/NBDI41A2.docx</v>
      </c>
    </row>
    <row r="228" spans="1:20" ht="90" x14ac:dyDescent="0.25">
      <c r="A228" s="3" t="s">
        <v>126</v>
      </c>
      <c r="B228" s="9">
        <v>46009</v>
      </c>
      <c r="C228" s="13" t="str">
        <f>HYPERLINK("https://eping.wto.org/en/Search?viewData= G/SPS/N/BDI/40/Add.2, G/SPS/N/KEN/196/Add.2, G/SPS/N/RWA/33/Add.2, G/SPS/N/TZA/254/Add.2, G/SPS/N/UGA/237/Add.2"," G/SPS/N/BDI/40/Add.2, G/SPS/N/KEN/196/Add.2, G/SPS/N/RWA/33/Add.2, G/SPS/N/TZA/254/Add.2, G/SPS/N/UGA/237/Add.2")</f>
        <v xml:space="preserve"> G/SPS/N/BDI/40/Add.2, G/SPS/N/KEN/196/Add.2, G/SPS/N/RWA/33/Add.2, G/SPS/N/TZA/254/Add.2, G/SPS/N/UGA/237/Add.2</v>
      </c>
      <c r="D228" s="1" t="s">
        <v>2870</v>
      </c>
      <c r="E228" s="1" t="s">
        <v>2871</v>
      </c>
      <c r="F228" s="1" t="s">
        <v>1186</v>
      </c>
      <c r="G228" s="1" t="s">
        <v>1187</v>
      </c>
      <c r="H228" s="1" t="s">
        <v>92</v>
      </c>
      <c r="I228" s="1" t="s">
        <v>169</v>
      </c>
      <c r="J228" s="1" t="s">
        <v>23</v>
      </c>
      <c r="K228" s="1" t="s">
        <v>200</v>
      </c>
      <c r="L228" s="3"/>
      <c r="M228" s="9" t="s">
        <v>23</v>
      </c>
      <c r="N228" s="9" t="s">
        <v>23</v>
      </c>
      <c r="O228" s="9" t="s">
        <v>23</v>
      </c>
      <c r="P228" s="3" t="s">
        <v>71</v>
      </c>
      <c r="Q228" s="3"/>
      <c r="R228" s="3" t="str">
        <f>HYPERLINK("https://docs.wto.org/imrd/directdoc.asp?DDFDocuments/t/G/SPS/NBDI40A2.docx", "https://docs.wto.org/imrd/directdoc.asp?DDFDocuments/t/G/SPS/NBDI40A2.docx")</f>
        <v>https://docs.wto.org/imrd/directdoc.asp?DDFDocuments/t/G/SPS/NBDI40A2.docx</v>
      </c>
      <c r="S228" s="3" t="str">
        <f>HYPERLINK("https://docs.wto.org/imrd/directdoc.asp?DDFDocuments/u/G/SPS/NBDI40A2.docx", "https://docs.wto.org/imrd/directdoc.asp?DDFDocuments/u/G/SPS/NBDI40A2.docx")</f>
        <v>https://docs.wto.org/imrd/directdoc.asp?DDFDocuments/u/G/SPS/NBDI40A2.docx</v>
      </c>
      <c r="T228" s="3" t="str">
        <f>HYPERLINK("https://docs.wto.org/imrd/directdoc.asp?DDFDocuments/v/G/SPS/NBDI40A2.docx", "https://docs.wto.org/imrd/directdoc.asp?DDFDocuments/v/G/SPS/NBDI40A2.docx")</f>
        <v>https://docs.wto.org/imrd/directdoc.asp?DDFDocuments/v/G/SPS/NBDI40A2.docx</v>
      </c>
    </row>
    <row r="229" spans="1:20" ht="75" x14ac:dyDescent="0.25">
      <c r="A229" s="3" t="s">
        <v>126</v>
      </c>
      <c r="B229" s="9">
        <v>46009</v>
      </c>
      <c r="C229" s="13" t="str">
        <f>HYPERLINK("https://eping.wto.org/en/Search?viewData= G/SPS/N/BDI/37/Add.1, G/SPS/N/KEN/193/Add.1, G/SPS/N/RWA/30/Add.1, G/SPS/N/TZA/239/Add.1, G/SPS/N/UGA/234/Add.1"," G/SPS/N/BDI/37/Add.1, G/SPS/N/KEN/193/Add.1, G/SPS/N/RWA/30/Add.1, G/SPS/N/TZA/239/Add.1, G/SPS/N/UGA/234/Add.1")</f>
        <v xml:space="preserve"> G/SPS/N/BDI/37/Add.1, G/SPS/N/KEN/193/Add.1, G/SPS/N/RWA/30/Add.1, G/SPS/N/TZA/239/Add.1, G/SPS/N/UGA/234/Add.1</v>
      </c>
      <c r="D229" s="1" t="s">
        <v>2791</v>
      </c>
      <c r="E229" s="1" t="s">
        <v>2792</v>
      </c>
      <c r="F229" s="1" t="s">
        <v>58</v>
      </c>
      <c r="G229" s="1" t="s">
        <v>23</v>
      </c>
      <c r="H229" s="1" t="s">
        <v>1315</v>
      </c>
      <c r="I229" s="1" t="s">
        <v>169</v>
      </c>
      <c r="J229" s="1" t="s">
        <v>23</v>
      </c>
      <c r="K229" s="1" t="s">
        <v>200</v>
      </c>
      <c r="L229" s="3"/>
      <c r="M229" s="9" t="s">
        <v>23</v>
      </c>
      <c r="N229" s="9" t="s">
        <v>23</v>
      </c>
      <c r="O229" s="9" t="s">
        <v>23</v>
      </c>
      <c r="P229" s="3" t="s">
        <v>71</v>
      </c>
      <c r="Q229" s="3"/>
      <c r="R229" s="3" t="str">
        <f>HYPERLINK("https://docs.wto.org/imrd/directdoc.asp?DDFDocuments/t/G/SPS/NBDI37A1.docx", "https://docs.wto.org/imrd/directdoc.asp?DDFDocuments/t/G/SPS/NBDI37A1.docx")</f>
        <v>https://docs.wto.org/imrd/directdoc.asp?DDFDocuments/t/G/SPS/NBDI37A1.docx</v>
      </c>
      <c r="S229" s="3" t="str">
        <f>HYPERLINK("https://docs.wto.org/imrd/directdoc.asp?DDFDocuments/u/G/SPS/NBDI37A1.docx", "https://docs.wto.org/imrd/directdoc.asp?DDFDocuments/u/G/SPS/NBDI37A1.docx")</f>
        <v>https://docs.wto.org/imrd/directdoc.asp?DDFDocuments/u/G/SPS/NBDI37A1.docx</v>
      </c>
      <c r="T229" s="3" t="str">
        <f>HYPERLINK("https://docs.wto.org/imrd/directdoc.asp?DDFDocuments/v/G/SPS/NBDI37A1.docx", "https://docs.wto.org/imrd/directdoc.asp?DDFDocuments/v/G/SPS/NBDI37A1.docx")</f>
        <v>https://docs.wto.org/imrd/directdoc.asp?DDFDocuments/v/G/SPS/NBDI37A1.docx</v>
      </c>
    </row>
    <row r="230" spans="1:20" ht="120" x14ac:dyDescent="0.25">
      <c r="A230" s="3" t="s">
        <v>22</v>
      </c>
      <c r="B230" s="9">
        <v>46009</v>
      </c>
      <c r="C230" s="13" t="str">
        <f>HYPERLINK("https://eping.wto.org/en/Search?viewData= G/SPS/N/BDI/46/Add.2, G/SPS/N/KEN/202/Add.2, G/SPS/N/RWA/39/Add.2, G/SPS/N/TZA/260/Add.2, G/SPS/N/UGA/243/Add.2"," G/SPS/N/BDI/46/Add.2, G/SPS/N/KEN/202/Add.2, G/SPS/N/RWA/39/Add.2, G/SPS/N/TZA/260/Add.2, G/SPS/N/UGA/243/Add.2")</f>
        <v xml:space="preserve"> G/SPS/N/BDI/46/Add.2, G/SPS/N/KEN/202/Add.2, G/SPS/N/RWA/39/Add.2, G/SPS/N/TZA/260/Add.2, G/SPS/N/UGA/243/Add.2</v>
      </c>
      <c r="D230" s="1" t="s">
        <v>2875</v>
      </c>
      <c r="E230" s="1" t="s">
        <v>2876</v>
      </c>
      <c r="F230" s="1" t="s">
        <v>1132</v>
      </c>
      <c r="G230" s="1" t="s">
        <v>1133</v>
      </c>
      <c r="H230" s="1" t="s">
        <v>131</v>
      </c>
      <c r="I230" s="1" t="s">
        <v>180</v>
      </c>
      <c r="J230" s="1" t="s">
        <v>23</v>
      </c>
      <c r="K230" s="1" t="s">
        <v>2795</v>
      </c>
      <c r="L230" s="3"/>
      <c r="M230" s="9" t="s">
        <v>23</v>
      </c>
      <c r="N230" s="9" t="s">
        <v>23</v>
      </c>
      <c r="O230" s="9" t="s">
        <v>23</v>
      </c>
      <c r="P230" s="3" t="s">
        <v>71</v>
      </c>
      <c r="Q230" s="3"/>
      <c r="R230" s="3" t="str">
        <f>HYPERLINK("https://docs.wto.org/imrd/directdoc.asp?DDFDocuments/t/G/SPS/NBDI46A2.docx", "https://docs.wto.org/imrd/directdoc.asp?DDFDocuments/t/G/SPS/NBDI46A2.docx")</f>
        <v>https://docs.wto.org/imrd/directdoc.asp?DDFDocuments/t/G/SPS/NBDI46A2.docx</v>
      </c>
      <c r="S230" s="3" t="str">
        <f>HYPERLINK("https://docs.wto.org/imrd/directdoc.asp?DDFDocuments/u/G/SPS/NBDI46A2.docx", "https://docs.wto.org/imrd/directdoc.asp?DDFDocuments/u/G/SPS/NBDI46A2.docx")</f>
        <v>https://docs.wto.org/imrd/directdoc.asp?DDFDocuments/u/G/SPS/NBDI46A2.docx</v>
      </c>
      <c r="T230" s="3" t="str">
        <f>HYPERLINK("https://docs.wto.org/imrd/directdoc.asp?DDFDocuments/v/G/SPS/NBDI46A2.docx", "https://docs.wto.org/imrd/directdoc.asp?DDFDocuments/v/G/SPS/NBDI46A2.docx")</f>
        <v>https://docs.wto.org/imrd/directdoc.asp?DDFDocuments/v/G/SPS/NBDI46A2.docx</v>
      </c>
    </row>
    <row r="231" spans="1:20" ht="120" x14ac:dyDescent="0.25">
      <c r="A231" s="3" t="s">
        <v>43</v>
      </c>
      <c r="B231" s="9">
        <v>46009</v>
      </c>
      <c r="C231" s="13" t="str">
        <f>HYPERLINK("https://eping.wto.org/en/Search?viewData= G/SPS/N/BDI/44/Add.2, G/SPS/N/KEN/200/Add.2, G/SPS/N/RWA/37/Add.2, G/SPS/N/TZA/258/Add.2, G/SPS/N/UGA/241/Add.2"," G/SPS/N/BDI/44/Add.2, G/SPS/N/KEN/200/Add.2, G/SPS/N/RWA/37/Add.2, G/SPS/N/TZA/258/Add.2, G/SPS/N/UGA/241/Add.2")</f>
        <v xml:space="preserve"> G/SPS/N/BDI/44/Add.2, G/SPS/N/KEN/200/Add.2, G/SPS/N/RWA/37/Add.2, G/SPS/N/TZA/258/Add.2, G/SPS/N/UGA/241/Add.2</v>
      </c>
      <c r="D231" s="1" t="s">
        <v>2793</v>
      </c>
      <c r="E231" s="1" t="s">
        <v>2794</v>
      </c>
      <c r="F231" s="1" t="s">
        <v>1132</v>
      </c>
      <c r="G231" s="1" t="s">
        <v>1133</v>
      </c>
      <c r="H231" s="1" t="s">
        <v>131</v>
      </c>
      <c r="I231" s="1" t="s">
        <v>180</v>
      </c>
      <c r="J231" s="1" t="s">
        <v>23</v>
      </c>
      <c r="K231" s="1" t="s">
        <v>2795</v>
      </c>
      <c r="L231" s="3"/>
      <c r="M231" s="9" t="s">
        <v>23</v>
      </c>
      <c r="N231" s="9" t="s">
        <v>23</v>
      </c>
      <c r="O231" s="9" t="s">
        <v>23</v>
      </c>
      <c r="P231" s="3" t="s">
        <v>71</v>
      </c>
      <c r="Q231" s="3"/>
      <c r="R231" s="3" t="str">
        <f>HYPERLINK("https://docs.wto.org/imrd/directdoc.asp?DDFDocuments/t/G/SPS/NBDI44A2.docx", "https://docs.wto.org/imrd/directdoc.asp?DDFDocuments/t/G/SPS/NBDI44A2.docx")</f>
        <v>https://docs.wto.org/imrd/directdoc.asp?DDFDocuments/t/G/SPS/NBDI44A2.docx</v>
      </c>
      <c r="S231" s="3" t="str">
        <f>HYPERLINK("https://docs.wto.org/imrd/directdoc.asp?DDFDocuments/u/G/SPS/NBDI44A2.docx", "https://docs.wto.org/imrd/directdoc.asp?DDFDocuments/u/G/SPS/NBDI44A2.docx")</f>
        <v>https://docs.wto.org/imrd/directdoc.asp?DDFDocuments/u/G/SPS/NBDI44A2.docx</v>
      </c>
      <c r="T231" s="3" t="str">
        <f>HYPERLINK("https://docs.wto.org/imrd/directdoc.asp?DDFDocuments/v/G/SPS/NBDI44A2.docx", "https://docs.wto.org/imrd/directdoc.asp?DDFDocuments/v/G/SPS/NBDI44A2.docx")</f>
        <v>https://docs.wto.org/imrd/directdoc.asp?DDFDocuments/v/G/SPS/NBDI44A2.docx</v>
      </c>
    </row>
    <row r="232" spans="1:20" ht="120" x14ac:dyDescent="0.25">
      <c r="A232" s="3" t="s">
        <v>47</v>
      </c>
      <c r="B232" s="9">
        <v>46009</v>
      </c>
      <c r="C232" s="13" t="str">
        <f>HYPERLINK("https://eping.wto.org/en/Search?viewData= G/SPS/N/BDI/45/Add.2, G/SPS/N/KEN/201/Add.2, G/SPS/N/RWA/38/Add.2, G/SPS/N/TZA/259/Add.2, G/SPS/N/UGA/242/Add.2"," G/SPS/N/BDI/45/Add.2, G/SPS/N/KEN/201/Add.2, G/SPS/N/RWA/38/Add.2, G/SPS/N/TZA/259/Add.2, G/SPS/N/UGA/242/Add.2")</f>
        <v xml:space="preserve"> G/SPS/N/BDI/45/Add.2, G/SPS/N/KEN/201/Add.2, G/SPS/N/RWA/38/Add.2, G/SPS/N/TZA/259/Add.2, G/SPS/N/UGA/242/Add.2</v>
      </c>
      <c r="D232" s="1" t="s">
        <v>1144</v>
      </c>
      <c r="E232" s="1" t="s">
        <v>2782</v>
      </c>
      <c r="F232" s="1" t="s">
        <v>1132</v>
      </c>
      <c r="G232" s="1" t="s">
        <v>1133</v>
      </c>
      <c r="H232" s="1" t="s">
        <v>131</v>
      </c>
      <c r="I232" s="1" t="s">
        <v>180</v>
      </c>
      <c r="J232" s="1" t="s">
        <v>23</v>
      </c>
      <c r="K232" s="1" t="s">
        <v>2877</v>
      </c>
      <c r="L232" s="3"/>
      <c r="M232" s="9" t="s">
        <v>23</v>
      </c>
      <c r="N232" s="9" t="s">
        <v>23</v>
      </c>
      <c r="O232" s="9" t="s">
        <v>23</v>
      </c>
      <c r="P232" s="3" t="s">
        <v>71</v>
      </c>
      <c r="Q232" s="3"/>
      <c r="R232" s="3" t="str">
        <f>HYPERLINK("https://docs.wto.org/imrd/directdoc.asp?DDFDocuments/t/G/SPS/NBDI45A2.docx", "https://docs.wto.org/imrd/directdoc.asp?DDFDocuments/t/G/SPS/NBDI45A2.docx")</f>
        <v>https://docs.wto.org/imrd/directdoc.asp?DDFDocuments/t/G/SPS/NBDI45A2.docx</v>
      </c>
      <c r="S232" s="3" t="str">
        <f>HYPERLINK("https://docs.wto.org/imrd/directdoc.asp?DDFDocuments/u/G/SPS/NBDI45A2.docx", "https://docs.wto.org/imrd/directdoc.asp?DDFDocuments/u/G/SPS/NBDI45A2.docx")</f>
        <v>https://docs.wto.org/imrd/directdoc.asp?DDFDocuments/u/G/SPS/NBDI45A2.docx</v>
      </c>
      <c r="T232" s="3" t="str">
        <f>HYPERLINK("https://docs.wto.org/imrd/directdoc.asp?DDFDocuments/v/G/SPS/NBDI45A2.docx", "https://docs.wto.org/imrd/directdoc.asp?DDFDocuments/v/G/SPS/NBDI45A2.docx")</f>
        <v>https://docs.wto.org/imrd/directdoc.asp?DDFDocuments/v/G/SPS/NBDI45A2.docx</v>
      </c>
    </row>
    <row r="233" spans="1:20" ht="409.5" x14ac:dyDescent="0.25">
      <c r="A233" s="3" t="s">
        <v>43</v>
      </c>
      <c r="B233" s="9">
        <v>46009</v>
      </c>
      <c r="C233" s="13" t="str">
        <f>HYPERLINK("https://eping.wto.org/en/Search?viewData= G/SPS/N/BDI/114/Add.1, G/SPS/N/KEN/293/Add.1, G/SPS/N/RWA/107/Add.1, G/SPS/N/TZA/372/Add.1, G/SPS/N/UGA/365/Add.1"," G/SPS/N/BDI/114/Add.1, G/SPS/N/KEN/293/Add.1, G/SPS/N/RWA/107/Add.1, G/SPS/N/TZA/372/Add.1, G/SPS/N/UGA/365/Add.1")</f>
        <v xml:space="preserve"> G/SPS/N/BDI/114/Add.1, G/SPS/N/KEN/293/Add.1, G/SPS/N/RWA/107/Add.1, G/SPS/N/TZA/372/Add.1, G/SPS/N/UGA/365/Add.1</v>
      </c>
      <c r="D233" s="1" t="s">
        <v>2847</v>
      </c>
      <c r="E233" s="1" t="s">
        <v>2848</v>
      </c>
      <c r="F233" s="1" t="s">
        <v>1196</v>
      </c>
      <c r="G233" s="1" t="s">
        <v>1197</v>
      </c>
      <c r="H233" s="1" t="s">
        <v>97</v>
      </c>
      <c r="I233" s="1" t="s">
        <v>169</v>
      </c>
      <c r="J233" s="1" t="s">
        <v>23</v>
      </c>
      <c r="K233" s="1" t="s">
        <v>199</v>
      </c>
      <c r="L233" s="3"/>
      <c r="M233" s="9" t="s">
        <v>23</v>
      </c>
      <c r="N233" s="9" t="s">
        <v>23</v>
      </c>
      <c r="O233" s="9" t="s">
        <v>23</v>
      </c>
      <c r="P233" s="3" t="s">
        <v>71</v>
      </c>
      <c r="Q233" s="3"/>
      <c r="R233" s="3" t="str">
        <f>HYPERLINK("https://docs.wto.org/imrd/directdoc.asp?DDFDocuments/t/G/SPS/NBDI114A1.docx", "https://docs.wto.org/imrd/directdoc.asp?DDFDocuments/t/G/SPS/NBDI114A1.docx")</f>
        <v>https://docs.wto.org/imrd/directdoc.asp?DDFDocuments/t/G/SPS/NBDI114A1.docx</v>
      </c>
      <c r="S233" s="3" t="str">
        <f>HYPERLINK("https://docs.wto.org/imrd/directdoc.asp?DDFDocuments/u/G/SPS/NBDI114A1.docx", "https://docs.wto.org/imrd/directdoc.asp?DDFDocuments/u/G/SPS/NBDI114A1.docx")</f>
        <v>https://docs.wto.org/imrd/directdoc.asp?DDFDocuments/u/G/SPS/NBDI114A1.docx</v>
      </c>
      <c r="T233" s="3" t="str">
        <f>HYPERLINK("https://docs.wto.org/imrd/directdoc.asp?DDFDocuments/v/G/SPS/NBDI114A1.docx", "https://docs.wto.org/imrd/directdoc.asp?DDFDocuments/v/G/SPS/NBDI114A1.docx")</f>
        <v>https://docs.wto.org/imrd/directdoc.asp?DDFDocuments/v/G/SPS/NBDI114A1.docx</v>
      </c>
    </row>
    <row r="234" spans="1:20" ht="409.5" x14ac:dyDescent="0.25">
      <c r="A234" s="3" t="s">
        <v>47</v>
      </c>
      <c r="B234" s="9">
        <v>46009</v>
      </c>
      <c r="C234" s="13" t="str">
        <f>HYPERLINK("https://eping.wto.org/en/Search?viewData= G/SPS/N/BDI/117/Add.1, G/SPS/N/KEN/296/Add.1, G/SPS/N/RWA/110/Add.1, G/SPS/N/TZA/375/Add.1, G/SPS/N/UGA/368/Add.1"," G/SPS/N/BDI/117/Add.1, G/SPS/N/KEN/296/Add.1, G/SPS/N/RWA/110/Add.1, G/SPS/N/TZA/375/Add.1, G/SPS/N/UGA/368/Add.1")</f>
        <v xml:space="preserve"> G/SPS/N/BDI/117/Add.1, G/SPS/N/KEN/296/Add.1, G/SPS/N/RWA/110/Add.1, G/SPS/N/TZA/375/Add.1, G/SPS/N/UGA/368/Add.1</v>
      </c>
      <c r="D234" s="1" t="s">
        <v>2798</v>
      </c>
      <c r="E234" s="1" t="s">
        <v>2799</v>
      </c>
      <c r="F234" s="1" t="s">
        <v>1196</v>
      </c>
      <c r="G234" s="1" t="s">
        <v>1197</v>
      </c>
      <c r="H234" s="1" t="s">
        <v>97</v>
      </c>
      <c r="I234" s="1" t="s">
        <v>169</v>
      </c>
      <c r="J234" s="1" t="s">
        <v>23</v>
      </c>
      <c r="K234" s="1" t="s">
        <v>199</v>
      </c>
      <c r="L234" s="3"/>
      <c r="M234" s="9" t="s">
        <v>23</v>
      </c>
      <c r="N234" s="9" t="s">
        <v>23</v>
      </c>
      <c r="O234" s="9" t="s">
        <v>23</v>
      </c>
      <c r="P234" s="3" t="s">
        <v>71</v>
      </c>
      <c r="Q234" s="3"/>
      <c r="R234" s="3" t="str">
        <f>HYPERLINK("https://docs.wto.org/imrd/directdoc.asp?DDFDocuments/t/G/SPS/NBDI117A1.docx", "https://docs.wto.org/imrd/directdoc.asp?DDFDocuments/t/G/SPS/NBDI117A1.docx")</f>
        <v>https://docs.wto.org/imrd/directdoc.asp?DDFDocuments/t/G/SPS/NBDI117A1.docx</v>
      </c>
      <c r="S234" s="3" t="str">
        <f>HYPERLINK("https://docs.wto.org/imrd/directdoc.asp?DDFDocuments/u/G/SPS/NBDI117A1.docx", "https://docs.wto.org/imrd/directdoc.asp?DDFDocuments/u/G/SPS/NBDI117A1.docx")</f>
        <v>https://docs.wto.org/imrd/directdoc.asp?DDFDocuments/u/G/SPS/NBDI117A1.docx</v>
      </c>
      <c r="T234" s="3" t="str">
        <f>HYPERLINK("https://docs.wto.org/imrd/directdoc.asp?DDFDocuments/v/G/SPS/NBDI117A1.docx", "https://docs.wto.org/imrd/directdoc.asp?DDFDocuments/v/G/SPS/NBDI117A1.docx")</f>
        <v>https://docs.wto.org/imrd/directdoc.asp?DDFDocuments/v/G/SPS/NBDI117A1.docx</v>
      </c>
    </row>
    <row r="235" spans="1:20" ht="75" x14ac:dyDescent="0.25">
      <c r="A235" s="3" t="s">
        <v>47</v>
      </c>
      <c r="B235" s="9">
        <v>46009</v>
      </c>
      <c r="C235" s="13" t="str">
        <f>HYPERLINK("https://eping.wto.org/en/Search?viewData= G/SPS/N/BDI/83/Add.1, G/SPS/N/KEN/250/Add.1, G/SPS/N/RWA/76/Add.1, G/SPS/N/TZA/318/Add.1, G/SPS/N/UGA/302/Add.1"," G/SPS/N/BDI/83/Add.1, G/SPS/N/KEN/250/Add.1, G/SPS/N/RWA/76/Add.1, G/SPS/N/TZA/318/Add.1, G/SPS/N/UGA/302/Add.1")</f>
        <v xml:space="preserve"> G/SPS/N/BDI/83/Add.1, G/SPS/N/KEN/250/Add.1, G/SPS/N/RWA/76/Add.1, G/SPS/N/TZA/318/Add.1, G/SPS/N/UGA/302/Add.1</v>
      </c>
      <c r="D235" s="1" t="s">
        <v>2892</v>
      </c>
      <c r="E235" s="1" t="s">
        <v>2893</v>
      </c>
      <c r="F235" s="1" t="s">
        <v>2894</v>
      </c>
      <c r="G235" s="1" t="s">
        <v>1261</v>
      </c>
      <c r="H235" s="1" t="s">
        <v>1202</v>
      </c>
      <c r="I235" s="1" t="s">
        <v>2777</v>
      </c>
      <c r="J235" s="1" t="s">
        <v>23</v>
      </c>
      <c r="K235" s="1" t="s">
        <v>199</v>
      </c>
      <c r="L235" s="3"/>
      <c r="M235" s="9" t="s">
        <v>23</v>
      </c>
      <c r="N235" s="9" t="s">
        <v>23</v>
      </c>
      <c r="O235" s="9" t="s">
        <v>23</v>
      </c>
      <c r="P235" s="3" t="s">
        <v>71</v>
      </c>
      <c r="Q235" s="3"/>
      <c r="R235" s="3" t="str">
        <f>HYPERLINK("https://docs.wto.org/imrd/directdoc.asp?DDFDocuments/t/G/SPS/NBDI83A1.docx", "https://docs.wto.org/imrd/directdoc.asp?DDFDocuments/t/G/SPS/NBDI83A1.docx")</f>
        <v>https://docs.wto.org/imrd/directdoc.asp?DDFDocuments/t/G/SPS/NBDI83A1.docx</v>
      </c>
      <c r="S235" s="3" t="str">
        <f>HYPERLINK("https://docs.wto.org/imrd/directdoc.asp?DDFDocuments/u/G/SPS/NBDI83A1.docx", "https://docs.wto.org/imrd/directdoc.asp?DDFDocuments/u/G/SPS/NBDI83A1.docx")</f>
        <v>https://docs.wto.org/imrd/directdoc.asp?DDFDocuments/u/G/SPS/NBDI83A1.docx</v>
      </c>
      <c r="T235" s="3" t="str">
        <f>HYPERLINK("https://docs.wto.org/imrd/directdoc.asp?DDFDocuments/v/G/SPS/NBDI83A1.docx", "https://docs.wto.org/imrd/directdoc.asp?DDFDocuments/v/G/SPS/NBDI83A1.docx")</f>
        <v>https://docs.wto.org/imrd/directdoc.asp?DDFDocuments/v/G/SPS/NBDI83A1.docx</v>
      </c>
    </row>
    <row r="236" spans="1:20" ht="150" x14ac:dyDescent="0.25">
      <c r="A236" s="3" t="s">
        <v>47</v>
      </c>
      <c r="B236" s="9">
        <v>46009</v>
      </c>
      <c r="C236" s="13" t="str">
        <f>HYPERLINK("https://eping.wto.org/en/Search?viewData= G/SPS/N/BDI/84/Add.1, G/SPS/N/KEN/251/Add.1, G/SPS/N/RWA/77/Add.1, G/SPS/N/TZA/319/Add.1, G/SPS/N/UGA/303/Add.1"," G/SPS/N/BDI/84/Add.1, G/SPS/N/KEN/251/Add.1, G/SPS/N/RWA/77/Add.1, G/SPS/N/TZA/319/Add.1, G/SPS/N/UGA/303/Add.1")</f>
        <v xml:space="preserve"> G/SPS/N/BDI/84/Add.1, G/SPS/N/KEN/251/Add.1, G/SPS/N/RWA/77/Add.1, G/SPS/N/TZA/319/Add.1, G/SPS/N/UGA/303/Add.1</v>
      </c>
      <c r="D236" s="1" t="s">
        <v>2905</v>
      </c>
      <c r="E236" s="1" t="s">
        <v>2906</v>
      </c>
      <c r="F236" s="1" t="s">
        <v>2907</v>
      </c>
      <c r="G236" s="1" t="s">
        <v>1293</v>
      </c>
      <c r="H236" s="1" t="s">
        <v>1208</v>
      </c>
      <c r="I236" s="1" t="s">
        <v>2777</v>
      </c>
      <c r="J236" s="1" t="s">
        <v>23</v>
      </c>
      <c r="K236" s="1" t="s">
        <v>209</v>
      </c>
      <c r="L236" s="3"/>
      <c r="M236" s="9" t="s">
        <v>23</v>
      </c>
      <c r="N236" s="9" t="s">
        <v>23</v>
      </c>
      <c r="O236" s="9" t="s">
        <v>23</v>
      </c>
      <c r="P236" s="3" t="s">
        <v>71</v>
      </c>
      <c r="Q236" s="3"/>
      <c r="R236" s="3" t="str">
        <f>HYPERLINK("https://docs.wto.org/imrd/directdoc.asp?DDFDocuments/t/G/SPS/NBDI84A1.docx", "https://docs.wto.org/imrd/directdoc.asp?DDFDocuments/t/G/SPS/NBDI84A1.docx")</f>
        <v>https://docs.wto.org/imrd/directdoc.asp?DDFDocuments/t/G/SPS/NBDI84A1.docx</v>
      </c>
      <c r="S236" s="3" t="str">
        <f>HYPERLINK("https://docs.wto.org/imrd/directdoc.asp?DDFDocuments/u/G/SPS/NBDI84A1.docx", "https://docs.wto.org/imrd/directdoc.asp?DDFDocuments/u/G/SPS/NBDI84A1.docx")</f>
        <v>https://docs.wto.org/imrd/directdoc.asp?DDFDocuments/u/G/SPS/NBDI84A1.docx</v>
      </c>
      <c r="T236" s="3" t="str">
        <f>HYPERLINK("https://docs.wto.org/imrd/directdoc.asp?DDFDocuments/v/G/SPS/NBDI84A1.docx", "https://docs.wto.org/imrd/directdoc.asp?DDFDocuments/v/G/SPS/NBDI84A1.docx")</f>
        <v>https://docs.wto.org/imrd/directdoc.asp?DDFDocuments/v/G/SPS/NBDI84A1.docx</v>
      </c>
    </row>
    <row r="237" spans="1:20" ht="180" x14ac:dyDescent="0.25">
      <c r="A237" s="3" t="s">
        <v>43</v>
      </c>
      <c r="B237" s="9">
        <v>46009</v>
      </c>
      <c r="C237" s="13" t="str">
        <f>HYPERLINK("https://eping.wto.org/en/Search?viewData= G/SPS/N/BDI/75/Add.1, G/SPS/N/KEN/242/Add.1, G/SPS/N/RWA/68/Add.1, G/SPS/N/TZA/310/Add.1, G/SPS/N/UGA/294/Add.1"," G/SPS/N/BDI/75/Add.1, G/SPS/N/KEN/242/Add.1, G/SPS/N/RWA/68/Add.1, G/SPS/N/TZA/310/Add.1, G/SPS/N/UGA/294/Add.1")</f>
        <v xml:space="preserve"> G/SPS/N/BDI/75/Add.1, G/SPS/N/KEN/242/Add.1, G/SPS/N/RWA/68/Add.1, G/SPS/N/TZA/310/Add.1, G/SPS/N/UGA/294/Add.1</v>
      </c>
      <c r="D237" s="1" t="s">
        <v>2852</v>
      </c>
      <c r="E237" s="1" t="s">
        <v>2853</v>
      </c>
      <c r="F237" s="1" t="s">
        <v>1301</v>
      </c>
      <c r="G237" s="1" t="s">
        <v>1302</v>
      </c>
      <c r="H237" s="1" t="s">
        <v>115</v>
      </c>
      <c r="I237" s="1" t="s">
        <v>2807</v>
      </c>
      <c r="J237" s="1" t="s">
        <v>23</v>
      </c>
      <c r="K237" s="1" t="s">
        <v>2854</v>
      </c>
      <c r="L237" s="3"/>
      <c r="M237" s="9" t="s">
        <v>23</v>
      </c>
      <c r="N237" s="9" t="s">
        <v>23</v>
      </c>
      <c r="O237" s="9" t="s">
        <v>23</v>
      </c>
      <c r="P237" s="3" t="s">
        <v>71</v>
      </c>
      <c r="Q237" s="3"/>
      <c r="R237" s="3" t="str">
        <f>HYPERLINK("https://docs.wto.org/imrd/directdoc.asp?DDFDocuments/t/G/SPS/NBDI75A1.docx", "https://docs.wto.org/imrd/directdoc.asp?DDFDocuments/t/G/SPS/NBDI75A1.docx")</f>
        <v>https://docs.wto.org/imrd/directdoc.asp?DDFDocuments/t/G/SPS/NBDI75A1.docx</v>
      </c>
      <c r="S237" s="3" t="str">
        <f>HYPERLINK("https://docs.wto.org/imrd/directdoc.asp?DDFDocuments/u/G/SPS/NBDI75A1.docx", "https://docs.wto.org/imrd/directdoc.asp?DDFDocuments/u/G/SPS/NBDI75A1.docx")</f>
        <v>https://docs.wto.org/imrd/directdoc.asp?DDFDocuments/u/G/SPS/NBDI75A1.docx</v>
      </c>
      <c r="T237" s="3" t="str">
        <f>HYPERLINK("https://docs.wto.org/imrd/directdoc.asp?DDFDocuments/v/G/SPS/NBDI75A1.docx", "https://docs.wto.org/imrd/directdoc.asp?DDFDocuments/v/G/SPS/NBDI75A1.docx")</f>
        <v>https://docs.wto.org/imrd/directdoc.asp?DDFDocuments/v/G/SPS/NBDI75A1.docx</v>
      </c>
    </row>
    <row r="238" spans="1:20" ht="180" x14ac:dyDescent="0.25">
      <c r="A238" s="3" t="s">
        <v>43</v>
      </c>
      <c r="B238" s="9">
        <v>46009</v>
      </c>
      <c r="C238" s="13" t="str">
        <f>HYPERLINK("https://eping.wto.org/en/Search?viewData= G/SPS/N/BDI/74/Add.1, G/SPS/N/KEN/241/Add.1, G/SPS/N/RWA/67/Add.1, G/SPS/N/TZA/309/Add.1, G/SPS/N/UGA/293/Add.1"," G/SPS/N/BDI/74/Add.1, G/SPS/N/KEN/241/Add.1, G/SPS/N/RWA/67/Add.1, G/SPS/N/TZA/309/Add.1, G/SPS/N/UGA/293/Add.1")</f>
        <v xml:space="preserve"> G/SPS/N/BDI/74/Add.1, G/SPS/N/KEN/241/Add.1, G/SPS/N/RWA/67/Add.1, G/SPS/N/TZA/309/Add.1, G/SPS/N/UGA/293/Add.1</v>
      </c>
      <c r="D238" s="1" t="s">
        <v>2855</v>
      </c>
      <c r="E238" s="1" t="s">
        <v>2856</v>
      </c>
      <c r="F238" s="1" t="s">
        <v>1301</v>
      </c>
      <c r="G238" s="1" t="s">
        <v>1302</v>
      </c>
      <c r="H238" s="1" t="s">
        <v>115</v>
      </c>
      <c r="I238" s="1" t="s">
        <v>2807</v>
      </c>
      <c r="J238" s="1" t="s">
        <v>23</v>
      </c>
      <c r="K238" s="1" t="s">
        <v>2857</v>
      </c>
      <c r="L238" s="3"/>
      <c r="M238" s="9" t="s">
        <v>23</v>
      </c>
      <c r="N238" s="9" t="s">
        <v>23</v>
      </c>
      <c r="O238" s="9" t="s">
        <v>23</v>
      </c>
      <c r="P238" s="3" t="s">
        <v>71</v>
      </c>
      <c r="Q238" s="3"/>
      <c r="R238" s="3" t="str">
        <f>HYPERLINK("https://docs.wto.org/imrd/directdoc.asp?DDFDocuments/t/G/SPS/NBDI74A1.docx", "https://docs.wto.org/imrd/directdoc.asp?DDFDocuments/t/G/SPS/NBDI74A1.docx")</f>
        <v>https://docs.wto.org/imrd/directdoc.asp?DDFDocuments/t/G/SPS/NBDI74A1.docx</v>
      </c>
      <c r="S238" s="3" t="str">
        <f>HYPERLINK("https://docs.wto.org/imrd/directdoc.asp?DDFDocuments/u/G/SPS/NBDI74A1.docx", "https://docs.wto.org/imrd/directdoc.asp?DDFDocuments/u/G/SPS/NBDI74A1.docx")</f>
        <v>https://docs.wto.org/imrd/directdoc.asp?DDFDocuments/u/G/SPS/NBDI74A1.docx</v>
      </c>
      <c r="T238" s="3" t="str">
        <f>HYPERLINK("https://docs.wto.org/imrd/directdoc.asp?DDFDocuments/v/G/SPS/NBDI74A1.docx", "https://docs.wto.org/imrd/directdoc.asp?DDFDocuments/v/G/SPS/NBDI74A1.docx")</f>
        <v>https://docs.wto.org/imrd/directdoc.asp?DDFDocuments/v/G/SPS/NBDI74A1.docx</v>
      </c>
    </row>
    <row r="239" spans="1:20" ht="90" x14ac:dyDescent="0.25">
      <c r="A239" s="3" t="s">
        <v>126</v>
      </c>
      <c r="B239" s="9">
        <v>46009</v>
      </c>
      <c r="C239" s="13" t="str">
        <f>HYPERLINK("https://eping.wto.org/en/Search?viewData= G/SPS/N/BDI/76/Add.1, G/SPS/N/KEN/243/Add.1, G/SPS/N/RWA/69/Add.1, G/SPS/N/TZA/311/Add.1, G/SPS/N/UGA/295/Add.1"," G/SPS/N/BDI/76/Add.1, G/SPS/N/KEN/243/Add.1, G/SPS/N/RWA/69/Add.1, G/SPS/N/TZA/311/Add.1, G/SPS/N/UGA/295/Add.1")</f>
        <v xml:space="preserve"> G/SPS/N/BDI/76/Add.1, G/SPS/N/KEN/243/Add.1, G/SPS/N/RWA/69/Add.1, G/SPS/N/TZA/311/Add.1, G/SPS/N/UGA/295/Add.1</v>
      </c>
      <c r="D239" s="1" t="s">
        <v>2804</v>
      </c>
      <c r="E239" s="1" t="s">
        <v>2805</v>
      </c>
      <c r="F239" s="1" t="s">
        <v>2806</v>
      </c>
      <c r="G239" s="1" t="s">
        <v>1604</v>
      </c>
      <c r="H239" s="1" t="s">
        <v>115</v>
      </c>
      <c r="I239" s="1" t="s">
        <v>2807</v>
      </c>
      <c r="J239" s="1" t="s">
        <v>23</v>
      </c>
      <c r="K239" s="1" t="s">
        <v>2857</v>
      </c>
      <c r="L239" s="3"/>
      <c r="M239" s="9" t="s">
        <v>23</v>
      </c>
      <c r="N239" s="9" t="s">
        <v>23</v>
      </c>
      <c r="O239" s="9" t="s">
        <v>23</v>
      </c>
      <c r="P239" s="3" t="s">
        <v>71</v>
      </c>
      <c r="Q239" s="3"/>
      <c r="R239" s="3" t="str">
        <f>HYPERLINK("https://docs.wto.org/imrd/directdoc.asp?DDFDocuments/t/G/SPS/NBDI76A1.docx", "https://docs.wto.org/imrd/directdoc.asp?DDFDocuments/t/G/SPS/NBDI76A1.docx")</f>
        <v>https://docs.wto.org/imrd/directdoc.asp?DDFDocuments/t/G/SPS/NBDI76A1.docx</v>
      </c>
      <c r="S239" s="3" t="str">
        <f>HYPERLINK("https://docs.wto.org/imrd/directdoc.asp?DDFDocuments/u/G/SPS/NBDI76A1.docx", "https://docs.wto.org/imrd/directdoc.asp?DDFDocuments/u/G/SPS/NBDI76A1.docx")</f>
        <v>https://docs.wto.org/imrd/directdoc.asp?DDFDocuments/u/G/SPS/NBDI76A1.docx</v>
      </c>
      <c r="T239" s="3" t="str">
        <f>HYPERLINK("https://docs.wto.org/imrd/directdoc.asp?DDFDocuments/v/G/SPS/NBDI76A1.docx", "https://docs.wto.org/imrd/directdoc.asp?DDFDocuments/v/G/SPS/NBDI76A1.docx")</f>
        <v>https://docs.wto.org/imrd/directdoc.asp?DDFDocuments/v/G/SPS/NBDI76A1.docx</v>
      </c>
    </row>
    <row r="240" spans="1:20" ht="210" x14ac:dyDescent="0.25">
      <c r="A240" s="3" t="s">
        <v>126</v>
      </c>
      <c r="B240" s="9">
        <v>46009</v>
      </c>
      <c r="C240" s="13" t="str">
        <f>HYPERLINK("https://eping.wto.org/en/Search?viewData= G/SPS/N/BDI/49/Add.1, G/SPS/N/KEN/205/Add.1, G/SPS/N/RWA/42/Add.1, G/SPS/N/TZA/263/Add.1, G/SPS/N/UGA/246/Add.1"," G/SPS/N/BDI/49/Add.1, G/SPS/N/KEN/205/Add.1, G/SPS/N/RWA/42/Add.1, G/SPS/N/TZA/263/Add.1, G/SPS/N/UGA/246/Add.1")</f>
        <v xml:space="preserve"> G/SPS/N/BDI/49/Add.1, G/SPS/N/KEN/205/Add.1, G/SPS/N/RWA/42/Add.1, G/SPS/N/TZA/263/Add.1, G/SPS/N/UGA/246/Add.1</v>
      </c>
      <c r="D240" s="1" t="s">
        <v>2860</v>
      </c>
      <c r="E240" s="1" t="s">
        <v>2861</v>
      </c>
      <c r="F240" s="1" t="s">
        <v>2862</v>
      </c>
      <c r="G240" s="1" t="s">
        <v>1256</v>
      </c>
      <c r="H240" s="1" t="s">
        <v>1202</v>
      </c>
      <c r="I240" s="1" t="s">
        <v>169</v>
      </c>
      <c r="J240" s="1" t="s">
        <v>23</v>
      </c>
      <c r="K240" s="1" t="s">
        <v>200</v>
      </c>
      <c r="L240" s="3"/>
      <c r="M240" s="9" t="s">
        <v>23</v>
      </c>
      <c r="N240" s="9" t="s">
        <v>23</v>
      </c>
      <c r="O240" s="9" t="s">
        <v>23</v>
      </c>
      <c r="P240" s="3" t="s">
        <v>71</v>
      </c>
      <c r="Q240" s="3"/>
      <c r="R240" s="3" t="str">
        <f>HYPERLINK("https://docs.wto.org/imrd/directdoc.asp?DDFDocuments/t/G/SPS/NBDI49A1.docx", "https://docs.wto.org/imrd/directdoc.asp?DDFDocuments/t/G/SPS/NBDI49A1.docx")</f>
        <v>https://docs.wto.org/imrd/directdoc.asp?DDFDocuments/t/G/SPS/NBDI49A1.docx</v>
      </c>
      <c r="S240" s="3" t="str">
        <f>HYPERLINK("https://docs.wto.org/imrd/directdoc.asp?DDFDocuments/u/G/SPS/NBDI49A1.docx", "https://docs.wto.org/imrd/directdoc.asp?DDFDocuments/u/G/SPS/NBDI49A1.docx")</f>
        <v>https://docs.wto.org/imrd/directdoc.asp?DDFDocuments/u/G/SPS/NBDI49A1.docx</v>
      </c>
      <c r="T240" s="3" t="str">
        <f>HYPERLINK("https://docs.wto.org/imrd/directdoc.asp?DDFDocuments/v/G/SPS/NBDI49A1.docx", "https://docs.wto.org/imrd/directdoc.asp?DDFDocuments/v/G/SPS/NBDI49A1.docx")</f>
        <v>https://docs.wto.org/imrd/directdoc.asp?DDFDocuments/v/G/SPS/NBDI49A1.docx</v>
      </c>
    </row>
    <row r="241" spans="1:20" ht="105" x14ac:dyDescent="0.25">
      <c r="A241" s="3" t="s">
        <v>43</v>
      </c>
      <c r="B241" s="9">
        <v>46009</v>
      </c>
      <c r="C241" s="13" t="str">
        <f>HYPERLINK("https://eping.wto.org/en/Search?viewData= G/SPS/N/BDI/52/Add.1, G/SPS/N/KEN/208/Add.1, G/SPS/N/RWA/45/Add.1, G/SPS/N/TZA/266/Add.1, G/SPS/N/UGA/249/Add.1"," G/SPS/N/BDI/52/Add.1, G/SPS/N/KEN/208/Add.1, G/SPS/N/RWA/45/Add.1, G/SPS/N/TZA/266/Add.1, G/SPS/N/UGA/249/Add.1")</f>
        <v xml:space="preserve"> G/SPS/N/BDI/52/Add.1, G/SPS/N/KEN/208/Add.1, G/SPS/N/RWA/45/Add.1, G/SPS/N/TZA/266/Add.1, G/SPS/N/UGA/249/Add.1</v>
      </c>
      <c r="D241" s="1" t="s">
        <v>2858</v>
      </c>
      <c r="E241" s="1" t="s">
        <v>2859</v>
      </c>
      <c r="F241" s="1" t="s">
        <v>1319</v>
      </c>
      <c r="G241" s="1" t="s">
        <v>1320</v>
      </c>
      <c r="H241" s="1" t="s">
        <v>1182</v>
      </c>
      <c r="I241" s="1" t="s">
        <v>169</v>
      </c>
      <c r="J241" s="1" t="s">
        <v>23</v>
      </c>
      <c r="K241" s="1" t="s">
        <v>200</v>
      </c>
      <c r="L241" s="3"/>
      <c r="M241" s="9" t="s">
        <v>23</v>
      </c>
      <c r="N241" s="9" t="s">
        <v>23</v>
      </c>
      <c r="O241" s="9" t="s">
        <v>23</v>
      </c>
      <c r="P241" s="3" t="s">
        <v>71</v>
      </c>
      <c r="Q241" s="3"/>
      <c r="R241" s="3" t="str">
        <f>HYPERLINK("https://docs.wto.org/imrd/directdoc.asp?DDFDocuments/t/G/SPS/NBDI52A1.docx", "https://docs.wto.org/imrd/directdoc.asp?DDFDocuments/t/G/SPS/NBDI52A1.docx")</f>
        <v>https://docs.wto.org/imrd/directdoc.asp?DDFDocuments/t/G/SPS/NBDI52A1.docx</v>
      </c>
      <c r="S241" s="3" t="str">
        <f>HYPERLINK("https://docs.wto.org/imrd/directdoc.asp?DDFDocuments/u/G/SPS/NBDI52A1.docx", "https://docs.wto.org/imrd/directdoc.asp?DDFDocuments/u/G/SPS/NBDI52A1.docx")</f>
        <v>https://docs.wto.org/imrd/directdoc.asp?DDFDocuments/u/G/SPS/NBDI52A1.docx</v>
      </c>
      <c r="T241" s="3" t="str">
        <f>HYPERLINK("https://docs.wto.org/imrd/directdoc.asp?DDFDocuments/v/G/SPS/NBDI52A1.docx", "https://docs.wto.org/imrd/directdoc.asp?DDFDocuments/v/G/SPS/NBDI52A1.docx")</f>
        <v>https://docs.wto.org/imrd/directdoc.asp?DDFDocuments/v/G/SPS/NBDI52A1.docx</v>
      </c>
    </row>
    <row r="242" spans="1:20" ht="75" x14ac:dyDescent="0.25">
      <c r="A242" s="3" t="s">
        <v>124</v>
      </c>
      <c r="B242" s="9">
        <v>46009</v>
      </c>
      <c r="C242" s="13" t="str">
        <f>HYPERLINK("https://eping.wto.org/en/Search?viewData= G/SPS/N/THA/802"," G/SPS/N/THA/802")</f>
        <v xml:space="preserve"> G/SPS/N/THA/802</v>
      </c>
      <c r="D242" s="1" t="s">
        <v>2908</v>
      </c>
      <c r="E242" s="1" t="s">
        <v>2909</v>
      </c>
      <c r="F242" s="1" t="s">
        <v>2910</v>
      </c>
      <c r="G242" s="1" t="s">
        <v>2911</v>
      </c>
      <c r="H242" s="1" t="s">
        <v>23</v>
      </c>
      <c r="I242" s="1" t="s">
        <v>191</v>
      </c>
      <c r="J242" s="1" t="s">
        <v>23</v>
      </c>
      <c r="K242" s="1" t="s">
        <v>2912</v>
      </c>
      <c r="L242" s="3" t="s">
        <v>37</v>
      </c>
      <c r="M242" s="9" t="s">
        <v>23</v>
      </c>
      <c r="N242" s="9" t="s">
        <v>23</v>
      </c>
      <c r="O242" s="9">
        <v>46009</v>
      </c>
      <c r="P242" s="3" t="s">
        <v>35</v>
      </c>
      <c r="Q242" s="3"/>
      <c r="R242" s="3" t="str">
        <f>HYPERLINK("https://docs.wto.org/imrd/directdoc.asp?DDFDocuments/t/G/SPS/NTHA802.docx", "https://docs.wto.org/imrd/directdoc.asp?DDFDocuments/t/G/SPS/NTHA802.docx")</f>
        <v>https://docs.wto.org/imrd/directdoc.asp?DDFDocuments/t/G/SPS/NTHA802.docx</v>
      </c>
      <c r="S242" s="3" t="str">
        <f>HYPERLINK("https://docs.wto.org/imrd/directdoc.asp?DDFDocuments/u/G/SPS/NTHA802.docx", "https://docs.wto.org/imrd/directdoc.asp?DDFDocuments/u/G/SPS/NTHA802.docx")</f>
        <v>https://docs.wto.org/imrd/directdoc.asp?DDFDocuments/u/G/SPS/NTHA802.docx</v>
      </c>
      <c r="T242" s="3" t="str">
        <f>HYPERLINK("https://docs.wto.org/imrd/directdoc.asp?DDFDocuments/v/G/SPS/NTHA802.docx", "https://docs.wto.org/imrd/directdoc.asp?DDFDocuments/v/G/SPS/NTHA802.docx")</f>
        <v>https://docs.wto.org/imrd/directdoc.asp?DDFDocuments/v/G/SPS/NTHA802.docx</v>
      </c>
    </row>
    <row r="243" spans="1:20" ht="90" x14ac:dyDescent="0.25">
      <c r="A243" s="3" t="s">
        <v>47</v>
      </c>
      <c r="B243" s="9">
        <v>46009</v>
      </c>
      <c r="C243" s="13" t="str">
        <f>HYPERLINK("https://eping.wto.org/en/Search?viewData= G/SPS/N/BDI/50/Add.1, G/SPS/N/KEN/206/Add.1, G/SPS/N/RWA/43/Add.1, G/SPS/N/TZA/264/Add.1, G/SPS/N/UGA/247/Add.1"," G/SPS/N/BDI/50/Add.1, G/SPS/N/KEN/206/Add.1, G/SPS/N/RWA/43/Add.1, G/SPS/N/TZA/264/Add.1, G/SPS/N/UGA/247/Add.1")</f>
        <v xml:space="preserve"> G/SPS/N/BDI/50/Add.1, G/SPS/N/KEN/206/Add.1, G/SPS/N/RWA/43/Add.1, G/SPS/N/TZA/264/Add.1, G/SPS/N/UGA/247/Add.1</v>
      </c>
      <c r="D243" s="1" t="s">
        <v>2880</v>
      </c>
      <c r="E243" s="1" t="s">
        <v>2881</v>
      </c>
      <c r="F243" s="1" t="s">
        <v>2882</v>
      </c>
      <c r="G243" s="1" t="s">
        <v>1201</v>
      </c>
      <c r="H243" s="1" t="s">
        <v>103</v>
      </c>
      <c r="I243" s="1" t="s">
        <v>169</v>
      </c>
      <c r="J243" s="1" t="s">
        <v>23</v>
      </c>
      <c r="K243" s="1" t="s">
        <v>200</v>
      </c>
      <c r="L243" s="3"/>
      <c r="M243" s="9" t="s">
        <v>23</v>
      </c>
      <c r="N243" s="9" t="s">
        <v>23</v>
      </c>
      <c r="O243" s="9" t="s">
        <v>23</v>
      </c>
      <c r="P243" s="3" t="s">
        <v>71</v>
      </c>
      <c r="Q243" s="3"/>
      <c r="R243" s="3" t="str">
        <f>HYPERLINK("https://docs.wto.org/imrd/directdoc.asp?DDFDocuments/t/G/SPS/NBDI50A1.docx", "https://docs.wto.org/imrd/directdoc.asp?DDFDocuments/t/G/SPS/NBDI50A1.docx")</f>
        <v>https://docs.wto.org/imrd/directdoc.asp?DDFDocuments/t/G/SPS/NBDI50A1.docx</v>
      </c>
      <c r="S243" s="3" t="str">
        <f>HYPERLINK("https://docs.wto.org/imrd/directdoc.asp?DDFDocuments/u/G/SPS/NBDI50A1.docx", "https://docs.wto.org/imrd/directdoc.asp?DDFDocuments/u/G/SPS/NBDI50A1.docx")</f>
        <v>https://docs.wto.org/imrd/directdoc.asp?DDFDocuments/u/G/SPS/NBDI50A1.docx</v>
      </c>
      <c r="T243" s="3" t="str">
        <f>HYPERLINK("https://docs.wto.org/imrd/directdoc.asp?DDFDocuments/v/G/SPS/NBDI50A1.docx", "https://docs.wto.org/imrd/directdoc.asp?DDFDocuments/v/G/SPS/NBDI50A1.docx")</f>
        <v>https://docs.wto.org/imrd/directdoc.asp?DDFDocuments/v/G/SPS/NBDI50A1.docx</v>
      </c>
    </row>
    <row r="244" spans="1:20" ht="45" x14ac:dyDescent="0.25">
      <c r="A244" s="3" t="s">
        <v>1349</v>
      </c>
      <c r="B244" s="9">
        <v>46009</v>
      </c>
      <c r="C244" s="13" t="str">
        <f>HYPERLINK("https://eping.wto.org/en/Search?viewData= G/SPS/N/ECU/372"," G/SPS/N/ECU/372")</f>
        <v xml:space="preserve"> G/SPS/N/ECU/372</v>
      </c>
      <c r="D244" s="1" t="s">
        <v>2913</v>
      </c>
      <c r="E244" s="1" t="s">
        <v>2914</v>
      </c>
      <c r="F244" s="1" t="s">
        <v>2915</v>
      </c>
      <c r="G244" s="1" t="s">
        <v>23</v>
      </c>
      <c r="H244" s="1" t="s">
        <v>23</v>
      </c>
      <c r="I244" s="1" t="s">
        <v>175</v>
      </c>
      <c r="J244" s="1" t="s">
        <v>23</v>
      </c>
      <c r="K244" s="1" t="s">
        <v>192</v>
      </c>
      <c r="L244" s="3" t="s">
        <v>33</v>
      </c>
      <c r="M244" s="9">
        <v>46069</v>
      </c>
      <c r="N244" s="9" t="s">
        <v>23</v>
      </c>
      <c r="O244" s="9" t="s">
        <v>23</v>
      </c>
      <c r="P244" s="3" t="s">
        <v>24</v>
      </c>
      <c r="Q244" s="1" t="s">
        <v>2916</v>
      </c>
      <c r="R244" s="3" t="str">
        <f>HYPERLINK("https://docs.wto.org/imrd/directdoc.asp?DDFDocuments/t/G/SPS/NECU372.docx", "https://docs.wto.org/imrd/directdoc.asp?DDFDocuments/t/G/SPS/NECU372.docx")</f>
        <v>https://docs.wto.org/imrd/directdoc.asp?DDFDocuments/t/G/SPS/NECU372.docx</v>
      </c>
      <c r="S244" s="3" t="str">
        <f>HYPERLINK("https://docs.wto.org/imrd/directdoc.asp?DDFDocuments/u/G/SPS/NECU372.docx", "https://docs.wto.org/imrd/directdoc.asp?DDFDocuments/u/G/SPS/NECU372.docx")</f>
        <v>https://docs.wto.org/imrd/directdoc.asp?DDFDocuments/u/G/SPS/NECU372.docx</v>
      </c>
      <c r="T244" s="3" t="str">
        <f>HYPERLINK("https://docs.wto.org/imrd/directdoc.asp?DDFDocuments/v/G/SPS/NECU372.docx", "https://docs.wto.org/imrd/directdoc.asp?DDFDocuments/v/G/SPS/NECU372.docx")</f>
        <v>https://docs.wto.org/imrd/directdoc.asp?DDFDocuments/v/G/SPS/NECU372.docx</v>
      </c>
    </row>
    <row r="245" spans="1:20" ht="105" x14ac:dyDescent="0.25">
      <c r="A245" s="3" t="s">
        <v>1349</v>
      </c>
      <c r="B245" s="9">
        <v>46009</v>
      </c>
      <c r="C245" s="13" t="str">
        <f>HYPERLINK("https://eping.wto.org/en/Search?viewData= G/SPS/N/ECU/373"," G/SPS/N/ECU/373")</f>
        <v xml:space="preserve"> G/SPS/N/ECU/373</v>
      </c>
      <c r="D245" s="1" t="s">
        <v>2917</v>
      </c>
      <c r="E245" s="1" t="s">
        <v>2918</v>
      </c>
      <c r="F245" s="1" t="s">
        <v>2919</v>
      </c>
      <c r="G245" s="1" t="s">
        <v>181</v>
      </c>
      <c r="H245" s="1" t="s">
        <v>23</v>
      </c>
      <c r="I245" s="1" t="s">
        <v>175</v>
      </c>
      <c r="J245" s="1" t="s">
        <v>23</v>
      </c>
      <c r="K245" s="1" t="s">
        <v>192</v>
      </c>
      <c r="L245" s="3" t="s">
        <v>33</v>
      </c>
      <c r="M245" s="9">
        <v>46069</v>
      </c>
      <c r="N245" s="9" t="s">
        <v>23</v>
      </c>
      <c r="O245" s="9" t="s">
        <v>23</v>
      </c>
      <c r="P245" s="3" t="s">
        <v>24</v>
      </c>
      <c r="Q245" s="1" t="s">
        <v>2920</v>
      </c>
      <c r="R245" s="3" t="str">
        <f>HYPERLINK("https://docs.wto.org/imrd/directdoc.asp?DDFDocuments/t/G/SPS/NECU373.docx", "https://docs.wto.org/imrd/directdoc.asp?DDFDocuments/t/G/SPS/NECU373.docx")</f>
        <v>https://docs.wto.org/imrd/directdoc.asp?DDFDocuments/t/G/SPS/NECU373.docx</v>
      </c>
      <c r="S245" s="3" t="str">
        <f>HYPERLINK("https://docs.wto.org/imrd/directdoc.asp?DDFDocuments/u/G/SPS/NECU373.docx", "https://docs.wto.org/imrd/directdoc.asp?DDFDocuments/u/G/SPS/NECU373.docx")</f>
        <v>https://docs.wto.org/imrd/directdoc.asp?DDFDocuments/u/G/SPS/NECU373.docx</v>
      </c>
      <c r="T245" s="3" t="str">
        <f>HYPERLINK("https://docs.wto.org/imrd/directdoc.asp?DDFDocuments/v/G/SPS/NECU373.docx", "https://docs.wto.org/imrd/directdoc.asp?DDFDocuments/v/G/SPS/NECU373.docx")</f>
        <v>https://docs.wto.org/imrd/directdoc.asp?DDFDocuments/v/G/SPS/NECU373.docx</v>
      </c>
    </row>
    <row r="246" spans="1:20" ht="105" x14ac:dyDescent="0.25">
      <c r="A246" s="3" t="s">
        <v>28</v>
      </c>
      <c r="B246" s="9">
        <v>46009</v>
      </c>
      <c r="C246" s="13" t="str">
        <f>HYPERLINK("https://eping.wto.org/en/Search?viewData= G/SPS/N/BDI/71/Add.1, G/SPS/N/KEN/229/Add.1, G/SPS/N/RWA/64/Add.1, G/SPS/N/TZA/301/Add.1, G/SPS/N/UGA/277/Add.1"," G/SPS/N/BDI/71/Add.1, G/SPS/N/KEN/229/Add.1, G/SPS/N/RWA/64/Add.1, G/SPS/N/TZA/301/Add.1, G/SPS/N/UGA/277/Add.1")</f>
        <v xml:space="preserve"> G/SPS/N/BDI/71/Add.1, G/SPS/N/KEN/229/Add.1, G/SPS/N/RWA/64/Add.1, G/SPS/N/TZA/301/Add.1, G/SPS/N/UGA/277/Add.1</v>
      </c>
      <c r="D246" s="1" t="s">
        <v>1060</v>
      </c>
      <c r="E246" s="1" t="s">
        <v>2818</v>
      </c>
      <c r="F246" s="1" t="s">
        <v>1062</v>
      </c>
      <c r="G246" s="1" t="s">
        <v>1063</v>
      </c>
      <c r="H246" s="1" t="s">
        <v>911</v>
      </c>
      <c r="I246" s="1" t="s">
        <v>169</v>
      </c>
      <c r="J246" s="1" t="s">
        <v>23</v>
      </c>
      <c r="K246" s="1" t="s">
        <v>2764</v>
      </c>
      <c r="L246" s="3"/>
      <c r="M246" s="9" t="s">
        <v>23</v>
      </c>
      <c r="N246" s="9" t="s">
        <v>23</v>
      </c>
      <c r="O246" s="9" t="s">
        <v>23</v>
      </c>
      <c r="P246" s="3" t="s">
        <v>71</v>
      </c>
      <c r="Q246" s="3"/>
      <c r="R246" s="3" t="str">
        <f>HYPERLINK("https://docs.wto.org/imrd/directdoc.asp?DDFDocuments/t/G/SPS/NBDI71A1.docx", "https://docs.wto.org/imrd/directdoc.asp?DDFDocuments/t/G/SPS/NBDI71A1.docx")</f>
        <v>https://docs.wto.org/imrd/directdoc.asp?DDFDocuments/t/G/SPS/NBDI71A1.docx</v>
      </c>
      <c r="S246" s="3" t="str">
        <f>HYPERLINK("https://docs.wto.org/imrd/directdoc.asp?DDFDocuments/u/G/SPS/NBDI71A1.docx", "https://docs.wto.org/imrd/directdoc.asp?DDFDocuments/u/G/SPS/NBDI71A1.docx")</f>
        <v>https://docs.wto.org/imrd/directdoc.asp?DDFDocuments/u/G/SPS/NBDI71A1.docx</v>
      </c>
      <c r="T246" s="3" t="str">
        <f>HYPERLINK("https://docs.wto.org/imrd/directdoc.asp?DDFDocuments/v/G/SPS/NBDI71A1.docx", "https://docs.wto.org/imrd/directdoc.asp?DDFDocuments/v/G/SPS/NBDI71A1.docx")</f>
        <v>https://docs.wto.org/imrd/directdoc.asp?DDFDocuments/v/G/SPS/NBDI71A1.docx</v>
      </c>
    </row>
    <row r="247" spans="1:20" ht="390" x14ac:dyDescent="0.25">
      <c r="A247" s="3" t="s">
        <v>28</v>
      </c>
      <c r="B247" s="9">
        <v>46009</v>
      </c>
      <c r="C247" s="13" t="str">
        <f>HYPERLINK("https://eping.wto.org/en/Search?viewData= G/SPS/N/BDI/61/Add.2, G/SPS/N/KEN/217/Add.2, G/SPS/N/RWA/54/Add.2, G/SPS/N/TZA/283/Add.2, G/SPS/N/UGA/258/Add.2"," G/SPS/N/BDI/61/Add.2, G/SPS/N/KEN/217/Add.2, G/SPS/N/RWA/54/Add.2, G/SPS/N/TZA/283/Add.2, G/SPS/N/UGA/258/Add.2")</f>
        <v xml:space="preserve"> G/SPS/N/BDI/61/Add.2, G/SPS/N/KEN/217/Add.2, G/SPS/N/RWA/54/Add.2, G/SPS/N/TZA/283/Add.2, G/SPS/N/UGA/258/Add.2</v>
      </c>
      <c r="D247" s="1" t="s">
        <v>1177</v>
      </c>
      <c r="E247" s="1" t="s">
        <v>2784</v>
      </c>
      <c r="F247" s="1" t="s">
        <v>2773</v>
      </c>
      <c r="G247" s="1" t="s">
        <v>1122</v>
      </c>
      <c r="H247" s="1" t="s">
        <v>1123</v>
      </c>
      <c r="I247" s="1" t="s">
        <v>169</v>
      </c>
      <c r="J247" s="1" t="s">
        <v>23</v>
      </c>
      <c r="K247" s="1" t="s">
        <v>2764</v>
      </c>
      <c r="L247" s="3"/>
      <c r="M247" s="9" t="s">
        <v>23</v>
      </c>
      <c r="N247" s="9" t="s">
        <v>23</v>
      </c>
      <c r="O247" s="9" t="s">
        <v>23</v>
      </c>
      <c r="P247" s="3" t="s">
        <v>71</v>
      </c>
      <c r="Q247" s="3"/>
      <c r="R247" s="3" t="str">
        <f>HYPERLINK("https://docs.wto.org/imrd/directdoc.asp?DDFDocuments/t/G/SPS/NBDI61A2.docx", "https://docs.wto.org/imrd/directdoc.asp?DDFDocuments/t/G/SPS/NBDI61A2.docx")</f>
        <v>https://docs.wto.org/imrd/directdoc.asp?DDFDocuments/t/G/SPS/NBDI61A2.docx</v>
      </c>
      <c r="S247" s="3" t="str">
        <f>HYPERLINK("https://docs.wto.org/imrd/directdoc.asp?DDFDocuments/u/G/SPS/NBDI61A2.docx", "https://docs.wto.org/imrd/directdoc.asp?DDFDocuments/u/G/SPS/NBDI61A2.docx")</f>
        <v>https://docs.wto.org/imrd/directdoc.asp?DDFDocuments/u/G/SPS/NBDI61A2.docx</v>
      </c>
      <c r="T247" s="3" t="str">
        <f>HYPERLINK("https://docs.wto.org/imrd/directdoc.asp?DDFDocuments/v/G/SPS/NBDI61A2.docx", "https://docs.wto.org/imrd/directdoc.asp?DDFDocuments/v/G/SPS/NBDI61A2.docx")</f>
        <v>https://docs.wto.org/imrd/directdoc.asp?DDFDocuments/v/G/SPS/NBDI61A2.docx</v>
      </c>
    </row>
    <row r="248" spans="1:20" ht="105" x14ac:dyDescent="0.25">
      <c r="A248" s="3" t="s">
        <v>28</v>
      </c>
      <c r="B248" s="9">
        <v>46009</v>
      </c>
      <c r="C248" s="13" t="str">
        <f>HYPERLINK("https://eping.wto.org/en/Search?viewData= G/SPS/N/BDI/38/Add.2, G/SPS/N/KEN/194/Add.2, G/SPS/N/RWA/31/Add.2, G/SPS/N/TZA/252/Add.2, G/SPS/N/UGA/235/Add.2"," G/SPS/N/BDI/38/Add.2, G/SPS/N/KEN/194/Add.2, G/SPS/N/RWA/31/Add.2, G/SPS/N/TZA/252/Add.2, G/SPS/N/UGA/235/Add.2")</f>
        <v xml:space="preserve"> G/SPS/N/BDI/38/Add.2, G/SPS/N/KEN/194/Add.2, G/SPS/N/RWA/31/Add.2, G/SPS/N/TZA/252/Add.2, G/SPS/N/UGA/235/Add.2</v>
      </c>
      <c r="D248" s="1" t="s">
        <v>2885</v>
      </c>
      <c r="E248" s="1" t="s">
        <v>2886</v>
      </c>
      <c r="F248" s="1" t="s">
        <v>1251</v>
      </c>
      <c r="G248" s="1" t="s">
        <v>1252</v>
      </c>
      <c r="H248" s="1" t="s">
        <v>92</v>
      </c>
      <c r="I248" s="1" t="s">
        <v>169</v>
      </c>
      <c r="J248" s="1" t="s">
        <v>23</v>
      </c>
      <c r="K248" s="1" t="s">
        <v>2764</v>
      </c>
      <c r="L248" s="3"/>
      <c r="M248" s="9" t="s">
        <v>23</v>
      </c>
      <c r="N248" s="9" t="s">
        <v>23</v>
      </c>
      <c r="O248" s="9" t="s">
        <v>23</v>
      </c>
      <c r="P248" s="3" t="s">
        <v>71</v>
      </c>
      <c r="Q248" s="3"/>
      <c r="R248" s="3" t="str">
        <f>HYPERLINK("https://docs.wto.org/imrd/directdoc.asp?DDFDocuments/t/G/SPS/NBDI38A2.docx", "https://docs.wto.org/imrd/directdoc.asp?DDFDocuments/t/G/SPS/NBDI38A2.docx")</f>
        <v>https://docs.wto.org/imrd/directdoc.asp?DDFDocuments/t/G/SPS/NBDI38A2.docx</v>
      </c>
      <c r="S248" s="3" t="str">
        <f>HYPERLINK("https://docs.wto.org/imrd/directdoc.asp?DDFDocuments/u/G/SPS/NBDI38A2.docx", "https://docs.wto.org/imrd/directdoc.asp?DDFDocuments/u/G/SPS/NBDI38A2.docx")</f>
        <v>https://docs.wto.org/imrd/directdoc.asp?DDFDocuments/u/G/SPS/NBDI38A2.docx</v>
      </c>
      <c r="T248" s="3" t="str">
        <f>HYPERLINK("https://docs.wto.org/imrd/directdoc.asp?DDFDocuments/v/G/SPS/NBDI38A2.docx", "https://docs.wto.org/imrd/directdoc.asp?DDFDocuments/v/G/SPS/NBDI38A2.docx")</f>
        <v>https://docs.wto.org/imrd/directdoc.asp?DDFDocuments/v/G/SPS/NBDI38A2.docx</v>
      </c>
    </row>
    <row r="249" spans="1:20" ht="105" x14ac:dyDescent="0.25">
      <c r="A249" s="3" t="s">
        <v>28</v>
      </c>
      <c r="B249" s="9">
        <v>46009</v>
      </c>
      <c r="C249" s="13" t="str">
        <f>HYPERLINK("https://eping.wto.org/en/Search?viewData= G/SPS/N/BDI/118/Add.1, G/SPS/N/KEN/297/Add.1, G/SPS/N/RWA/111/Add.1, G/SPS/N/TZA/376/Add.1, G/SPS/N/UGA/369/Add.1"," G/SPS/N/BDI/118/Add.1, G/SPS/N/KEN/297/Add.1, G/SPS/N/RWA/111/Add.1, G/SPS/N/TZA/376/Add.1, G/SPS/N/UGA/369/Add.1")</f>
        <v xml:space="preserve"> G/SPS/N/BDI/118/Add.1, G/SPS/N/KEN/297/Add.1, G/SPS/N/RWA/111/Add.1, G/SPS/N/TZA/376/Add.1, G/SPS/N/UGA/369/Add.1</v>
      </c>
      <c r="D249" s="1" t="s">
        <v>2796</v>
      </c>
      <c r="E249" s="1" t="s">
        <v>2797</v>
      </c>
      <c r="F249" s="1" t="s">
        <v>1149</v>
      </c>
      <c r="G249" s="1" t="s">
        <v>1150</v>
      </c>
      <c r="H249" s="1" t="s">
        <v>97</v>
      </c>
      <c r="I249" s="1" t="s">
        <v>169</v>
      </c>
      <c r="J249" s="1" t="s">
        <v>23</v>
      </c>
      <c r="K249" s="1" t="s">
        <v>2764</v>
      </c>
      <c r="L249" s="3"/>
      <c r="M249" s="9" t="s">
        <v>23</v>
      </c>
      <c r="N249" s="9" t="s">
        <v>23</v>
      </c>
      <c r="O249" s="9" t="s">
        <v>23</v>
      </c>
      <c r="P249" s="3" t="s">
        <v>71</v>
      </c>
      <c r="Q249" s="3"/>
      <c r="R249" s="3" t="str">
        <f>HYPERLINK("https://docs.wto.org/imrd/directdoc.asp?DDFDocuments/t/G/SPS/NBDI118A1.docx", "https://docs.wto.org/imrd/directdoc.asp?DDFDocuments/t/G/SPS/NBDI118A1.docx")</f>
        <v>https://docs.wto.org/imrd/directdoc.asp?DDFDocuments/t/G/SPS/NBDI118A1.docx</v>
      </c>
      <c r="S249" s="3" t="str">
        <f>HYPERLINK("https://docs.wto.org/imrd/directdoc.asp?DDFDocuments/u/G/SPS/NBDI118A1.docx", "https://docs.wto.org/imrd/directdoc.asp?DDFDocuments/u/G/SPS/NBDI118A1.docx")</f>
        <v>https://docs.wto.org/imrd/directdoc.asp?DDFDocuments/u/G/SPS/NBDI118A1.docx</v>
      </c>
      <c r="T249" s="3" t="str">
        <f>HYPERLINK("https://docs.wto.org/imrd/directdoc.asp?DDFDocuments/v/G/SPS/NBDI118A1.docx", "https://docs.wto.org/imrd/directdoc.asp?DDFDocuments/v/G/SPS/NBDI118A1.docx")</f>
        <v>https://docs.wto.org/imrd/directdoc.asp?DDFDocuments/v/G/SPS/NBDI118A1.docx</v>
      </c>
    </row>
    <row r="250" spans="1:20" ht="390" x14ac:dyDescent="0.25">
      <c r="A250" s="3" t="s">
        <v>43</v>
      </c>
      <c r="B250" s="9">
        <v>46009</v>
      </c>
      <c r="C250" s="13" t="str">
        <f>HYPERLINK("https://eping.wto.org/en/Search?viewData= G/SPS/N/BDI/61/Add.2, G/SPS/N/KEN/217/Add.2, G/SPS/N/RWA/54/Add.2, G/SPS/N/TZA/283/Add.2, G/SPS/N/UGA/258/Add.2"," G/SPS/N/BDI/61/Add.2, G/SPS/N/KEN/217/Add.2, G/SPS/N/RWA/54/Add.2, G/SPS/N/TZA/283/Add.2, G/SPS/N/UGA/258/Add.2")</f>
        <v xml:space="preserve"> G/SPS/N/BDI/61/Add.2, G/SPS/N/KEN/217/Add.2, G/SPS/N/RWA/54/Add.2, G/SPS/N/TZA/283/Add.2, G/SPS/N/UGA/258/Add.2</v>
      </c>
      <c r="D250" s="1" t="s">
        <v>1177</v>
      </c>
      <c r="E250" s="1" t="s">
        <v>2784</v>
      </c>
      <c r="F250" s="1" t="s">
        <v>2773</v>
      </c>
      <c r="G250" s="1" t="s">
        <v>1122</v>
      </c>
      <c r="H250" s="1" t="s">
        <v>1123</v>
      </c>
      <c r="I250" s="1" t="s">
        <v>169</v>
      </c>
      <c r="J250" s="1" t="s">
        <v>23</v>
      </c>
      <c r="K250" s="1" t="s">
        <v>200</v>
      </c>
      <c r="L250" s="3"/>
      <c r="M250" s="9" t="s">
        <v>23</v>
      </c>
      <c r="N250" s="9" t="s">
        <v>23</v>
      </c>
      <c r="O250" s="9" t="s">
        <v>23</v>
      </c>
      <c r="P250" s="3" t="s">
        <v>71</v>
      </c>
      <c r="Q250" s="3"/>
      <c r="R250" s="3" t="str">
        <f>HYPERLINK("https://docs.wto.org/imrd/directdoc.asp?DDFDocuments/t/G/SPS/NBDI61A2.docx", "https://docs.wto.org/imrd/directdoc.asp?DDFDocuments/t/G/SPS/NBDI61A2.docx")</f>
        <v>https://docs.wto.org/imrd/directdoc.asp?DDFDocuments/t/G/SPS/NBDI61A2.docx</v>
      </c>
      <c r="S250" s="3" t="str">
        <f>HYPERLINK("https://docs.wto.org/imrd/directdoc.asp?DDFDocuments/u/G/SPS/NBDI61A2.docx", "https://docs.wto.org/imrd/directdoc.asp?DDFDocuments/u/G/SPS/NBDI61A2.docx")</f>
        <v>https://docs.wto.org/imrd/directdoc.asp?DDFDocuments/u/G/SPS/NBDI61A2.docx</v>
      </c>
      <c r="T250" s="3" t="str">
        <f>HYPERLINK("https://docs.wto.org/imrd/directdoc.asp?DDFDocuments/v/G/SPS/NBDI61A2.docx", "https://docs.wto.org/imrd/directdoc.asp?DDFDocuments/v/G/SPS/NBDI61A2.docx")</f>
        <v>https://docs.wto.org/imrd/directdoc.asp?DDFDocuments/v/G/SPS/NBDI61A2.docx</v>
      </c>
    </row>
    <row r="251" spans="1:20" ht="390" x14ac:dyDescent="0.25">
      <c r="A251" s="3" t="s">
        <v>47</v>
      </c>
      <c r="B251" s="9">
        <v>46009</v>
      </c>
      <c r="C251" s="13" t="str">
        <f>HYPERLINK("https://eping.wto.org/en/Search?viewData= G/SPS/N/BDI/62/Add.2, G/SPS/N/KEN/218/Add.2, G/SPS/N/RWA/55/Add.2, G/SPS/N/TZA/284/Add.2, G/SPS/N/UGA/259/Add.2"," G/SPS/N/BDI/62/Add.2, G/SPS/N/KEN/218/Add.2, G/SPS/N/RWA/55/Add.2, G/SPS/N/TZA/284/Add.2, G/SPS/N/UGA/259/Add.2")</f>
        <v xml:space="preserve"> G/SPS/N/BDI/62/Add.2, G/SPS/N/KEN/218/Add.2, G/SPS/N/RWA/55/Add.2, G/SPS/N/TZA/284/Add.2, G/SPS/N/UGA/259/Add.2</v>
      </c>
      <c r="D251" s="1" t="s">
        <v>1119</v>
      </c>
      <c r="E251" s="1" t="s">
        <v>2772</v>
      </c>
      <c r="F251" s="1" t="s">
        <v>2773</v>
      </c>
      <c r="G251" s="1" t="s">
        <v>1122</v>
      </c>
      <c r="H251" s="1" t="s">
        <v>1123</v>
      </c>
      <c r="I251" s="1" t="s">
        <v>169</v>
      </c>
      <c r="J251" s="1" t="s">
        <v>23</v>
      </c>
      <c r="K251" s="1" t="s">
        <v>209</v>
      </c>
      <c r="L251" s="3"/>
      <c r="M251" s="9" t="s">
        <v>23</v>
      </c>
      <c r="N251" s="9" t="s">
        <v>23</v>
      </c>
      <c r="O251" s="9" t="s">
        <v>23</v>
      </c>
      <c r="P251" s="3" t="s">
        <v>71</v>
      </c>
      <c r="Q251" s="3"/>
      <c r="R251" s="3" t="str">
        <f>HYPERLINK("https://docs.wto.org/imrd/directdoc.asp?DDFDocuments/t/G/SPS/NBDI62A2.docx", "https://docs.wto.org/imrd/directdoc.asp?DDFDocuments/t/G/SPS/NBDI62A2.docx")</f>
        <v>https://docs.wto.org/imrd/directdoc.asp?DDFDocuments/t/G/SPS/NBDI62A2.docx</v>
      </c>
      <c r="S251" s="3" t="str">
        <f>HYPERLINK("https://docs.wto.org/imrd/directdoc.asp?DDFDocuments/u/G/SPS/NBDI62A2.docx", "https://docs.wto.org/imrd/directdoc.asp?DDFDocuments/u/G/SPS/NBDI62A2.docx")</f>
        <v>https://docs.wto.org/imrd/directdoc.asp?DDFDocuments/u/G/SPS/NBDI62A2.docx</v>
      </c>
      <c r="T251" s="3" t="str">
        <f>HYPERLINK("https://docs.wto.org/imrd/directdoc.asp?DDFDocuments/v/G/SPS/NBDI62A2.docx", "https://docs.wto.org/imrd/directdoc.asp?DDFDocuments/v/G/SPS/NBDI62A2.docx")</f>
        <v>https://docs.wto.org/imrd/directdoc.asp?DDFDocuments/v/G/SPS/NBDI62A2.docx</v>
      </c>
    </row>
    <row r="252" spans="1:20" ht="120" x14ac:dyDescent="0.25">
      <c r="A252" s="3" t="s">
        <v>22</v>
      </c>
      <c r="B252" s="9">
        <v>46009</v>
      </c>
      <c r="C252" s="13" t="str">
        <f>HYPERLINK("https://eping.wto.org/en/Search?viewData= G/SPS/N/BDI/27/Add.2, G/SPS/N/KEN/180/Add.2, G/SPS/N/RWA/20/Add.2, G/SPS/N/TZA/213/Add.2, G/SPS/N/UGA/222/Add.2"," G/SPS/N/BDI/27/Add.2, G/SPS/N/KEN/180/Add.2, G/SPS/N/RWA/20/Add.2, G/SPS/N/TZA/213/Add.2, G/SPS/N/UGA/222/Add.2")</f>
        <v xml:space="preserve"> G/SPS/N/BDI/27/Add.2, G/SPS/N/KEN/180/Add.2, G/SPS/N/RWA/20/Add.2, G/SPS/N/TZA/213/Add.2, G/SPS/N/UGA/222/Add.2</v>
      </c>
      <c r="D252" s="1" t="s">
        <v>1309</v>
      </c>
      <c r="E252" s="1" t="s">
        <v>2845</v>
      </c>
      <c r="F252" s="1" t="s">
        <v>2846</v>
      </c>
      <c r="G252" s="1" t="s">
        <v>1312</v>
      </c>
      <c r="H252" s="1" t="s">
        <v>1235</v>
      </c>
      <c r="I252" s="1" t="s">
        <v>169</v>
      </c>
      <c r="J252" s="1" t="s">
        <v>23</v>
      </c>
      <c r="K252" s="1" t="s">
        <v>200</v>
      </c>
      <c r="L252" s="3"/>
      <c r="M252" s="9" t="s">
        <v>23</v>
      </c>
      <c r="N252" s="9" t="s">
        <v>23</v>
      </c>
      <c r="O252" s="9" t="s">
        <v>23</v>
      </c>
      <c r="P252" s="3" t="s">
        <v>71</v>
      </c>
      <c r="Q252" s="3"/>
      <c r="R252" s="3" t="str">
        <f>HYPERLINK("https://docs.wto.org/imrd/directdoc.asp?DDFDocuments/t/G/SPS/NBDI27A2.docx", "https://docs.wto.org/imrd/directdoc.asp?DDFDocuments/t/G/SPS/NBDI27A2.docx")</f>
        <v>https://docs.wto.org/imrd/directdoc.asp?DDFDocuments/t/G/SPS/NBDI27A2.docx</v>
      </c>
      <c r="S252" s="3" t="str">
        <f>HYPERLINK("https://docs.wto.org/imrd/directdoc.asp?DDFDocuments/u/G/SPS/NBDI27A2.docx", "https://docs.wto.org/imrd/directdoc.asp?DDFDocuments/u/G/SPS/NBDI27A2.docx")</f>
        <v>https://docs.wto.org/imrd/directdoc.asp?DDFDocuments/u/G/SPS/NBDI27A2.docx</v>
      </c>
      <c r="T252" s="3" t="str">
        <f>HYPERLINK("https://docs.wto.org/imrd/directdoc.asp?DDFDocuments/v/G/SPS/NBDI27A2.docx", "https://docs.wto.org/imrd/directdoc.asp?DDFDocuments/v/G/SPS/NBDI27A2.docx")</f>
        <v>https://docs.wto.org/imrd/directdoc.asp?DDFDocuments/v/G/SPS/NBDI27A2.docx</v>
      </c>
    </row>
    <row r="253" spans="1:20" ht="90" x14ac:dyDescent="0.25">
      <c r="A253" s="3" t="s">
        <v>22</v>
      </c>
      <c r="B253" s="9">
        <v>46009</v>
      </c>
      <c r="C253" s="13" t="str">
        <f>HYPERLINK("https://eping.wto.org/en/Search?viewData= G/SPS/N/BDI/28/Add.2, G/SPS/N/KEN/181/Add.2, G/SPS/N/RWA/21/Add.2, G/SPS/N/TZA/214/Add.2, G/SPS/N/UGA/223/Add.2"," G/SPS/N/BDI/28/Add.2, G/SPS/N/KEN/181/Add.2, G/SPS/N/RWA/21/Add.2, G/SPS/N/TZA/214/Add.2, G/SPS/N/UGA/223/Add.2")</f>
        <v xml:space="preserve"> G/SPS/N/BDI/28/Add.2, G/SPS/N/KEN/181/Add.2, G/SPS/N/RWA/21/Add.2, G/SPS/N/TZA/214/Add.2, G/SPS/N/UGA/223/Add.2</v>
      </c>
      <c r="D253" s="1" t="s">
        <v>1231</v>
      </c>
      <c r="E253" s="1" t="s">
        <v>2787</v>
      </c>
      <c r="F253" s="1" t="s">
        <v>2788</v>
      </c>
      <c r="G253" s="1" t="s">
        <v>1234</v>
      </c>
      <c r="H253" s="1" t="s">
        <v>1235</v>
      </c>
      <c r="I253" s="1" t="s">
        <v>169</v>
      </c>
      <c r="J253" s="1" t="s">
        <v>23</v>
      </c>
      <c r="K253" s="1" t="s">
        <v>200</v>
      </c>
      <c r="L253" s="3"/>
      <c r="M253" s="9" t="s">
        <v>23</v>
      </c>
      <c r="N253" s="9" t="s">
        <v>23</v>
      </c>
      <c r="O253" s="9" t="s">
        <v>23</v>
      </c>
      <c r="P253" s="3" t="s">
        <v>71</v>
      </c>
      <c r="Q253" s="3"/>
      <c r="R253" s="3" t="str">
        <f>HYPERLINK("https://docs.wto.org/imrd/directdoc.asp?DDFDocuments/t/G/SPS/NBDI28A2.docx", "https://docs.wto.org/imrd/directdoc.asp?DDFDocuments/t/G/SPS/NBDI28A2.docx")</f>
        <v>https://docs.wto.org/imrd/directdoc.asp?DDFDocuments/t/G/SPS/NBDI28A2.docx</v>
      </c>
      <c r="S253" s="3" t="str">
        <f>HYPERLINK("https://docs.wto.org/imrd/directdoc.asp?DDFDocuments/u/G/SPS/NBDI28A2.docx", "https://docs.wto.org/imrd/directdoc.asp?DDFDocuments/u/G/SPS/NBDI28A2.docx")</f>
        <v>https://docs.wto.org/imrd/directdoc.asp?DDFDocuments/u/G/SPS/NBDI28A2.docx</v>
      </c>
      <c r="T253" s="3" t="str">
        <f>HYPERLINK("https://docs.wto.org/imrd/directdoc.asp?DDFDocuments/v/G/SPS/NBDI28A2.docx", "https://docs.wto.org/imrd/directdoc.asp?DDFDocuments/v/G/SPS/NBDI28A2.docx")</f>
        <v>https://docs.wto.org/imrd/directdoc.asp?DDFDocuments/v/G/SPS/NBDI28A2.docx</v>
      </c>
    </row>
    <row r="254" spans="1:20" ht="90" x14ac:dyDescent="0.25">
      <c r="A254" s="3" t="s">
        <v>43</v>
      </c>
      <c r="B254" s="9">
        <v>46009</v>
      </c>
      <c r="C254" s="13" t="str">
        <f>HYPERLINK("https://eping.wto.org/en/Search?viewData= G/SPS/N/BDI/28/Add.2, G/SPS/N/KEN/181/Add.2, G/SPS/N/RWA/21/Add.2, G/SPS/N/TZA/214/Add.2, G/SPS/N/UGA/223/Add.2"," G/SPS/N/BDI/28/Add.2, G/SPS/N/KEN/181/Add.2, G/SPS/N/RWA/21/Add.2, G/SPS/N/TZA/214/Add.2, G/SPS/N/UGA/223/Add.2")</f>
        <v xml:space="preserve"> G/SPS/N/BDI/28/Add.2, G/SPS/N/KEN/181/Add.2, G/SPS/N/RWA/21/Add.2, G/SPS/N/TZA/214/Add.2, G/SPS/N/UGA/223/Add.2</v>
      </c>
      <c r="D254" s="1" t="s">
        <v>1231</v>
      </c>
      <c r="E254" s="1" t="s">
        <v>2787</v>
      </c>
      <c r="F254" s="1" t="s">
        <v>2788</v>
      </c>
      <c r="G254" s="1" t="s">
        <v>1234</v>
      </c>
      <c r="H254" s="1" t="s">
        <v>1235</v>
      </c>
      <c r="I254" s="1" t="s">
        <v>169</v>
      </c>
      <c r="J254" s="1" t="s">
        <v>23</v>
      </c>
      <c r="K254" s="1" t="s">
        <v>200</v>
      </c>
      <c r="L254" s="3"/>
      <c r="M254" s="9" t="s">
        <v>23</v>
      </c>
      <c r="N254" s="9" t="s">
        <v>23</v>
      </c>
      <c r="O254" s="9" t="s">
        <v>23</v>
      </c>
      <c r="P254" s="3" t="s">
        <v>71</v>
      </c>
      <c r="Q254" s="3"/>
      <c r="R254" s="3" t="str">
        <f>HYPERLINK("https://docs.wto.org/imrd/directdoc.asp?DDFDocuments/t/G/SPS/NBDI28A2.docx", "https://docs.wto.org/imrd/directdoc.asp?DDFDocuments/t/G/SPS/NBDI28A2.docx")</f>
        <v>https://docs.wto.org/imrd/directdoc.asp?DDFDocuments/t/G/SPS/NBDI28A2.docx</v>
      </c>
      <c r="S254" s="3" t="str">
        <f>HYPERLINK("https://docs.wto.org/imrd/directdoc.asp?DDFDocuments/u/G/SPS/NBDI28A2.docx", "https://docs.wto.org/imrd/directdoc.asp?DDFDocuments/u/G/SPS/NBDI28A2.docx")</f>
        <v>https://docs.wto.org/imrd/directdoc.asp?DDFDocuments/u/G/SPS/NBDI28A2.docx</v>
      </c>
      <c r="T254" s="3" t="str">
        <f>HYPERLINK("https://docs.wto.org/imrd/directdoc.asp?DDFDocuments/v/G/SPS/NBDI28A2.docx", "https://docs.wto.org/imrd/directdoc.asp?DDFDocuments/v/G/SPS/NBDI28A2.docx")</f>
        <v>https://docs.wto.org/imrd/directdoc.asp?DDFDocuments/v/G/SPS/NBDI28A2.docx</v>
      </c>
    </row>
    <row r="255" spans="1:20" ht="90" x14ac:dyDescent="0.25">
      <c r="A255" s="3" t="s">
        <v>47</v>
      </c>
      <c r="B255" s="9">
        <v>46009</v>
      </c>
      <c r="C255" s="13" t="str">
        <f>HYPERLINK("https://eping.wto.org/en/Search?viewData= G/SPS/N/BDI/40/Add.2, G/SPS/N/KEN/196/Add.2, G/SPS/N/RWA/33/Add.2, G/SPS/N/TZA/254/Add.2, G/SPS/N/UGA/237/Add.2"," G/SPS/N/BDI/40/Add.2, G/SPS/N/KEN/196/Add.2, G/SPS/N/RWA/33/Add.2, G/SPS/N/TZA/254/Add.2, G/SPS/N/UGA/237/Add.2")</f>
        <v xml:space="preserve"> G/SPS/N/BDI/40/Add.2, G/SPS/N/KEN/196/Add.2, G/SPS/N/RWA/33/Add.2, G/SPS/N/TZA/254/Add.2, G/SPS/N/UGA/237/Add.2</v>
      </c>
      <c r="D255" s="1" t="s">
        <v>2870</v>
      </c>
      <c r="E255" s="1" t="s">
        <v>2871</v>
      </c>
      <c r="F255" s="1" t="s">
        <v>1186</v>
      </c>
      <c r="G255" s="1" t="s">
        <v>1187</v>
      </c>
      <c r="H255" s="1" t="s">
        <v>92</v>
      </c>
      <c r="I255" s="1" t="s">
        <v>169</v>
      </c>
      <c r="J255" s="1" t="s">
        <v>23</v>
      </c>
      <c r="K255" s="1" t="s">
        <v>200</v>
      </c>
      <c r="L255" s="3"/>
      <c r="M255" s="9" t="s">
        <v>23</v>
      </c>
      <c r="N255" s="9" t="s">
        <v>23</v>
      </c>
      <c r="O255" s="9" t="s">
        <v>23</v>
      </c>
      <c r="P255" s="3" t="s">
        <v>71</v>
      </c>
      <c r="Q255" s="3"/>
      <c r="R255" s="3" t="str">
        <f>HYPERLINK("https://docs.wto.org/imrd/directdoc.asp?DDFDocuments/t/G/SPS/NBDI40A2.docx", "https://docs.wto.org/imrd/directdoc.asp?DDFDocuments/t/G/SPS/NBDI40A2.docx")</f>
        <v>https://docs.wto.org/imrd/directdoc.asp?DDFDocuments/t/G/SPS/NBDI40A2.docx</v>
      </c>
      <c r="S255" s="3" t="str">
        <f>HYPERLINK("https://docs.wto.org/imrd/directdoc.asp?DDFDocuments/u/G/SPS/NBDI40A2.docx", "https://docs.wto.org/imrd/directdoc.asp?DDFDocuments/u/G/SPS/NBDI40A2.docx")</f>
        <v>https://docs.wto.org/imrd/directdoc.asp?DDFDocuments/u/G/SPS/NBDI40A2.docx</v>
      </c>
      <c r="T255" s="3" t="str">
        <f>HYPERLINK("https://docs.wto.org/imrd/directdoc.asp?DDFDocuments/v/G/SPS/NBDI40A2.docx", "https://docs.wto.org/imrd/directdoc.asp?DDFDocuments/v/G/SPS/NBDI40A2.docx")</f>
        <v>https://docs.wto.org/imrd/directdoc.asp?DDFDocuments/v/G/SPS/NBDI40A2.docx</v>
      </c>
    </row>
    <row r="256" spans="1:20" ht="105" x14ac:dyDescent="0.25">
      <c r="A256" s="3" t="s">
        <v>43</v>
      </c>
      <c r="B256" s="9">
        <v>46009</v>
      </c>
      <c r="C256" s="13" t="str">
        <f>HYPERLINK("https://eping.wto.org/en/Search?viewData= G/SPS/N/BDI/38/Add.2, G/SPS/N/KEN/194/Add.2, G/SPS/N/RWA/31/Add.2, G/SPS/N/TZA/252/Add.2, G/SPS/N/UGA/235/Add.2"," G/SPS/N/BDI/38/Add.2, G/SPS/N/KEN/194/Add.2, G/SPS/N/RWA/31/Add.2, G/SPS/N/TZA/252/Add.2, G/SPS/N/UGA/235/Add.2")</f>
        <v xml:space="preserve"> G/SPS/N/BDI/38/Add.2, G/SPS/N/KEN/194/Add.2, G/SPS/N/RWA/31/Add.2, G/SPS/N/TZA/252/Add.2, G/SPS/N/UGA/235/Add.2</v>
      </c>
      <c r="D256" s="1" t="s">
        <v>2885</v>
      </c>
      <c r="E256" s="1" t="s">
        <v>2886</v>
      </c>
      <c r="F256" s="1" t="s">
        <v>1251</v>
      </c>
      <c r="G256" s="1" t="s">
        <v>1252</v>
      </c>
      <c r="H256" s="1" t="s">
        <v>92</v>
      </c>
      <c r="I256" s="1" t="s">
        <v>169</v>
      </c>
      <c r="J256" s="1" t="s">
        <v>23</v>
      </c>
      <c r="K256" s="1" t="s">
        <v>200</v>
      </c>
      <c r="L256" s="3"/>
      <c r="M256" s="9" t="s">
        <v>23</v>
      </c>
      <c r="N256" s="9" t="s">
        <v>23</v>
      </c>
      <c r="O256" s="9" t="s">
        <v>23</v>
      </c>
      <c r="P256" s="3" t="s">
        <v>71</v>
      </c>
      <c r="Q256" s="3"/>
      <c r="R256" s="3" t="str">
        <f>HYPERLINK("https://docs.wto.org/imrd/directdoc.asp?DDFDocuments/t/G/SPS/NBDI38A2.docx", "https://docs.wto.org/imrd/directdoc.asp?DDFDocuments/t/G/SPS/NBDI38A2.docx")</f>
        <v>https://docs.wto.org/imrd/directdoc.asp?DDFDocuments/t/G/SPS/NBDI38A2.docx</v>
      </c>
      <c r="S256" s="3" t="str">
        <f>HYPERLINK("https://docs.wto.org/imrd/directdoc.asp?DDFDocuments/u/G/SPS/NBDI38A2.docx", "https://docs.wto.org/imrd/directdoc.asp?DDFDocuments/u/G/SPS/NBDI38A2.docx")</f>
        <v>https://docs.wto.org/imrd/directdoc.asp?DDFDocuments/u/G/SPS/NBDI38A2.docx</v>
      </c>
      <c r="T256" s="3" t="str">
        <f>HYPERLINK("https://docs.wto.org/imrd/directdoc.asp?DDFDocuments/v/G/SPS/NBDI38A2.docx", "https://docs.wto.org/imrd/directdoc.asp?DDFDocuments/v/G/SPS/NBDI38A2.docx")</f>
        <v>https://docs.wto.org/imrd/directdoc.asp?DDFDocuments/v/G/SPS/NBDI38A2.docx</v>
      </c>
    </row>
    <row r="257" spans="1:20" ht="75" x14ac:dyDescent="0.25">
      <c r="A257" s="3" t="s">
        <v>47</v>
      </c>
      <c r="B257" s="9">
        <v>46009</v>
      </c>
      <c r="C257" s="13" t="str">
        <f>HYPERLINK("https://eping.wto.org/en/Search?viewData= G/SPS/N/BDI/115/Add.1, G/SPS/N/KEN/294/Add.1, G/SPS/N/RWA/108/Add.1, G/SPS/N/TZA/373/Add.1, G/SPS/N/UGA/366/Add.1"," G/SPS/N/BDI/115/Add.1, G/SPS/N/KEN/294/Add.1, G/SPS/N/RWA/108/Add.1, G/SPS/N/TZA/373/Add.1, G/SPS/N/UGA/366/Add.1")</f>
        <v xml:space="preserve"> G/SPS/N/BDI/115/Add.1, G/SPS/N/KEN/294/Add.1, G/SPS/N/RWA/108/Add.1, G/SPS/N/TZA/373/Add.1, G/SPS/N/UGA/366/Add.1</v>
      </c>
      <c r="D257" s="1" t="s">
        <v>2827</v>
      </c>
      <c r="E257" s="1" t="s">
        <v>2828</v>
      </c>
      <c r="F257" s="1" t="s">
        <v>1157</v>
      </c>
      <c r="G257" s="1" t="s">
        <v>1158</v>
      </c>
      <c r="H257" s="1" t="s">
        <v>97</v>
      </c>
      <c r="I257" s="1" t="s">
        <v>169</v>
      </c>
      <c r="J257" s="1" t="s">
        <v>23</v>
      </c>
      <c r="K257" s="1" t="s">
        <v>200</v>
      </c>
      <c r="L257" s="3"/>
      <c r="M257" s="9" t="s">
        <v>23</v>
      </c>
      <c r="N257" s="9" t="s">
        <v>23</v>
      </c>
      <c r="O257" s="9" t="s">
        <v>23</v>
      </c>
      <c r="P257" s="3" t="s">
        <v>71</v>
      </c>
      <c r="Q257" s="3"/>
      <c r="R257" s="3" t="str">
        <f>HYPERLINK("https://docs.wto.org/imrd/directdoc.asp?DDFDocuments/t/G/SPS/NBDI115A1.docx", "https://docs.wto.org/imrd/directdoc.asp?DDFDocuments/t/G/SPS/NBDI115A1.docx")</f>
        <v>https://docs.wto.org/imrd/directdoc.asp?DDFDocuments/t/G/SPS/NBDI115A1.docx</v>
      </c>
      <c r="S257" s="3" t="str">
        <f>HYPERLINK("https://docs.wto.org/imrd/directdoc.asp?DDFDocuments/u/G/SPS/NBDI115A1.docx", "https://docs.wto.org/imrd/directdoc.asp?DDFDocuments/u/G/SPS/NBDI115A1.docx")</f>
        <v>https://docs.wto.org/imrd/directdoc.asp?DDFDocuments/u/G/SPS/NBDI115A1.docx</v>
      </c>
      <c r="T257" s="3" t="str">
        <f>HYPERLINK("https://docs.wto.org/imrd/directdoc.asp?DDFDocuments/v/G/SPS/NBDI115A1.docx", "https://docs.wto.org/imrd/directdoc.asp?DDFDocuments/v/G/SPS/NBDI115A1.docx")</f>
        <v>https://docs.wto.org/imrd/directdoc.asp?DDFDocuments/v/G/SPS/NBDI115A1.docx</v>
      </c>
    </row>
    <row r="258" spans="1:20" ht="409.5" x14ac:dyDescent="0.25">
      <c r="A258" s="3" t="s">
        <v>126</v>
      </c>
      <c r="B258" s="9">
        <v>46009</v>
      </c>
      <c r="C258" s="13" t="str">
        <f>HYPERLINK("https://eping.wto.org/en/Search?viewData= G/SPS/N/BDI/117/Add.1, G/SPS/N/KEN/296/Add.1, G/SPS/N/RWA/110/Add.1, G/SPS/N/TZA/375/Add.1, G/SPS/N/UGA/368/Add.1"," G/SPS/N/BDI/117/Add.1, G/SPS/N/KEN/296/Add.1, G/SPS/N/RWA/110/Add.1, G/SPS/N/TZA/375/Add.1, G/SPS/N/UGA/368/Add.1")</f>
        <v xml:space="preserve"> G/SPS/N/BDI/117/Add.1, G/SPS/N/KEN/296/Add.1, G/SPS/N/RWA/110/Add.1, G/SPS/N/TZA/375/Add.1, G/SPS/N/UGA/368/Add.1</v>
      </c>
      <c r="D258" s="1" t="s">
        <v>2798</v>
      </c>
      <c r="E258" s="1" t="s">
        <v>2799</v>
      </c>
      <c r="F258" s="1" t="s">
        <v>1196</v>
      </c>
      <c r="G258" s="1" t="s">
        <v>1197</v>
      </c>
      <c r="H258" s="1" t="s">
        <v>97</v>
      </c>
      <c r="I258" s="1" t="s">
        <v>169</v>
      </c>
      <c r="J258" s="1" t="s">
        <v>23</v>
      </c>
      <c r="K258" s="1" t="s">
        <v>199</v>
      </c>
      <c r="L258" s="3"/>
      <c r="M258" s="9" t="s">
        <v>23</v>
      </c>
      <c r="N258" s="9" t="s">
        <v>23</v>
      </c>
      <c r="O258" s="9" t="s">
        <v>23</v>
      </c>
      <c r="P258" s="3" t="s">
        <v>71</v>
      </c>
      <c r="Q258" s="3"/>
      <c r="R258" s="3" t="str">
        <f>HYPERLINK("https://docs.wto.org/imrd/directdoc.asp?DDFDocuments/t/G/SPS/NBDI117A1.docx", "https://docs.wto.org/imrd/directdoc.asp?DDFDocuments/t/G/SPS/NBDI117A1.docx")</f>
        <v>https://docs.wto.org/imrd/directdoc.asp?DDFDocuments/t/G/SPS/NBDI117A1.docx</v>
      </c>
      <c r="S258" s="3" t="str">
        <f>HYPERLINK("https://docs.wto.org/imrd/directdoc.asp?DDFDocuments/u/G/SPS/NBDI117A1.docx", "https://docs.wto.org/imrd/directdoc.asp?DDFDocuments/u/G/SPS/NBDI117A1.docx")</f>
        <v>https://docs.wto.org/imrd/directdoc.asp?DDFDocuments/u/G/SPS/NBDI117A1.docx</v>
      </c>
      <c r="T258" s="3" t="str">
        <f>HYPERLINK("https://docs.wto.org/imrd/directdoc.asp?DDFDocuments/v/G/SPS/NBDI117A1.docx", "https://docs.wto.org/imrd/directdoc.asp?DDFDocuments/v/G/SPS/NBDI117A1.docx")</f>
        <v>https://docs.wto.org/imrd/directdoc.asp?DDFDocuments/v/G/SPS/NBDI117A1.docx</v>
      </c>
    </row>
    <row r="259" spans="1:20" ht="75" x14ac:dyDescent="0.25">
      <c r="A259" s="3" t="s">
        <v>43</v>
      </c>
      <c r="B259" s="9">
        <v>46009</v>
      </c>
      <c r="C259" s="13" t="str">
        <f>HYPERLINK("https://eping.wto.org/en/Search?viewData= G/SPS/N/BDI/83/Add.1, G/SPS/N/KEN/250/Add.1, G/SPS/N/RWA/76/Add.1, G/SPS/N/TZA/318/Add.1, G/SPS/N/UGA/302/Add.1"," G/SPS/N/BDI/83/Add.1, G/SPS/N/KEN/250/Add.1, G/SPS/N/RWA/76/Add.1, G/SPS/N/TZA/318/Add.1, G/SPS/N/UGA/302/Add.1")</f>
        <v xml:space="preserve"> G/SPS/N/BDI/83/Add.1, G/SPS/N/KEN/250/Add.1, G/SPS/N/RWA/76/Add.1, G/SPS/N/TZA/318/Add.1, G/SPS/N/UGA/302/Add.1</v>
      </c>
      <c r="D259" s="1" t="s">
        <v>2892</v>
      </c>
      <c r="E259" s="1" t="s">
        <v>2893</v>
      </c>
      <c r="F259" s="1" t="s">
        <v>2894</v>
      </c>
      <c r="G259" s="1" t="s">
        <v>1261</v>
      </c>
      <c r="H259" s="1" t="s">
        <v>1202</v>
      </c>
      <c r="I259" s="1" t="s">
        <v>2777</v>
      </c>
      <c r="J259" s="1" t="s">
        <v>23</v>
      </c>
      <c r="K259" s="1" t="s">
        <v>200</v>
      </c>
      <c r="L259" s="3"/>
      <c r="M259" s="9" t="s">
        <v>23</v>
      </c>
      <c r="N259" s="9" t="s">
        <v>23</v>
      </c>
      <c r="O259" s="9" t="s">
        <v>23</v>
      </c>
      <c r="P259" s="3" t="s">
        <v>71</v>
      </c>
      <c r="Q259" s="3"/>
      <c r="R259" s="3" t="str">
        <f>HYPERLINK("https://docs.wto.org/imrd/directdoc.asp?DDFDocuments/t/G/SPS/NBDI83A1.docx", "https://docs.wto.org/imrd/directdoc.asp?DDFDocuments/t/G/SPS/NBDI83A1.docx")</f>
        <v>https://docs.wto.org/imrd/directdoc.asp?DDFDocuments/t/G/SPS/NBDI83A1.docx</v>
      </c>
      <c r="S259" s="3" t="str">
        <f>HYPERLINK("https://docs.wto.org/imrd/directdoc.asp?DDFDocuments/u/G/SPS/NBDI83A1.docx", "https://docs.wto.org/imrd/directdoc.asp?DDFDocuments/u/G/SPS/NBDI83A1.docx")</f>
        <v>https://docs.wto.org/imrd/directdoc.asp?DDFDocuments/u/G/SPS/NBDI83A1.docx</v>
      </c>
      <c r="T259" s="3" t="str">
        <f>HYPERLINK("https://docs.wto.org/imrd/directdoc.asp?DDFDocuments/v/G/SPS/NBDI83A1.docx", "https://docs.wto.org/imrd/directdoc.asp?DDFDocuments/v/G/SPS/NBDI83A1.docx")</f>
        <v>https://docs.wto.org/imrd/directdoc.asp?DDFDocuments/v/G/SPS/NBDI83A1.docx</v>
      </c>
    </row>
    <row r="260" spans="1:20" ht="409.5" x14ac:dyDescent="0.25">
      <c r="A260" s="3" t="s">
        <v>22</v>
      </c>
      <c r="B260" s="9">
        <v>46009</v>
      </c>
      <c r="C260" s="13" t="str">
        <f>HYPERLINK("https://eping.wto.org/en/Search?viewData= G/SPS/N/BDI/88/Add.1, G/SPS/N/KEN/255/Add.1, G/SPS/N/RWA/81/Add.1, G/SPS/N/TZA/323/Add.1, G/SPS/N/UGA/307/Add.1"," G/SPS/N/BDI/88/Add.1, G/SPS/N/KEN/255/Add.1, G/SPS/N/RWA/81/Add.1, G/SPS/N/TZA/323/Add.1, G/SPS/N/UGA/307/Add.1")</f>
        <v xml:space="preserve"> G/SPS/N/BDI/88/Add.1, G/SPS/N/KEN/255/Add.1, G/SPS/N/RWA/81/Add.1, G/SPS/N/TZA/323/Add.1, G/SPS/N/UGA/307/Add.1</v>
      </c>
      <c r="D260" s="1" t="s">
        <v>1204</v>
      </c>
      <c r="E260" s="1" t="s">
        <v>2829</v>
      </c>
      <c r="F260" s="1" t="s">
        <v>2830</v>
      </c>
      <c r="G260" s="1" t="s">
        <v>2831</v>
      </c>
      <c r="H260" s="1" t="s">
        <v>1208</v>
      </c>
      <c r="I260" s="1" t="s">
        <v>2777</v>
      </c>
      <c r="J260" s="1" t="s">
        <v>23</v>
      </c>
      <c r="K260" s="1" t="s">
        <v>199</v>
      </c>
      <c r="L260" s="3"/>
      <c r="M260" s="9" t="s">
        <v>23</v>
      </c>
      <c r="N260" s="9" t="s">
        <v>23</v>
      </c>
      <c r="O260" s="9" t="s">
        <v>23</v>
      </c>
      <c r="P260" s="3" t="s">
        <v>71</v>
      </c>
      <c r="Q260" s="3"/>
      <c r="R260" s="3" t="str">
        <f>HYPERLINK("https://docs.wto.org/imrd/directdoc.asp?DDFDocuments/t/G/SPS/NBDI88A1.docx", "https://docs.wto.org/imrd/directdoc.asp?DDFDocuments/t/G/SPS/NBDI88A1.docx")</f>
        <v>https://docs.wto.org/imrd/directdoc.asp?DDFDocuments/t/G/SPS/NBDI88A1.docx</v>
      </c>
      <c r="S260" s="3" t="str">
        <f>HYPERLINK("https://docs.wto.org/imrd/directdoc.asp?DDFDocuments/u/G/SPS/NBDI88A1.docx", "https://docs.wto.org/imrd/directdoc.asp?DDFDocuments/u/G/SPS/NBDI88A1.docx")</f>
        <v>https://docs.wto.org/imrd/directdoc.asp?DDFDocuments/u/G/SPS/NBDI88A1.docx</v>
      </c>
      <c r="T260" s="3" t="str">
        <f>HYPERLINK("https://docs.wto.org/imrd/directdoc.asp?DDFDocuments/v/G/SPS/NBDI88A1.docx", "https://docs.wto.org/imrd/directdoc.asp?DDFDocuments/v/G/SPS/NBDI88A1.docx")</f>
        <v>https://docs.wto.org/imrd/directdoc.asp?DDFDocuments/v/G/SPS/NBDI88A1.docx</v>
      </c>
    </row>
    <row r="261" spans="1:20" ht="90" x14ac:dyDescent="0.25">
      <c r="A261" s="3" t="s">
        <v>47</v>
      </c>
      <c r="B261" s="9">
        <v>46009</v>
      </c>
      <c r="C261" s="13" t="str">
        <f>HYPERLINK("https://eping.wto.org/en/Search?viewData= G/SPS/N/BDI/86/Add.1, G/SPS/N/KEN/253/Add.1, G/SPS/N/RWA/79/Add.1, G/SPS/N/TZA/321/Add.1, G/SPS/N/UGA/305/Add.1"," G/SPS/N/BDI/86/Add.1, G/SPS/N/KEN/253/Add.1, G/SPS/N/RWA/79/Add.1, G/SPS/N/TZA/321/Add.1, G/SPS/N/UGA/305/Add.1")</f>
        <v xml:space="preserve"> G/SPS/N/BDI/86/Add.1, G/SPS/N/KEN/253/Add.1, G/SPS/N/RWA/79/Add.1, G/SPS/N/TZA/321/Add.1, G/SPS/N/UGA/305/Add.1</v>
      </c>
      <c r="D261" s="1" t="s">
        <v>1276</v>
      </c>
      <c r="E261" s="1" t="s">
        <v>2800</v>
      </c>
      <c r="F261" s="1" t="s">
        <v>2801</v>
      </c>
      <c r="G261" s="1" t="s">
        <v>1279</v>
      </c>
      <c r="H261" s="1" t="s">
        <v>1208</v>
      </c>
      <c r="I261" s="1" t="s">
        <v>188</v>
      </c>
      <c r="J261" s="1" t="s">
        <v>23</v>
      </c>
      <c r="K261" s="1" t="s">
        <v>2921</v>
      </c>
      <c r="L261" s="3"/>
      <c r="M261" s="9" t="s">
        <v>23</v>
      </c>
      <c r="N261" s="9" t="s">
        <v>23</v>
      </c>
      <c r="O261" s="9" t="s">
        <v>23</v>
      </c>
      <c r="P261" s="3" t="s">
        <v>71</v>
      </c>
      <c r="Q261" s="3"/>
      <c r="R261" s="3" t="str">
        <f>HYPERLINK("https://docs.wto.org/imrd/directdoc.asp?DDFDocuments/t/G/SPS/NBDI86A1.docx", "https://docs.wto.org/imrd/directdoc.asp?DDFDocuments/t/G/SPS/NBDI86A1.docx")</f>
        <v>https://docs.wto.org/imrd/directdoc.asp?DDFDocuments/t/G/SPS/NBDI86A1.docx</v>
      </c>
      <c r="T261" s="3" t="str">
        <f>HYPERLINK("https://docs.wto.org/imrd/directdoc.asp?DDFDocuments/v/G/SPS/NBDI86A1.docx", "https://docs.wto.org/imrd/directdoc.asp?DDFDocuments/v/G/SPS/NBDI86A1.docx")</f>
        <v>https://docs.wto.org/imrd/directdoc.asp?DDFDocuments/v/G/SPS/NBDI86A1.docx</v>
      </c>
    </row>
    <row r="262" spans="1:20" ht="210" x14ac:dyDescent="0.25">
      <c r="A262" s="3" t="s">
        <v>22</v>
      </c>
      <c r="B262" s="9">
        <v>46009</v>
      </c>
      <c r="C262" s="13" t="str">
        <f>HYPERLINK("https://eping.wto.org/en/Search?viewData= G/SPS/N/BDI/49/Add.1, G/SPS/N/KEN/205/Add.1, G/SPS/N/RWA/42/Add.1, G/SPS/N/TZA/263/Add.1, G/SPS/N/UGA/246/Add.1"," G/SPS/N/BDI/49/Add.1, G/SPS/N/KEN/205/Add.1, G/SPS/N/RWA/42/Add.1, G/SPS/N/TZA/263/Add.1, G/SPS/N/UGA/246/Add.1")</f>
        <v xml:space="preserve"> G/SPS/N/BDI/49/Add.1, G/SPS/N/KEN/205/Add.1, G/SPS/N/RWA/42/Add.1, G/SPS/N/TZA/263/Add.1, G/SPS/N/UGA/246/Add.1</v>
      </c>
      <c r="D262" s="1" t="s">
        <v>2860</v>
      </c>
      <c r="E262" s="1" t="s">
        <v>2861</v>
      </c>
      <c r="F262" s="1" t="s">
        <v>2862</v>
      </c>
      <c r="G262" s="1" t="s">
        <v>1256</v>
      </c>
      <c r="H262" s="1" t="s">
        <v>1202</v>
      </c>
      <c r="I262" s="1" t="s">
        <v>169</v>
      </c>
      <c r="J262" s="1" t="s">
        <v>23</v>
      </c>
      <c r="K262" s="1" t="s">
        <v>200</v>
      </c>
      <c r="L262" s="3"/>
      <c r="M262" s="9" t="s">
        <v>23</v>
      </c>
      <c r="N262" s="9" t="s">
        <v>23</v>
      </c>
      <c r="O262" s="9" t="s">
        <v>23</v>
      </c>
      <c r="P262" s="3" t="s">
        <v>71</v>
      </c>
      <c r="Q262" s="3"/>
      <c r="R262" s="3" t="str">
        <f>HYPERLINK("https://docs.wto.org/imrd/directdoc.asp?DDFDocuments/t/G/SPS/NBDI49A1.docx", "https://docs.wto.org/imrd/directdoc.asp?DDFDocuments/t/G/SPS/NBDI49A1.docx")</f>
        <v>https://docs.wto.org/imrd/directdoc.asp?DDFDocuments/t/G/SPS/NBDI49A1.docx</v>
      </c>
      <c r="S262" s="3" t="str">
        <f>HYPERLINK("https://docs.wto.org/imrd/directdoc.asp?DDFDocuments/u/G/SPS/NBDI49A1.docx", "https://docs.wto.org/imrd/directdoc.asp?DDFDocuments/u/G/SPS/NBDI49A1.docx")</f>
        <v>https://docs.wto.org/imrd/directdoc.asp?DDFDocuments/u/G/SPS/NBDI49A1.docx</v>
      </c>
      <c r="T262" s="3" t="str">
        <f>HYPERLINK("https://docs.wto.org/imrd/directdoc.asp?DDFDocuments/v/G/SPS/NBDI49A1.docx", "https://docs.wto.org/imrd/directdoc.asp?DDFDocuments/v/G/SPS/NBDI49A1.docx")</f>
        <v>https://docs.wto.org/imrd/directdoc.asp?DDFDocuments/v/G/SPS/NBDI49A1.docx</v>
      </c>
    </row>
    <row r="263" spans="1:20" ht="90" x14ac:dyDescent="0.25">
      <c r="A263" s="3" t="s">
        <v>22</v>
      </c>
      <c r="B263" s="9">
        <v>46009</v>
      </c>
      <c r="C263" s="13" t="str">
        <f>HYPERLINK("https://eping.wto.org/en/Search?viewData= G/SPS/N/BDI/50/Add.1, G/SPS/N/KEN/206/Add.1, G/SPS/N/RWA/43/Add.1, G/SPS/N/TZA/264/Add.1, G/SPS/N/UGA/247/Add.1"," G/SPS/N/BDI/50/Add.1, G/SPS/N/KEN/206/Add.1, G/SPS/N/RWA/43/Add.1, G/SPS/N/TZA/264/Add.1, G/SPS/N/UGA/247/Add.1")</f>
        <v xml:space="preserve"> G/SPS/N/BDI/50/Add.1, G/SPS/N/KEN/206/Add.1, G/SPS/N/RWA/43/Add.1, G/SPS/N/TZA/264/Add.1, G/SPS/N/UGA/247/Add.1</v>
      </c>
      <c r="D263" s="1" t="s">
        <v>2880</v>
      </c>
      <c r="E263" s="1" t="s">
        <v>2881</v>
      </c>
      <c r="F263" s="1" t="s">
        <v>2882</v>
      </c>
      <c r="G263" s="1" t="s">
        <v>1201</v>
      </c>
      <c r="H263" s="1" t="s">
        <v>103</v>
      </c>
      <c r="I263" s="1" t="s">
        <v>169</v>
      </c>
      <c r="J263" s="1" t="s">
        <v>23</v>
      </c>
      <c r="K263" s="1" t="s">
        <v>200</v>
      </c>
      <c r="L263" s="3"/>
      <c r="M263" s="9" t="s">
        <v>23</v>
      </c>
      <c r="N263" s="9" t="s">
        <v>23</v>
      </c>
      <c r="O263" s="9" t="s">
        <v>23</v>
      </c>
      <c r="P263" s="3" t="s">
        <v>71</v>
      </c>
      <c r="Q263" s="3"/>
      <c r="R263" s="3" t="str">
        <f>HYPERLINK("https://docs.wto.org/imrd/directdoc.asp?DDFDocuments/t/G/SPS/NBDI50A1.docx", "https://docs.wto.org/imrd/directdoc.asp?DDFDocuments/t/G/SPS/NBDI50A1.docx")</f>
        <v>https://docs.wto.org/imrd/directdoc.asp?DDFDocuments/t/G/SPS/NBDI50A1.docx</v>
      </c>
      <c r="S263" s="3" t="str">
        <f>HYPERLINK("https://docs.wto.org/imrd/directdoc.asp?DDFDocuments/u/G/SPS/NBDI50A1.docx", "https://docs.wto.org/imrd/directdoc.asp?DDFDocuments/u/G/SPS/NBDI50A1.docx")</f>
        <v>https://docs.wto.org/imrd/directdoc.asp?DDFDocuments/u/G/SPS/NBDI50A1.docx</v>
      </c>
      <c r="T263" s="3" t="str">
        <f>HYPERLINK("https://docs.wto.org/imrd/directdoc.asp?DDFDocuments/v/G/SPS/NBDI50A1.docx", "https://docs.wto.org/imrd/directdoc.asp?DDFDocuments/v/G/SPS/NBDI50A1.docx")</f>
        <v>https://docs.wto.org/imrd/directdoc.asp?DDFDocuments/v/G/SPS/NBDI50A1.docx</v>
      </c>
    </row>
    <row r="264" spans="1:20" ht="409.5" x14ac:dyDescent="0.25">
      <c r="A264" s="3" t="s">
        <v>28</v>
      </c>
      <c r="B264" s="9">
        <v>46009</v>
      </c>
      <c r="C264" s="13" t="str">
        <f>HYPERLINK("https://eping.wto.org/en/Search?viewData= G/SPS/N/BDI/85/Add.1, G/SPS/N/KEN/252/Add.1, G/SPS/N/RWA/78/Add.1, G/SPS/N/TZA/320/Add.1, G/SPS/N/UGA/304/Add.1"," G/SPS/N/BDI/85/Add.1, G/SPS/N/KEN/252/Add.1, G/SPS/N/RWA/78/Add.1, G/SPS/N/TZA/320/Add.1, G/SPS/N/UGA/304/Add.1")</f>
        <v xml:space="preserve"> G/SPS/N/BDI/85/Add.1, G/SPS/N/KEN/252/Add.1, G/SPS/N/RWA/78/Add.1, G/SPS/N/TZA/320/Add.1, G/SPS/N/UGA/304/Add.1</v>
      </c>
      <c r="D264" s="1" t="s">
        <v>1344</v>
      </c>
      <c r="E264" s="1" t="s">
        <v>2832</v>
      </c>
      <c r="F264" s="1" t="s">
        <v>2833</v>
      </c>
      <c r="G264" s="1" t="s">
        <v>2834</v>
      </c>
      <c r="H264" s="1" t="s">
        <v>1208</v>
      </c>
      <c r="I264" s="1" t="s">
        <v>2777</v>
      </c>
      <c r="J264" s="1" t="s">
        <v>23</v>
      </c>
      <c r="K264" s="1" t="s">
        <v>209</v>
      </c>
      <c r="L264" s="3"/>
      <c r="M264" s="9" t="s">
        <v>23</v>
      </c>
      <c r="N264" s="9" t="s">
        <v>23</v>
      </c>
      <c r="O264" s="9" t="s">
        <v>23</v>
      </c>
      <c r="P264" s="3" t="s">
        <v>71</v>
      </c>
      <c r="Q264" s="3"/>
      <c r="R264" s="3" t="str">
        <f>HYPERLINK("https://docs.wto.org/imrd/directdoc.asp?DDFDocuments/t/G/SPS/NBDI85A1.docx", "https://docs.wto.org/imrd/directdoc.asp?DDFDocuments/t/G/SPS/NBDI85A1.docx")</f>
        <v>https://docs.wto.org/imrd/directdoc.asp?DDFDocuments/t/G/SPS/NBDI85A1.docx</v>
      </c>
      <c r="S264" s="3" t="str">
        <f>HYPERLINK("https://docs.wto.org/imrd/directdoc.asp?DDFDocuments/u/G/SPS/NBDI85A1.docx", "https://docs.wto.org/imrd/directdoc.asp?DDFDocuments/u/G/SPS/NBDI85A1.docx")</f>
        <v>https://docs.wto.org/imrd/directdoc.asp?DDFDocuments/u/G/SPS/NBDI85A1.docx</v>
      </c>
      <c r="T264" s="3" t="str">
        <f>HYPERLINK("https://docs.wto.org/imrd/directdoc.asp?DDFDocuments/v/G/SPS/NBDI85A1.docx", "https://docs.wto.org/imrd/directdoc.asp?DDFDocuments/v/G/SPS/NBDI85A1.docx")</f>
        <v>https://docs.wto.org/imrd/directdoc.asp?DDFDocuments/v/G/SPS/NBDI85A1.docx</v>
      </c>
    </row>
    <row r="265" spans="1:20" ht="45" x14ac:dyDescent="0.25">
      <c r="A265" s="3" t="s">
        <v>1349</v>
      </c>
      <c r="B265" s="9">
        <v>46009</v>
      </c>
      <c r="C265" s="13" t="str">
        <f>HYPERLINK("https://eping.wto.org/en/Search?viewData= G/SPS/N/ECU/375"," G/SPS/N/ECU/375")</f>
        <v xml:space="preserve"> G/SPS/N/ECU/375</v>
      </c>
      <c r="D265" s="1" t="s">
        <v>2922</v>
      </c>
      <c r="E265" s="1" t="s">
        <v>2923</v>
      </c>
      <c r="F265" s="1" t="s">
        <v>2924</v>
      </c>
      <c r="G265" s="1" t="s">
        <v>23</v>
      </c>
      <c r="H265" s="1" t="s">
        <v>23</v>
      </c>
      <c r="I265" s="1" t="s">
        <v>175</v>
      </c>
      <c r="J265" s="1" t="s">
        <v>23</v>
      </c>
      <c r="K265" s="1" t="s">
        <v>192</v>
      </c>
      <c r="L265" s="3" t="s">
        <v>33</v>
      </c>
      <c r="M265" s="9">
        <v>46069</v>
      </c>
      <c r="N265" s="9" t="s">
        <v>23</v>
      </c>
      <c r="O265" s="9" t="s">
        <v>23</v>
      </c>
      <c r="P265" s="3" t="s">
        <v>24</v>
      </c>
      <c r="Q265" s="1" t="s">
        <v>2925</v>
      </c>
      <c r="R265" s="3" t="str">
        <f>HYPERLINK("https://docs.wto.org/imrd/directdoc.asp?DDFDocuments/t/G/SPS/NECU375.docx", "https://docs.wto.org/imrd/directdoc.asp?DDFDocuments/t/G/SPS/NECU375.docx")</f>
        <v>https://docs.wto.org/imrd/directdoc.asp?DDFDocuments/t/G/SPS/NECU375.docx</v>
      </c>
      <c r="S265" s="3" t="str">
        <f>HYPERLINK("https://docs.wto.org/imrd/directdoc.asp?DDFDocuments/u/G/SPS/NECU375.docx", "https://docs.wto.org/imrd/directdoc.asp?DDFDocuments/u/G/SPS/NECU375.docx")</f>
        <v>https://docs.wto.org/imrd/directdoc.asp?DDFDocuments/u/G/SPS/NECU375.docx</v>
      </c>
      <c r="T265" s="3" t="str">
        <f>HYPERLINK("https://docs.wto.org/imrd/directdoc.asp?DDFDocuments/v/G/SPS/NECU375.docx", "https://docs.wto.org/imrd/directdoc.asp?DDFDocuments/v/G/SPS/NECU375.docx")</f>
        <v>https://docs.wto.org/imrd/directdoc.asp?DDFDocuments/v/G/SPS/NECU375.docx</v>
      </c>
    </row>
    <row r="266" spans="1:20" ht="195" x14ac:dyDescent="0.25">
      <c r="A266" s="3" t="s">
        <v>28</v>
      </c>
      <c r="B266" s="9">
        <v>46009</v>
      </c>
      <c r="C266" s="13" t="str">
        <f>HYPERLINK("https://eping.wto.org/en/Search?viewData= G/SPS/N/BDI/57/Add.1, G/SPS/N/KEN/213/Add.1, G/SPS/N/RWA/50/Add.1, G/SPS/N/TZA/279/Add.1, G/SPS/N/UGA/254/Add.1"," G/SPS/N/BDI/57/Add.1, G/SPS/N/KEN/213/Add.1, G/SPS/N/RWA/50/Add.1, G/SPS/N/TZA/279/Add.1, G/SPS/N/UGA/254/Add.1")</f>
        <v xml:space="preserve"> G/SPS/N/BDI/57/Add.1, G/SPS/N/KEN/213/Add.1, G/SPS/N/RWA/50/Add.1, G/SPS/N/TZA/279/Add.1, G/SPS/N/UGA/254/Add.1</v>
      </c>
      <c r="D266" s="1" t="s">
        <v>1213</v>
      </c>
      <c r="E266" s="1" t="s">
        <v>2820</v>
      </c>
      <c r="F266" s="1" t="s">
        <v>2821</v>
      </c>
      <c r="G266" s="1" t="s">
        <v>2926</v>
      </c>
      <c r="H266" s="1" t="s">
        <v>201</v>
      </c>
      <c r="I266" s="1" t="s">
        <v>169</v>
      </c>
      <c r="J266" s="1" t="s">
        <v>23</v>
      </c>
      <c r="K266" s="1" t="s">
        <v>199</v>
      </c>
      <c r="L266" s="3"/>
      <c r="M266" s="9" t="s">
        <v>23</v>
      </c>
      <c r="N266" s="9" t="s">
        <v>23</v>
      </c>
      <c r="O266" s="9" t="s">
        <v>23</v>
      </c>
      <c r="P266" s="3" t="s">
        <v>71</v>
      </c>
      <c r="Q266" s="3"/>
      <c r="R266" s="3" t="str">
        <f>HYPERLINK("https://docs.wto.org/imrd/directdoc.asp?DDFDocuments/t/G/SPS/NBDI57A1.docx", "https://docs.wto.org/imrd/directdoc.asp?DDFDocuments/t/G/SPS/NBDI57A1.docx")</f>
        <v>https://docs.wto.org/imrd/directdoc.asp?DDFDocuments/t/G/SPS/NBDI57A1.docx</v>
      </c>
      <c r="S266" s="3" t="str">
        <f>HYPERLINK("https://docs.wto.org/imrd/directdoc.asp?DDFDocuments/u/G/SPS/NBDI57A1.docx", "https://docs.wto.org/imrd/directdoc.asp?DDFDocuments/u/G/SPS/NBDI57A1.docx")</f>
        <v>https://docs.wto.org/imrd/directdoc.asp?DDFDocuments/u/G/SPS/NBDI57A1.docx</v>
      </c>
      <c r="T266" s="3" t="str">
        <f>HYPERLINK("https://docs.wto.org/imrd/directdoc.asp?DDFDocuments/v/G/SPS/NBDI57A1.docx", "https://docs.wto.org/imrd/directdoc.asp?DDFDocuments/v/G/SPS/NBDI57A1.docx")</f>
        <v>https://docs.wto.org/imrd/directdoc.asp?DDFDocuments/v/G/SPS/NBDI57A1.docx</v>
      </c>
    </row>
    <row r="267" spans="1:20" ht="105" x14ac:dyDescent="0.25">
      <c r="A267" s="3" t="s">
        <v>28</v>
      </c>
      <c r="B267" s="9">
        <v>46009</v>
      </c>
      <c r="C267" s="13" t="str">
        <f>HYPERLINK("https://eping.wto.org/en/Search?viewData= G/SPS/N/BDI/41/Add.2, G/SPS/N/KEN/197/Add.2, G/SPS/N/RWA/34/Add.2, G/SPS/N/TZA/255/Add.2, G/SPS/N/UGA/238/Add.2"," G/SPS/N/BDI/41/Add.2, G/SPS/N/KEN/197/Add.2, G/SPS/N/RWA/34/Add.2, G/SPS/N/TZA/255/Add.2, G/SPS/N/UGA/238/Add.2")</f>
        <v xml:space="preserve"> G/SPS/N/BDI/41/Add.2, G/SPS/N/KEN/197/Add.2, G/SPS/N/RWA/34/Add.2, G/SPS/N/TZA/255/Add.2, G/SPS/N/UGA/238/Add.2</v>
      </c>
      <c r="D267" s="1" t="s">
        <v>2883</v>
      </c>
      <c r="E267" s="1" t="s">
        <v>2884</v>
      </c>
      <c r="F267" s="1" t="s">
        <v>1247</v>
      </c>
      <c r="G267" s="1" t="s">
        <v>1248</v>
      </c>
      <c r="H267" s="1" t="s">
        <v>92</v>
      </c>
      <c r="I267" s="1" t="s">
        <v>169</v>
      </c>
      <c r="J267" s="1" t="s">
        <v>23</v>
      </c>
      <c r="K267" s="1" t="s">
        <v>2764</v>
      </c>
      <c r="L267" s="3"/>
      <c r="M267" s="9" t="s">
        <v>23</v>
      </c>
      <c r="N267" s="9" t="s">
        <v>23</v>
      </c>
      <c r="O267" s="9" t="s">
        <v>23</v>
      </c>
      <c r="P267" s="3" t="s">
        <v>71</v>
      </c>
      <c r="Q267" s="3"/>
      <c r="R267" s="3" t="str">
        <f>HYPERLINK("https://docs.wto.org/imrd/directdoc.asp?DDFDocuments/t/G/SPS/NBDI41A2.docx", "https://docs.wto.org/imrd/directdoc.asp?DDFDocuments/t/G/SPS/NBDI41A2.docx")</f>
        <v>https://docs.wto.org/imrd/directdoc.asp?DDFDocuments/t/G/SPS/NBDI41A2.docx</v>
      </c>
      <c r="S267" s="3" t="str">
        <f>HYPERLINK("https://docs.wto.org/imrd/directdoc.asp?DDFDocuments/u/G/SPS/NBDI41A2.docx", "https://docs.wto.org/imrd/directdoc.asp?DDFDocuments/u/G/SPS/NBDI41A2.docx")</f>
        <v>https://docs.wto.org/imrd/directdoc.asp?DDFDocuments/u/G/SPS/NBDI41A2.docx</v>
      </c>
      <c r="T267" s="3" t="str">
        <f>HYPERLINK("https://docs.wto.org/imrd/directdoc.asp?DDFDocuments/v/G/SPS/NBDI41A2.docx", "https://docs.wto.org/imrd/directdoc.asp?DDFDocuments/v/G/SPS/NBDI41A2.docx")</f>
        <v>https://docs.wto.org/imrd/directdoc.asp?DDFDocuments/v/G/SPS/NBDI41A2.docx</v>
      </c>
    </row>
    <row r="268" spans="1:20" ht="105" x14ac:dyDescent="0.25">
      <c r="A268" s="3" t="s">
        <v>126</v>
      </c>
      <c r="B268" s="9">
        <v>46009</v>
      </c>
      <c r="C268" s="13" t="str">
        <f>HYPERLINK("https://eping.wto.org/en/Search?viewData= G/SPS/N/BDI/71/Add.1, G/SPS/N/KEN/229/Add.1, G/SPS/N/RWA/64/Add.1, G/SPS/N/TZA/301/Add.1, G/SPS/N/UGA/277/Add.1"," G/SPS/N/BDI/71/Add.1, G/SPS/N/KEN/229/Add.1, G/SPS/N/RWA/64/Add.1, G/SPS/N/TZA/301/Add.1, G/SPS/N/UGA/277/Add.1")</f>
        <v xml:space="preserve"> G/SPS/N/BDI/71/Add.1, G/SPS/N/KEN/229/Add.1, G/SPS/N/RWA/64/Add.1, G/SPS/N/TZA/301/Add.1, G/SPS/N/UGA/277/Add.1</v>
      </c>
      <c r="D268" s="1" t="s">
        <v>1060</v>
      </c>
      <c r="E268" s="1" t="s">
        <v>2818</v>
      </c>
      <c r="F268" s="1" t="s">
        <v>1062</v>
      </c>
      <c r="G268" s="1" t="s">
        <v>1063</v>
      </c>
      <c r="H268" s="1" t="s">
        <v>911</v>
      </c>
      <c r="I268" s="1" t="s">
        <v>169</v>
      </c>
      <c r="J268" s="1" t="s">
        <v>23</v>
      </c>
      <c r="K268" s="1" t="s">
        <v>200</v>
      </c>
      <c r="L268" s="3"/>
      <c r="M268" s="9" t="s">
        <v>23</v>
      </c>
      <c r="N268" s="9" t="s">
        <v>23</v>
      </c>
      <c r="O268" s="9" t="s">
        <v>23</v>
      </c>
      <c r="P268" s="3" t="s">
        <v>71</v>
      </c>
      <c r="Q268" s="3"/>
      <c r="R268" s="3" t="str">
        <f>HYPERLINK("https://docs.wto.org/imrd/directdoc.asp?DDFDocuments/t/G/SPS/NBDI71A1.docx", "https://docs.wto.org/imrd/directdoc.asp?DDFDocuments/t/G/SPS/NBDI71A1.docx")</f>
        <v>https://docs.wto.org/imrd/directdoc.asp?DDFDocuments/t/G/SPS/NBDI71A1.docx</v>
      </c>
      <c r="S268" s="3" t="str">
        <f>HYPERLINK("https://docs.wto.org/imrd/directdoc.asp?DDFDocuments/u/G/SPS/NBDI71A1.docx", "https://docs.wto.org/imrd/directdoc.asp?DDFDocuments/u/G/SPS/NBDI71A1.docx")</f>
        <v>https://docs.wto.org/imrd/directdoc.asp?DDFDocuments/u/G/SPS/NBDI71A1.docx</v>
      </c>
      <c r="T268" s="3" t="str">
        <f>HYPERLINK("https://docs.wto.org/imrd/directdoc.asp?DDFDocuments/v/G/SPS/NBDI71A1.docx", "https://docs.wto.org/imrd/directdoc.asp?DDFDocuments/v/G/SPS/NBDI71A1.docx")</f>
        <v>https://docs.wto.org/imrd/directdoc.asp?DDFDocuments/v/G/SPS/NBDI71A1.docx</v>
      </c>
    </row>
    <row r="269" spans="1:20" ht="75" x14ac:dyDescent="0.25">
      <c r="A269" s="3" t="s">
        <v>43</v>
      </c>
      <c r="B269" s="9">
        <v>46009</v>
      </c>
      <c r="C269" s="13" t="str">
        <f>HYPERLINK("https://eping.wto.org/en/Search?viewData= G/SPS/N/BDI/69/Add.1, G/SPS/N/KEN/226/Add.1, G/SPS/N/RWA/62/Add.1, G/SPS/N/TZA/299/Add.1, G/SPS/N/UGA/275/Add.1"," G/SPS/N/BDI/69/Add.1, G/SPS/N/KEN/226/Add.1, G/SPS/N/RWA/62/Add.1, G/SPS/N/TZA/299/Add.1, G/SPS/N/UGA/275/Add.1")</f>
        <v xml:space="preserve"> G/SPS/N/BDI/69/Add.1, G/SPS/N/KEN/226/Add.1, G/SPS/N/RWA/62/Add.1, G/SPS/N/TZA/299/Add.1, G/SPS/N/UGA/275/Add.1</v>
      </c>
      <c r="D269" s="1" t="s">
        <v>2902</v>
      </c>
      <c r="E269" s="1" t="s">
        <v>2903</v>
      </c>
      <c r="F269" s="1" t="s">
        <v>2904</v>
      </c>
      <c r="G269" s="1" t="s">
        <v>1170</v>
      </c>
      <c r="H269" s="1" t="s">
        <v>911</v>
      </c>
      <c r="I269" s="1" t="s">
        <v>169</v>
      </c>
      <c r="J269" s="1" t="s">
        <v>23</v>
      </c>
      <c r="K269" s="1" t="s">
        <v>200</v>
      </c>
      <c r="L269" s="3"/>
      <c r="M269" s="9" t="s">
        <v>23</v>
      </c>
      <c r="N269" s="9" t="s">
        <v>23</v>
      </c>
      <c r="O269" s="9" t="s">
        <v>23</v>
      </c>
      <c r="P269" s="3" t="s">
        <v>71</v>
      </c>
      <c r="Q269" s="3"/>
      <c r="R269" s="3" t="str">
        <f>HYPERLINK("https://docs.wto.org/imrd/directdoc.asp?DDFDocuments/t/G/SPS/NBDI69A1.docx", "https://docs.wto.org/imrd/directdoc.asp?DDFDocuments/t/G/SPS/NBDI69A1.docx")</f>
        <v>https://docs.wto.org/imrd/directdoc.asp?DDFDocuments/t/G/SPS/NBDI69A1.docx</v>
      </c>
      <c r="S269" s="3" t="str">
        <f>HYPERLINK("https://docs.wto.org/imrd/directdoc.asp?DDFDocuments/u/G/SPS/NBDI69A1.docx", "https://docs.wto.org/imrd/directdoc.asp?DDFDocuments/u/G/SPS/NBDI69A1.docx")</f>
        <v>https://docs.wto.org/imrd/directdoc.asp?DDFDocuments/u/G/SPS/NBDI69A1.docx</v>
      </c>
      <c r="T269" s="3" t="str">
        <f>HYPERLINK("https://docs.wto.org/imrd/directdoc.asp?DDFDocuments/v/G/SPS/NBDI69A1.docx", "https://docs.wto.org/imrd/directdoc.asp?DDFDocuments/v/G/SPS/NBDI69A1.docx")</f>
        <v>https://docs.wto.org/imrd/directdoc.asp?DDFDocuments/v/G/SPS/NBDI69A1.docx</v>
      </c>
    </row>
    <row r="270" spans="1:20" ht="75" x14ac:dyDescent="0.25">
      <c r="A270" s="3" t="s">
        <v>126</v>
      </c>
      <c r="B270" s="9">
        <v>46009</v>
      </c>
      <c r="C270" s="13" t="str">
        <f>HYPERLINK("https://eping.wto.org/en/Search?viewData= G/SPS/N/BDI/69/Add.1, G/SPS/N/KEN/226/Add.1, G/SPS/N/RWA/62/Add.1, G/SPS/N/TZA/299/Add.1, G/SPS/N/UGA/275/Add.1"," G/SPS/N/BDI/69/Add.1, G/SPS/N/KEN/226/Add.1, G/SPS/N/RWA/62/Add.1, G/SPS/N/TZA/299/Add.1, G/SPS/N/UGA/275/Add.1")</f>
        <v xml:space="preserve"> G/SPS/N/BDI/69/Add.1, G/SPS/N/KEN/226/Add.1, G/SPS/N/RWA/62/Add.1, G/SPS/N/TZA/299/Add.1, G/SPS/N/UGA/275/Add.1</v>
      </c>
      <c r="D270" s="1" t="s">
        <v>2902</v>
      </c>
      <c r="E270" s="1" t="s">
        <v>2903</v>
      </c>
      <c r="F270" s="1" t="s">
        <v>2904</v>
      </c>
      <c r="G270" s="1" t="s">
        <v>1170</v>
      </c>
      <c r="H270" s="1" t="s">
        <v>911</v>
      </c>
      <c r="I270" s="1" t="s">
        <v>169</v>
      </c>
      <c r="J270" s="1" t="s">
        <v>23</v>
      </c>
      <c r="K270" s="1" t="s">
        <v>200</v>
      </c>
      <c r="L270" s="3"/>
      <c r="M270" s="9" t="s">
        <v>23</v>
      </c>
      <c r="N270" s="9" t="s">
        <v>23</v>
      </c>
      <c r="O270" s="9" t="s">
        <v>23</v>
      </c>
      <c r="P270" s="3" t="s">
        <v>71</v>
      </c>
      <c r="Q270" s="3"/>
      <c r="R270" s="3" t="str">
        <f>HYPERLINK("https://docs.wto.org/imrd/directdoc.asp?DDFDocuments/t/G/SPS/NBDI69A1.docx", "https://docs.wto.org/imrd/directdoc.asp?DDFDocuments/t/G/SPS/NBDI69A1.docx")</f>
        <v>https://docs.wto.org/imrd/directdoc.asp?DDFDocuments/t/G/SPS/NBDI69A1.docx</v>
      </c>
      <c r="S270" s="3" t="str">
        <f>HYPERLINK("https://docs.wto.org/imrd/directdoc.asp?DDFDocuments/u/G/SPS/NBDI69A1.docx", "https://docs.wto.org/imrd/directdoc.asp?DDFDocuments/u/G/SPS/NBDI69A1.docx")</f>
        <v>https://docs.wto.org/imrd/directdoc.asp?DDFDocuments/u/G/SPS/NBDI69A1.docx</v>
      </c>
      <c r="T270" s="3" t="str">
        <f>HYPERLINK("https://docs.wto.org/imrd/directdoc.asp?DDFDocuments/v/G/SPS/NBDI69A1.docx", "https://docs.wto.org/imrd/directdoc.asp?DDFDocuments/v/G/SPS/NBDI69A1.docx")</f>
        <v>https://docs.wto.org/imrd/directdoc.asp?DDFDocuments/v/G/SPS/NBDI69A1.docx</v>
      </c>
    </row>
    <row r="271" spans="1:20" ht="120" x14ac:dyDescent="0.25">
      <c r="A271" s="3" t="s">
        <v>22</v>
      </c>
      <c r="B271" s="9">
        <v>46009</v>
      </c>
      <c r="C271" s="13" t="str">
        <f>HYPERLINK("https://eping.wto.org/en/Search?viewData= G/SPS/N/BDI/54/Add.1, G/SPS/N/KEN/210/Add.1, G/SPS/N/RWA/47/Add.1, G/SPS/N/TZA/276/Add.1, G/SPS/N/UGA/251/Add.1"," G/SPS/N/BDI/54/Add.1, G/SPS/N/KEN/210/Add.1, G/SPS/N/RWA/47/Add.1, G/SPS/N/TZA/276/Add.1, G/SPS/N/UGA/251/Add.1")</f>
        <v xml:space="preserve"> G/SPS/N/BDI/54/Add.1, G/SPS/N/KEN/210/Add.1, G/SPS/N/RWA/47/Add.1, G/SPS/N/TZA/276/Add.1, G/SPS/N/UGA/251/Add.1</v>
      </c>
      <c r="D271" s="1" t="s">
        <v>2813</v>
      </c>
      <c r="E271" s="1" t="s">
        <v>2814</v>
      </c>
      <c r="F271" s="1" t="s">
        <v>2815</v>
      </c>
      <c r="G271" s="1" t="s">
        <v>1174</v>
      </c>
      <c r="H271" s="1" t="s">
        <v>201</v>
      </c>
      <c r="I271" s="1" t="s">
        <v>169</v>
      </c>
      <c r="J271" s="1" t="s">
        <v>23</v>
      </c>
      <c r="K271" s="1" t="s">
        <v>199</v>
      </c>
      <c r="L271" s="3"/>
      <c r="M271" s="9" t="s">
        <v>23</v>
      </c>
      <c r="N271" s="9" t="s">
        <v>23</v>
      </c>
      <c r="O271" s="9" t="s">
        <v>23</v>
      </c>
      <c r="P271" s="3" t="s">
        <v>71</v>
      </c>
      <c r="Q271" s="3"/>
      <c r="R271" s="3" t="str">
        <f>HYPERLINK("https://docs.wto.org/imrd/directdoc.asp?DDFDocuments/t/G/SPS/NBDI54A1.docx", "https://docs.wto.org/imrd/directdoc.asp?DDFDocuments/t/G/SPS/NBDI54A1.docx")</f>
        <v>https://docs.wto.org/imrd/directdoc.asp?DDFDocuments/t/G/SPS/NBDI54A1.docx</v>
      </c>
      <c r="S271" s="3" t="str">
        <f>HYPERLINK("https://docs.wto.org/imrd/directdoc.asp?DDFDocuments/u/G/SPS/NBDI54A1.docx", "https://docs.wto.org/imrd/directdoc.asp?DDFDocuments/u/G/SPS/NBDI54A1.docx")</f>
        <v>https://docs.wto.org/imrd/directdoc.asp?DDFDocuments/u/G/SPS/NBDI54A1.docx</v>
      </c>
      <c r="T271" s="3" t="str">
        <f>HYPERLINK("https://docs.wto.org/imrd/directdoc.asp?DDFDocuments/v/G/SPS/NBDI54A1.docx", "https://docs.wto.org/imrd/directdoc.asp?DDFDocuments/v/G/SPS/NBDI54A1.docx")</f>
        <v>https://docs.wto.org/imrd/directdoc.asp?DDFDocuments/v/G/SPS/NBDI54A1.docx</v>
      </c>
    </row>
    <row r="272" spans="1:20" ht="120" x14ac:dyDescent="0.25">
      <c r="A272" s="3" t="s">
        <v>28</v>
      </c>
      <c r="B272" s="9">
        <v>46009</v>
      </c>
      <c r="C272" s="13" t="str">
        <f>HYPERLINK("https://eping.wto.org/en/Search?viewData= G/SPS/N/BDI/47/Add.2, G/SPS/N/KEN/203/Add.2, G/SPS/N/RWA/40/Add.2, G/SPS/N/TZA/261/Add.2, G/SPS/N/UGA/244/Add.2"," G/SPS/N/BDI/47/Add.2, G/SPS/N/KEN/203/Add.2, G/SPS/N/RWA/40/Add.2, G/SPS/N/TZA/261/Add.2, G/SPS/N/UGA/244/Add.2")</f>
        <v xml:space="preserve"> G/SPS/N/BDI/47/Add.2, G/SPS/N/KEN/203/Add.2, G/SPS/N/RWA/40/Add.2, G/SPS/N/TZA/261/Add.2, G/SPS/N/UGA/244/Add.2</v>
      </c>
      <c r="D272" s="1" t="s">
        <v>2890</v>
      </c>
      <c r="E272" s="1" t="s">
        <v>2891</v>
      </c>
      <c r="F272" s="1" t="s">
        <v>1132</v>
      </c>
      <c r="G272" s="1" t="s">
        <v>1133</v>
      </c>
      <c r="H272" s="1" t="s">
        <v>131</v>
      </c>
      <c r="I272" s="1" t="s">
        <v>180</v>
      </c>
      <c r="J272" s="1" t="s">
        <v>23</v>
      </c>
      <c r="K272" s="1" t="s">
        <v>2783</v>
      </c>
      <c r="L272" s="3"/>
      <c r="M272" s="9" t="s">
        <v>23</v>
      </c>
      <c r="N272" s="9" t="s">
        <v>23</v>
      </c>
      <c r="O272" s="9" t="s">
        <v>23</v>
      </c>
      <c r="P272" s="3" t="s">
        <v>71</v>
      </c>
      <c r="Q272" s="3"/>
      <c r="R272" s="3" t="str">
        <f>HYPERLINK("https://docs.wto.org/imrd/directdoc.asp?DDFDocuments/t/G/SPS/NBDI47A2.docx", "https://docs.wto.org/imrd/directdoc.asp?DDFDocuments/t/G/SPS/NBDI47A2.docx")</f>
        <v>https://docs.wto.org/imrd/directdoc.asp?DDFDocuments/t/G/SPS/NBDI47A2.docx</v>
      </c>
      <c r="S272" s="3" t="str">
        <f>HYPERLINK("https://docs.wto.org/imrd/directdoc.asp?DDFDocuments/u/G/SPS/NBDI47A2.docx", "https://docs.wto.org/imrd/directdoc.asp?DDFDocuments/u/G/SPS/NBDI47A2.docx")</f>
        <v>https://docs.wto.org/imrd/directdoc.asp?DDFDocuments/u/G/SPS/NBDI47A2.docx</v>
      </c>
      <c r="T272" s="3" t="str">
        <f>HYPERLINK("https://docs.wto.org/imrd/directdoc.asp?DDFDocuments/v/G/SPS/NBDI47A2.docx", "https://docs.wto.org/imrd/directdoc.asp?DDFDocuments/v/G/SPS/NBDI47A2.docx")</f>
        <v>https://docs.wto.org/imrd/directdoc.asp?DDFDocuments/v/G/SPS/NBDI47A2.docx</v>
      </c>
    </row>
    <row r="273" spans="1:20" ht="120" x14ac:dyDescent="0.25">
      <c r="A273" s="3" t="s">
        <v>28</v>
      </c>
      <c r="B273" s="9">
        <v>46009</v>
      </c>
      <c r="C273" s="13" t="str">
        <f>HYPERLINK("https://eping.wto.org/en/Search?viewData= G/SPS/N/BDI/43/Add.2, G/SPS/N/KEN/199/Add.2, G/SPS/N/RWA/36/Add.2, G/SPS/N/TZA/257/Add.2, G/SPS/N/UGA/240/Add.2"," G/SPS/N/BDI/43/Add.2, G/SPS/N/KEN/199/Add.2, G/SPS/N/RWA/36/Add.2, G/SPS/N/TZA/257/Add.2, G/SPS/N/UGA/240/Add.2")</f>
        <v xml:space="preserve"> G/SPS/N/BDI/43/Add.2, G/SPS/N/KEN/199/Add.2, G/SPS/N/RWA/36/Add.2, G/SPS/N/TZA/257/Add.2, G/SPS/N/UGA/240/Add.2</v>
      </c>
      <c r="D273" s="1" t="s">
        <v>2872</v>
      </c>
      <c r="E273" s="1" t="s">
        <v>2873</v>
      </c>
      <c r="F273" s="1" t="s">
        <v>1132</v>
      </c>
      <c r="G273" s="1" t="s">
        <v>1133</v>
      </c>
      <c r="H273" s="1" t="s">
        <v>131</v>
      </c>
      <c r="I273" s="1" t="s">
        <v>191</v>
      </c>
      <c r="J273" s="1" t="s">
        <v>23</v>
      </c>
      <c r="K273" s="1" t="s">
        <v>211</v>
      </c>
      <c r="L273" s="3"/>
      <c r="M273" s="9" t="s">
        <v>23</v>
      </c>
      <c r="N273" s="9" t="s">
        <v>23</v>
      </c>
      <c r="O273" s="9" t="s">
        <v>23</v>
      </c>
      <c r="P273" s="3" t="s">
        <v>71</v>
      </c>
      <c r="Q273" s="3"/>
      <c r="R273" s="3" t="str">
        <f>HYPERLINK("https://docs.wto.org/imrd/directdoc.asp?DDFDocuments/t/G/SPS/NBDI43A2.docx", "https://docs.wto.org/imrd/directdoc.asp?DDFDocuments/t/G/SPS/NBDI43A2.docx")</f>
        <v>https://docs.wto.org/imrd/directdoc.asp?DDFDocuments/t/G/SPS/NBDI43A2.docx</v>
      </c>
      <c r="S273" s="3" t="str">
        <f>HYPERLINK("https://docs.wto.org/imrd/directdoc.asp?DDFDocuments/u/G/SPS/NBDI43A2.docx", "https://docs.wto.org/imrd/directdoc.asp?DDFDocuments/u/G/SPS/NBDI43A2.docx")</f>
        <v>https://docs.wto.org/imrd/directdoc.asp?DDFDocuments/u/G/SPS/NBDI43A2.docx</v>
      </c>
      <c r="T273" s="3" t="str">
        <f>HYPERLINK("https://docs.wto.org/imrd/directdoc.asp?DDFDocuments/v/G/SPS/NBDI43A2.docx", "https://docs.wto.org/imrd/directdoc.asp?DDFDocuments/v/G/SPS/NBDI43A2.docx")</f>
        <v>https://docs.wto.org/imrd/directdoc.asp?DDFDocuments/v/G/SPS/NBDI43A2.docx</v>
      </c>
    </row>
    <row r="274" spans="1:20" ht="75" x14ac:dyDescent="0.25">
      <c r="A274" s="3" t="s">
        <v>28</v>
      </c>
      <c r="B274" s="9">
        <v>46009</v>
      </c>
      <c r="C274" s="13" t="str">
        <f>HYPERLINK("https://eping.wto.org/en/Search?viewData= G/SPS/N/BDI/115/Add.1, G/SPS/N/KEN/294/Add.1, G/SPS/N/RWA/108/Add.1, G/SPS/N/TZA/373/Add.1, G/SPS/N/UGA/366/Add.1"," G/SPS/N/BDI/115/Add.1, G/SPS/N/KEN/294/Add.1, G/SPS/N/RWA/108/Add.1, G/SPS/N/TZA/373/Add.1, G/SPS/N/UGA/366/Add.1")</f>
        <v xml:space="preserve"> G/SPS/N/BDI/115/Add.1, G/SPS/N/KEN/294/Add.1, G/SPS/N/RWA/108/Add.1, G/SPS/N/TZA/373/Add.1, G/SPS/N/UGA/366/Add.1</v>
      </c>
      <c r="D274" s="1" t="s">
        <v>2827</v>
      </c>
      <c r="E274" s="1" t="s">
        <v>2828</v>
      </c>
      <c r="F274" s="1" t="s">
        <v>1157</v>
      </c>
      <c r="G274" s="1" t="s">
        <v>1158</v>
      </c>
      <c r="H274" s="1" t="s">
        <v>97</v>
      </c>
      <c r="I274" s="1" t="s">
        <v>169</v>
      </c>
      <c r="J274" s="1" t="s">
        <v>23</v>
      </c>
      <c r="K274" s="1" t="s">
        <v>199</v>
      </c>
      <c r="L274" s="3"/>
      <c r="M274" s="9" t="s">
        <v>23</v>
      </c>
      <c r="N274" s="9" t="s">
        <v>23</v>
      </c>
      <c r="O274" s="9" t="s">
        <v>23</v>
      </c>
      <c r="P274" s="3" t="s">
        <v>71</v>
      </c>
      <c r="Q274" s="3"/>
      <c r="R274" s="3" t="str">
        <f>HYPERLINK("https://docs.wto.org/imrd/directdoc.asp?DDFDocuments/t/G/SPS/NBDI115A1.docx", "https://docs.wto.org/imrd/directdoc.asp?DDFDocuments/t/G/SPS/NBDI115A1.docx")</f>
        <v>https://docs.wto.org/imrd/directdoc.asp?DDFDocuments/t/G/SPS/NBDI115A1.docx</v>
      </c>
      <c r="S274" s="3" t="str">
        <f>HYPERLINK("https://docs.wto.org/imrd/directdoc.asp?DDFDocuments/u/G/SPS/NBDI115A1.docx", "https://docs.wto.org/imrd/directdoc.asp?DDFDocuments/u/G/SPS/NBDI115A1.docx")</f>
        <v>https://docs.wto.org/imrd/directdoc.asp?DDFDocuments/u/G/SPS/NBDI115A1.docx</v>
      </c>
      <c r="T274" s="3" t="str">
        <f>HYPERLINK("https://docs.wto.org/imrd/directdoc.asp?DDFDocuments/v/G/SPS/NBDI115A1.docx", "https://docs.wto.org/imrd/directdoc.asp?DDFDocuments/v/G/SPS/NBDI115A1.docx")</f>
        <v>https://docs.wto.org/imrd/directdoc.asp?DDFDocuments/v/G/SPS/NBDI115A1.docx</v>
      </c>
    </row>
    <row r="275" spans="1:20" ht="300" x14ac:dyDescent="0.25">
      <c r="A275" s="3" t="s">
        <v>47</v>
      </c>
      <c r="B275" s="9">
        <v>46009</v>
      </c>
      <c r="C275" s="13" t="str">
        <f>HYPERLINK("https://eping.wto.org/en/Search?viewData= G/SPS/N/BDI/26/Add.1, G/SPS/N/KEN/179/Add.1, G/SPS/N/RWA/19/Add.1, G/SPS/N/TZA/212/Add.1, G/SPS/N/UGA/221/Add.1"," G/SPS/N/BDI/26/Add.1, G/SPS/N/KEN/179/Add.1, G/SPS/N/RWA/19/Add.1, G/SPS/N/TZA/212/Add.1, G/SPS/N/UGA/221/Add.1")</f>
        <v xml:space="preserve"> G/SPS/N/BDI/26/Add.1, G/SPS/N/KEN/179/Add.1, G/SPS/N/RWA/19/Add.1, G/SPS/N/TZA/212/Add.1, G/SPS/N/UGA/221/Add.1</v>
      </c>
      <c r="D275" s="1" t="s">
        <v>2864</v>
      </c>
      <c r="E275" s="1" t="s">
        <v>2865</v>
      </c>
      <c r="F275" s="1" t="s">
        <v>2866</v>
      </c>
      <c r="G275" s="1" t="s">
        <v>2867</v>
      </c>
      <c r="H275" s="1" t="s">
        <v>1235</v>
      </c>
      <c r="I275" s="1" t="s">
        <v>169</v>
      </c>
      <c r="J275" s="1" t="s">
        <v>23</v>
      </c>
      <c r="K275" s="1" t="s">
        <v>200</v>
      </c>
      <c r="L275" s="3"/>
      <c r="M275" s="9" t="s">
        <v>23</v>
      </c>
      <c r="N275" s="9" t="s">
        <v>23</v>
      </c>
      <c r="O275" s="9" t="s">
        <v>23</v>
      </c>
      <c r="P275" s="3" t="s">
        <v>71</v>
      </c>
      <c r="Q275" s="3"/>
      <c r="R275" s="3" t="str">
        <f>HYPERLINK("https://docs.wto.org/imrd/directdoc.asp?DDFDocuments/t/G/SPS/NBDI26A1.docx", "https://docs.wto.org/imrd/directdoc.asp?DDFDocuments/t/G/SPS/NBDI26A1.docx")</f>
        <v>https://docs.wto.org/imrd/directdoc.asp?DDFDocuments/t/G/SPS/NBDI26A1.docx</v>
      </c>
      <c r="S275" s="3" t="str">
        <f>HYPERLINK("https://docs.wto.org/imrd/directdoc.asp?DDFDocuments/u/G/SPS/NBDI26A1.docx", "https://docs.wto.org/imrd/directdoc.asp?DDFDocuments/u/G/SPS/NBDI26A1.docx")</f>
        <v>https://docs.wto.org/imrd/directdoc.asp?DDFDocuments/u/G/SPS/NBDI26A1.docx</v>
      </c>
      <c r="T275" s="3" t="str">
        <f>HYPERLINK("https://docs.wto.org/imrd/directdoc.asp?DDFDocuments/v/G/SPS/NBDI26A1.docx", "https://docs.wto.org/imrd/directdoc.asp?DDFDocuments/v/G/SPS/NBDI26A1.docx")</f>
        <v>https://docs.wto.org/imrd/directdoc.asp?DDFDocuments/v/G/SPS/NBDI26A1.docx</v>
      </c>
    </row>
    <row r="276" spans="1:20" ht="90" x14ac:dyDescent="0.25">
      <c r="A276" s="3" t="s">
        <v>43</v>
      </c>
      <c r="B276" s="9">
        <v>46009</v>
      </c>
      <c r="C276" s="13" t="str">
        <f>HYPERLINK("https://eping.wto.org/en/Search?viewData= G/SPS/N/BDI/48/Add.1, G/SPS/N/KEN/204/Add.1, G/SPS/N/RWA/41/Add.1, G/SPS/N/TZA/262/Add.1, G/SPS/N/UGA/245/Add.1"," G/SPS/N/BDI/48/Add.1, G/SPS/N/KEN/204/Add.1, G/SPS/N/RWA/41/Add.1, G/SPS/N/TZA/262/Add.1, G/SPS/N/UGA/245/Add.1")</f>
        <v xml:space="preserve"> G/SPS/N/BDI/48/Add.1, G/SPS/N/KEN/204/Add.1, G/SPS/N/RWA/41/Add.1, G/SPS/N/TZA/262/Add.1, G/SPS/N/UGA/245/Add.1</v>
      </c>
      <c r="D276" s="1" t="s">
        <v>2774</v>
      </c>
      <c r="E276" s="1" t="s">
        <v>2775</v>
      </c>
      <c r="F276" s="1" t="s">
        <v>2776</v>
      </c>
      <c r="G276" s="1" t="s">
        <v>1128</v>
      </c>
      <c r="H276" s="1" t="s">
        <v>140</v>
      </c>
      <c r="I276" s="1" t="s">
        <v>2777</v>
      </c>
      <c r="J276" s="1" t="s">
        <v>23</v>
      </c>
      <c r="K276" s="1" t="s">
        <v>200</v>
      </c>
      <c r="L276" s="3"/>
      <c r="M276" s="9" t="s">
        <v>23</v>
      </c>
      <c r="N276" s="9" t="s">
        <v>23</v>
      </c>
      <c r="O276" s="9" t="s">
        <v>23</v>
      </c>
      <c r="P276" s="3" t="s">
        <v>71</v>
      </c>
      <c r="Q276" s="3"/>
      <c r="R276" s="3" t="str">
        <f>HYPERLINK("https://docs.wto.org/imrd/directdoc.asp?DDFDocuments/t/G/SPS/NBDI48A1.docx", "https://docs.wto.org/imrd/directdoc.asp?DDFDocuments/t/G/SPS/NBDI48A1.docx")</f>
        <v>https://docs.wto.org/imrd/directdoc.asp?DDFDocuments/t/G/SPS/NBDI48A1.docx</v>
      </c>
      <c r="S276" s="3" t="str">
        <f>HYPERLINK("https://docs.wto.org/imrd/directdoc.asp?DDFDocuments/u/G/SPS/NBDI48A1.docx", "https://docs.wto.org/imrd/directdoc.asp?DDFDocuments/u/G/SPS/NBDI48A1.docx")</f>
        <v>https://docs.wto.org/imrd/directdoc.asp?DDFDocuments/u/G/SPS/NBDI48A1.docx</v>
      </c>
      <c r="T276" s="3" t="str">
        <f>HYPERLINK("https://docs.wto.org/imrd/directdoc.asp?DDFDocuments/v/G/SPS/NBDI48A1.docx", "https://docs.wto.org/imrd/directdoc.asp?DDFDocuments/v/G/SPS/NBDI48A1.docx")</f>
        <v>https://docs.wto.org/imrd/directdoc.asp?DDFDocuments/v/G/SPS/NBDI48A1.docx</v>
      </c>
    </row>
    <row r="277" spans="1:20" ht="105" x14ac:dyDescent="0.25">
      <c r="A277" s="3" t="s">
        <v>47</v>
      </c>
      <c r="B277" s="9">
        <v>46009</v>
      </c>
      <c r="C277" s="13" t="str">
        <f>HYPERLINK("https://eping.wto.org/en/Search?viewData= G/SPS/N/BDI/39/Add.2, G/SPS/N/KEN/195/Add.2, G/SPS/N/RWA/32/Add.2, G/SPS/N/TZA/253/Add.2, G/SPS/N/UGA/236/Add.2"," G/SPS/N/BDI/39/Add.2, G/SPS/N/KEN/195/Add.2, G/SPS/N/RWA/32/Add.2, G/SPS/N/TZA/253/Add.2, G/SPS/N/UGA/236/Add.2")</f>
        <v xml:space="preserve"> G/SPS/N/BDI/39/Add.2, G/SPS/N/KEN/195/Add.2, G/SPS/N/RWA/32/Add.2, G/SPS/N/TZA/253/Add.2, G/SPS/N/UGA/236/Add.2</v>
      </c>
      <c r="D277" s="1" t="s">
        <v>2825</v>
      </c>
      <c r="E277" s="1" t="s">
        <v>2826</v>
      </c>
      <c r="F277" s="1" t="s">
        <v>1251</v>
      </c>
      <c r="G277" s="1" t="s">
        <v>1252</v>
      </c>
      <c r="H277" s="1" t="s">
        <v>92</v>
      </c>
      <c r="I277" s="1" t="s">
        <v>169</v>
      </c>
      <c r="J277" s="1" t="s">
        <v>23</v>
      </c>
      <c r="K277" s="1" t="s">
        <v>200</v>
      </c>
      <c r="L277" s="3"/>
      <c r="M277" s="9" t="s">
        <v>23</v>
      </c>
      <c r="N277" s="9" t="s">
        <v>23</v>
      </c>
      <c r="O277" s="9" t="s">
        <v>23</v>
      </c>
      <c r="P277" s="3" t="s">
        <v>71</v>
      </c>
      <c r="Q277" s="3"/>
      <c r="R277" s="3" t="str">
        <f>HYPERLINK("https://docs.wto.org/imrd/directdoc.asp?DDFDocuments/t/G/SPS/NBDI39A2.docx", "https://docs.wto.org/imrd/directdoc.asp?DDFDocuments/t/G/SPS/NBDI39A2.docx")</f>
        <v>https://docs.wto.org/imrd/directdoc.asp?DDFDocuments/t/G/SPS/NBDI39A2.docx</v>
      </c>
      <c r="S277" s="3" t="str">
        <f>HYPERLINK("https://docs.wto.org/imrd/directdoc.asp?DDFDocuments/u/G/SPS/NBDI39A2.docx", "https://docs.wto.org/imrd/directdoc.asp?DDFDocuments/u/G/SPS/NBDI39A2.docx")</f>
        <v>https://docs.wto.org/imrd/directdoc.asp?DDFDocuments/u/G/SPS/NBDI39A2.docx</v>
      </c>
      <c r="T277" s="3" t="str">
        <f>HYPERLINK("https://docs.wto.org/imrd/directdoc.asp?DDFDocuments/v/G/SPS/NBDI39A2.docx", "https://docs.wto.org/imrd/directdoc.asp?DDFDocuments/v/G/SPS/NBDI39A2.docx")</f>
        <v>https://docs.wto.org/imrd/directdoc.asp?DDFDocuments/v/G/SPS/NBDI39A2.docx</v>
      </c>
    </row>
    <row r="278" spans="1:20" ht="105" x14ac:dyDescent="0.25">
      <c r="A278" s="3" t="s">
        <v>43</v>
      </c>
      <c r="B278" s="9">
        <v>46009</v>
      </c>
      <c r="C278" s="13" t="str">
        <f>HYPERLINK("https://eping.wto.org/en/Search?viewData= G/SPS/N/BDI/39/Add.2, G/SPS/N/KEN/195/Add.2, G/SPS/N/RWA/32/Add.2, G/SPS/N/TZA/253/Add.2, G/SPS/N/UGA/236/Add.2"," G/SPS/N/BDI/39/Add.2, G/SPS/N/KEN/195/Add.2, G/SPS/N/RWA/32/Add.2, G/SPS/N/TZA/253/Add.2, G/SPS/N/UGA/236/Add.2")</f>
        <v xml:space="preserve"> G/SPS/N/BDI/39/Add.2, G/SPS/N/KEN/195/Add.2, G/SPS/N/RWA/32/Add.2, G/SPS/N/TZA/253/Add.2, G/SPS/N/UGA/236/Add.2</v>
      </c>
      <c r="D278" s="1" t="s">
        <v>2825</v>
      </c>
      <c r="E278" s="1" t="s">
        <v>2826</v>
      </c>
      <c r="F278" s="1" t="s">
        <v>1251</v>
      </c>
      <c r="G278" s="1" t="s">
        <v>1252</v>
      </c>
      <c r="H278" s="1" t="s">
        <v>92</v>
      </c>
      <c r="I278" s="1" t="s">
        <v>169</v>
      </c>
      <c r="J278" s="1" t="s">
        <v>23</v>
      </c>
      <c r="K278" s="1" t="s">
        <v>200</v>
      </c>
      <c r="L278" s="3"/>
      <c r="M278" s="9" t="s">
        <v>23</v>
      </c>
      <c r="N278" s="9" t="s">
        <v>23</v>
      </c>
      <c r="O278" s="9" t="s">
        <v>23</v>
      </c>
      <c r="P278" s="3" t="s">
        <v>71</v>
      </c>
      <c r="Q278" s="3"/>
      <c r="R278" s="3" t="str">
        <f>HYPERLINK("https://docs.wto.org/imrd/directdoc.asp?DDFDocuments/t/G/SPS/NBDI39A2.docx", "https://docs.wto.org/imrd/directdoc.asp?DDFDocuments/t/G/SPS/NBDI39A2.docx")</f>
        <v>https://docs.wto.org/imrd/directdoc.asp?DDFDocuments/t/G/SPS/NBDI39A2.docx</v>
      </c>
      <c r="S278" s="3" t="str">
        <f>HYPERLINK("https://docs.wto.org/imrd/directdoc.asp?DDFDocuments/u/G/SPS/NBDI39A2.docx", "https://docs.wto.org/imrd/directdoc.asp?DDFDocuments/u/G/SPS/NBDI39A2.docx")</f>
        <v>https://docs.wto.org/imrd/directdoc.asp?DDFDocuments/u/G/SPS/NBDI39A2.docx</v>
      </c>
      <c r="T278" s="3" t="str">
        <f>HYPERLINK("https://docs.wto.org/imrd/directdoc.asp?DDFDocuments/v/G/SPS/NBDI39A2.docx", "https://docs.wto.org/imrd/directdoc.asp?DDFDocuments/v/G/SPS/NBDI39A2.docx")</f>
        <v>https://docs.wto.org/imrd/directdoc.asp?DDFDocuments/v/G/SPS/NBDI39A2.docx</v>
      </c>
    </row>
    <row r="279" spans="1:20" ht="120" x14ac:dyDescent="0.25">
      <c r="A279" s="3" t="s">
        <v>43</v>
      </c>
      <c r="B279" s="9">
        <v>46009</v>
      </c>
      <c r="C279" s="13" t="str">
        <f>HYPERLINK("https://eping.wto.org/en/Search?viewData= G/SPS/N/BDI/47/Add.2, G/SPS/N/KEN/203/Add.2, G/SPS/N/RWA/40/Add.2, G/SPS/N/TZA/261/Add.2, G/SPS/N/UGA/244/Add.2"," G/SPS/N/BDI/47/Add.2, G/SPS/N/KEN/203/Add.2, G/SPS/N/RWA/40/Add.2, G/SPS/N/TZA/261/Add.2, G/SPS/N/UGA/244/Add.2")</f>
        <v xml:space="preserve"> G/SPS/N/BDI/47/Add.2, G/SPS/N/KEN/203/Add.2, G/SPS/N/RWA/40/Add.2, G/SPS/N/TZA/261/Add.2, G/SPS/N/UGA/244/Add.2</v>
      </c>
      <c r="D279" s="1" t="s">
        <v>2890</v>
      </c>
      <c r="E279" s="1" t="s">
        <v>2891</v>
      </c>
      <c r="F279" s="1" t="s">
        <v>1132</v>
      </c>
      <c r="G279" s="1" t="s">
        <v>1133</v>
      </c>
      <c r="H279" s="1" t="s">
        <v>131</v>
      </c>
      <c r="I279" s="1" t="s">
        <v>180</v>
      </c>
      <c r="J279" s="1" t="s">
        <v>23</v>
      </c>
      <c r="K279" s="1" t="s">
        <v>2795</v>
      </c>
      <c r="L279" s="3"/>
      <c r="M279" s="9" t="s">
        <v>23</v>
      </c>
      <c r="N279" s="9" t="s">
        <v>23</v>
      </c>
      <c r="O279" s="9" t="s">
        <v>23</v>
      </c>
      <c r="P279" s="3" t="s">
        <v>71</v>
      </c>
      <c r="Q279" s="3"/>
      <c r="R279" s="3" t="str">
        <f>HYPERLINK("https://docs.wto.org/imrd/directdoc.asp?DDFDocuments/t/G/SPS/NBDI47A2.docx", "https://docs.wto.org/imrd/directdoc.asp?DDFDocuments/t/G/SPS/NBDI47A2.docx")</f>
        <v>https://docs.wto.org/imrd/directdoc.asp?DDFDocuments/t/G/SPS/NBDI47A2.docx</v>
      </c>
      <c r="S279" s="3" t="str">
        <f>HYPERLINK("https://docs.wto.org/imrd/directdoc.asp?DDFDocuments/u/G/SPS/NBDI47A2.docx", "https://docs.wto.org/imrd/directdoc.asp?DDFDocuments/u/G/SPS/NBDI47A2.docx")</f>
        <v>https://docs.wto.org/imrd/directdoc.asp?DDFDocuments/u/G/SPS/NBDI47A2.docx</v>
      </c>
      <c r="T279" s="3" t="str">
        <f>HYPERLINK("https://docs.wto.org/imrd/directdoc.asp?DDFDocuments/v/G/SPS/NBDI47A2.docx", "https://docs.wto.org/imrd/directdoc.asp?DDFDocuments/v/G/SPS/NBDI47A2.docx")</f>
        <v>https://docs.wto.org/imrd/directdoc.asp?DDFDocuments/v/G/SPS/NBDI47A2.docx</v>
      </c>
    </row>
    <row r="280" spans="1:20" ht="120" x14ac:dyDescent="0.25">
      <c r="A280" s="3" t="s">
        <v>22</v>
      </c>
      <c r="B280" s="9">
        <v>46009</v>
      </c>
      <c r="C280" s="13" t="str">
        <f>HYPERLINK("https://eping.wto.org/en/Search?viewData= G/SPS/N/BDI/43/Add.2, G/SPS/N/KEN/199/Add.2, G/SPS/N/RWA/36/Add.2, G/SPS/N/TZA/257/Add.2, G/SPS/N/UGA/240/Add.2"," G/SPS/N/BDI/43/Add.2, G/SPS/N/KEN/199/Add.2, G/SPS/N/RWA/36/Add.2, G/SPS/N/TZA/257/Add.2, G/SPS/N/UGA/240/Add.2")</f>
        <v xml:space="preserve"> G/SPS/N/BDI/43/Add.2, G/SPS/N/KEN/199/Add.2, G/SPS/N/RWA/36/Add.2, G/SPS/N/TZA/257/Add.2, G/SPS/N/UGA/240/Add.2</v>
      </c>
      <c r="D280" s="1" t="s">
        <v>2872</v>
      </c>
      <c r="E280" s="1" t="s">
        <v>2873</v>
      </c>
      <c r="F280" s="1" t="s">
        <v>1132</v>
      </c>
      <c r="G280" s="1" t="s">
        <v>1133</v>
      </c>
      <c r="H280" s="1" t="s">
        <v>131</v>
      </c>
      <c r="I280" s="1" t="s">
        <v>191</v>
      </c>
      <c r="J280" s="1" t="s">
        <v>23</v>
      </c>
      <c r="K280" s="1" t="s">
        <v>2874</v>
      </c>
      <c r="L280" s="3"/>
      <c r="M280" s="9" t="s">
        <v>23</v>
      </c>
      <c r="N280" s="9" t="s">
        <v>23</v>
      </c>
      <c r="O280" s="9" t="s">
        <v>23</v>
      </c>
      <c r="P280" s="3" t="s">
        <v>71</v>
      </c>
      <c r="Q280" s="3"/>
      <c r="R280" s="3" t="str">
        <f>HYPERLINK("https://docs.wto.org/imrd/directdoc.asp?DDFDocuments/t/G/SPS/NBDI43A2.docx", "https://docs.wto.org/imrd/directdoc.asp?DDFDocuments/t/G/SPS/NBDI43A2.docx")</f>
        <v>https://docs.wto.org/imrd/directdoc.asp?DDFDocuments/t/G/SPS/NBDI43A2.docx</v>
      </c>
      <c r="S280" s="3" t="str">
        <f>HYPERLINK("https://docs.wto.org/imrd/directdoc.asp?DDFDocuments/u/G/SPS/NBDI43A2.docx", "https://docs.wto.org/imrd/directdoc.asp?DDFDocuments/u/G/SPS/NBDI43A2.docx")</f>
        <v>https://docs.wto.org/imrd/directdoc.asp?DDFDocuments/u/G/SPS/NBDI43A2.docx</v>
      </c>
      <c r="T280" s="3" t="str">
        <f>HYPERLINK("https://docs.wto.org/imrd/directdoc.asp?DDFDocuments/v/G/SPS/NBDI43A2.docx", "https://docs.wto.org/imrd/directdoc.asp?DDFDocuments/v/G/SPS/NBDI43A2.docx")</f>
        <v>https://docs.wto.org/imrd/directdoc.asp?DDFDocuments/v/G/SPS/NBDI43A2.docx</v>
      </c>
    </row>
    <row r="281" spans="1:20" ht="120" x14ac:dyDescent="0.25">
      <c r="A281" s="3" t="s">
        <v>22</v>
      </c>
      <c r="B281" s="9">
        <v>46009</v>
      </c>
      <c r="C281" s="13" t="str">
        <f>HYPERLINK("https://eping.wto.org/en/Search?viewData= G/SPS/N/BDI/44/Add.2, G/SPS/N/KEN/200/Add.2, G/SPS/N/RWA/37/Add.2, G/SPS/N/TZA/258/Add.2, G/SPS/N/UGA/241/Add.2"," G/SPS/N/BDI/44/Add.2, G/SPS/N/KEN/200/Add.2, G/SPS/N/RWA/37/Add.2, G/SPS/N/TZA/258/Add.2, G/SPS/N/UGA/241/Add.2")</f>
        <v xml:space="preserve"> G/SPS/N/BDI/44/Add.2, G/SPS/N/KEN/200/Add.2, G/SPS/N/RWA/37/Add.2, G/SPS/N/TZA/258/Add.2, G/SPS/N/UGA/241/Add.2</v>
      </c>
      <c r="D281" s="1" t="s">
        <v>2793</v>
      </c>
      <c r="E281" s="1" t="s">
        <v>2794</v>
      </c>
      <c r="F281" s="1" t="s">
        <v>1132</v>
      </c>
      <c r="G281" s="1" t="s">
        <v>1133</v>
      </c>
      <c r="H281" s="1" t="s">
        <v>131</v>
      </c>
      <c r="I281" s="1" t="s">
        <v>180</v>
      </c>
      <c r="J281" s="1" t="s">
        <v>23</v>
      </c>
      <c r="K281" s="1" t="s">
        <v>2795</v>
      </c>
      <c r="L281" s="3"/>
      <c r="M281" s="9" t="s">
        <v>23</v>
      </c>
      <c r="N281" s="9" t="s">
        <v>23</v>
      </c>
      <c r="O281" s="9" t="s">
        <v>23</v>
      </c>
      <c r="P281" s="3" t="s">
        <v>71</v>
      </c>
      <c r="Q281" s="3"/>
      <c r="R281" s="3" t="str">
        <f>HYPERLINK("https://docs.wto.org/imrd/directdoc.asp?DDFDocuments/t/G/SPS/NBDI44A2.docx", "https://docs.wto.org/imrd/directdoc.asp?DDFDocuments/t/G/SPS/NBDI44A2.docx")</f>
        <v>https://docs.wto.org/imrd/directdoc.asp?DDFDocuments/t/G/SPS/NBDI44A2.docx</v>
      </c>
      <c r="S281" s="3" t="str">
        <f>HYPERLINK("https://docs.wto.org/imrd/directdoc.asp?DDFDocuments/u/G/SPS/NBDI44A2.docx", "https://docs.wto.org/imrd/directdoc.asp?DDFDocuments/u/G/SPS/NBDI44A2.docx")</f>
        <v>https://docs.wto.org/imrd/directdoc.asp?DDFDocuments/u/G/SPS/NBDI44A2.docx</v>
      </c>
      <c r="T281" s="3" t="str">
        <f>HYPERLINK("https://docs.wto.org/imrd/directdoc.asp?DDFDocuments/v/G/SPS/NBDI44A2.docx", "https://docs.wto.org/imrd/directdoc.asp?DDFDocuments/v/G/SPS/NBDI44A2.docx")</f>
        <v>https://docs.wto.org/imrd/directdoc.asp?DDFDocuments/v/G/SPS/NBDI44A2.docx</v>
      </c>
    </row>
    <row r="282" spans="1:20" ht="105" x14ac:dyDescent="0.25">
      <c r="A282" s="3" t="s">
        <v>47</v>
      </c>
      <c r="B282" s="9">
        <v>46009</v>
      </c>
      <c r="C282" s="13" t="str">
        <f>HYPERLINK("https://eping.wto.org/en/Search?viewData= G/SPS/N/BDI/118/Add.1, G/SPS/N/KEN/297/Add.1, G/SPS/N/RWA/111/Add.1, G/SPS/N/TZA/376/Add.1, G/SPS/N/UGA/369/Add.1"," G/SPS/N/BDI/118/Add.1, G/SPS/N/KEN/297/Add.1, G/SPS/N/RWA/111/Add.1, G/SPS/N/TZA/376/Add.1, G/SPS/N/UGA/369/Add.1")</f>
        <v xml:space="preserve"> G/SPS/N/BDI/118/Add.1, G/SPS/N/KEN/297/Add.1, G/SPS/N/RWA/111/Add.1, G/SPS/N/TZA/376/Add.1, G/SPS/N/UGA/369/Add.1</v>
      </c>
      <c r="D282" s="1" t="s">
        <v>2796</v>
      </c>
      <c r="E282" s="1" t="s">
        <v>2797</v>
      </c>
      <c r="F282" s="1" t="s">
        <v>1149</v>
      </c>
      <c r="G282" s="1" t="s">
        <v>1150</v>
      </c>
      <c r="H282" s="1" t="s">
        <v>97</v>
      </c>
      <c r="I282" s="1" t="s">
        <v>169</v>
      </c>
      <c r="J282" s="1" t="s">
        <v>23</v>
      </c>
      <c r="K282" s="1" t="s">
        <v>199</v>
      </c>
      <c r="L282" s="3"/>
      <c r="M282" s="9" t="s">
        <v>23</v>
      </c>
      <c r="N282" s="9" t="s">
        <v>23</v>
      </c>
      <c r="O282" s="9" t="s">
        <v>23</v>
      </c>
      <c r="P282" s="3" t="s">
        <v>71</v>
      </c>
      <c r="Q282" s="3"/>
      <c r="R282" s="3" t="str">
        <f>HYPERLINK("https://docs.wto.org/imrd/directdoc.asp?DDFDocuments/t/G/SPS/NBDI118A1.docx", "https://docs.wto.org/imrd/directdoc.asp?DDFDocuments/t/G/SPS/NBDI118A1.docx")</f>
        <v>https://docs.wto.org/imrd/directdoc.asp?DDFDocuments/t/G/SPS/NBDI118A1.docx</v>
      </c>
      <c r="S282" s="3" t="str">
        <f>HYPERLINK("https://docs.wto.org/imrd/directdoc.asp?DDFDocuments/u/G/SPS/NBDI118A1.docx", "https://docs.wto.org/imrd/directdoc.asp?DDFDocuments/u/G/SPS/NBDI118A1.docx")</f>
        <v>https://docs.wto.org/imrd/directdoc.asp?DDFDocuments/u/G/SPS/NBDI118A1.docx</v>
      </c>
      <c r="T282" s="3" t="str">
        <f>HYPERLINK("https://docs.wto.org/imrd/directdoc.asp?DDFDocuments/v/G/SPS/NBDI118A1.docx", "https://docs.wto.org/imrd/directdoc.asp?DDFDocuments/v/G/SPS/NBDI118A1.docx")</f>
        <v>https://docs.wto.org/imrd/directdoc.asp?DDFDocuments/v/G/SPS/NBDI118A1.docx</v>
      </c>
    </row>
    <row r="283" spans="1:20" ht="120" x14ac:dyDescent="0.25">
      <c r="A283" s="3" t="s">
        <v>43</v>
      </c>
      <c r="B283" s="9">
        <v>46009</v>
      </c>
      <c r="C283" s="13" t="str">
        <f>HYPERLINK("https://eping.wto.org/en/Search?viewData= G/SPS/N/BDI/45/Add.2, G/SPS/N/KEN/201/Add.2, G/SPS/N/RWA/38/Add.2, G/SPS/N/TZA/259/Add.2, G/SPS/N/UGA/242/Add.2"," G/SPS/N/BDI/45/Add.2, G/SPS/N/KEN/201/Add.2, G/SPS/N/RWA/38/Add.2, G/SPS/N/TZA/259/Add.2, G/SPS/N/UGA/242/Add.2")</f>
        <v xml:space="preserve"> G/SPS/N/BDI/45/Add.2, G/SPS/N/KEN/201/Add.2, G/SPS/N/RWA/38/Add.2, G/SPS/N/TZA/259/Add.2, G/SPS/N/UGA/242/Add.2</v>
      </c>
      <c r="D283" s="1" t="s">
        <v>1144</v>
      </c>
      <c r="E283" s="1" t="s">
        <v>2782</v>
      </c>
      <c r="F283" s="1" t="s">
        <v>1132</v>
      </c>
      <c r="G283" s="1" t="s">
        <v>1133</v>
      </c>
      <c r="H283" s="1" t="s">
        <v>131</v>
      </c>
      <c r="I283" s="1" t="s">
        <v>180</v>
      </c>
      <c r="J283" s="1" t="s">
        <v>23</v>
      </c>
      <c r="K283" s="1" t="s">
        <v>2795</v>
      </c>
      <c r="L283" s="3"/>
      <c r="M283" s="9" t="s">
        <v>23</v>
      </c>
      <c r="N283" s="9" t="s">
        <v>23</v>
      </c>
      <c r="O283" s="9" t="s">
        <v>23</v>
      </c>
      <c r="P283" s="3" t="s">
        <v>71</v>
      </c>
      <c r="Q283" s="3"/>
      <c r="R283" s="3" t="str">
        <f>HYPERLINK("https://docs.wto.org/imrd/directdoc.asp?DDFDocuments/t/G/SPS/NBDI45A2.docx", "https://docs.wto.org/imrd/directdoc.asp?DDFDocuments/t/G/SPS/NBDI45A2.docx")</f>
        <v>https://docs.wto.org/imrd/directdoc.asp?DDFDocuments/t/G/SPS/NBDI45A2.docx</v>
      </c>
      <c r="S283" s="3" t="str">
        <f>HYPERLINK("https://docs.wto.org/imrd/directdoc.asp?DDFDocuments/u/G/SPS/NBDI45A2.docx", "https://docs.wto.org/imrd/directdoc.asp?DDFDocuments/u/G/SPS/NBDI45A2.docx")</f>
        <v>https://docs.wto.org/imrd/directdoc.asp?DDFDocuments/u/G/SPS/NBDI45A2.docx</v>
      </c>
      <c r="T283" s="3" t="str">
        <f>HYPERLINK("https://docs.wto.org/imrd/directdoc.asp?DDFDocuments/v/G/SPS/NBDI45A2.docx", "https://docs.wto.org/imrd/directdoc.asp?DDFDocuments/v/G/SPS/NBDI45A2.docx")</f>
        <v>https://docs.wto.org/imrd/directdoc.asp?DDFDocuments/v/G/SPS/NBDI45A2.docx</v>
      </c>
    </row>
    <row r="284" spans="1:20" ht="150" x14ac:dyDescent="0.25">
      <c r="A284" s="3" t="s">
        <v>43</v>
      </c>
      <c r="B284" s="9">
        <v>46009</v>
      </c>
      <c r="C284" s="13" t="str">
        <f>HYPERLINK("https://eping.wto.org/en/Search?viewData= G/SPS/N/BDI/84/Add.1, G/SPS/N/KEN/251/Add.1, G/SPS/N/RWA/77/Add.1, G/SPS/N/TZA/319/Add.1, G/SPS/N/UGA/303/Add.1"," G/SPS/N/BDI/84/Add.1, G/SPS/N/KEN/251/Add.1, G/SPS/N/RWA/77/Add.1, G/SPS/N/TZA/319/Add.1, G/SPS/N/UGA/303/Add.1")</f>
        <v xml:space="preserve"> G/SPS/N/BDI/84/Add.1, G/SPS/N/KEN/251/Add.1, G/SPS/N/RWA/77/Add.1, G/SPS/N/TZA/319/Add.1, G/SPS/N/UGA/303/Add.1</v>
      </c>
      <c r="D284" s="1" t="s">
        <v>2905</v>
      </c>
      <c r="E284" s="1" t="s">
        <v>2906</v>
      </c>
      <c r="F284" s="1" t="s">
        <v>2907</v>
      </c>
      <c r="G284" s="1" t="s">
        <v>1293</v>
      </c>
      <c r="H284" s="1" t="s">
        <v>1208</v>
      </c>
      <c r="I284" s="1" t="s">
        <v>2777</v>
      </c>
      <c r="J284" s="1" t="s">
        <v>23</v>
      </c>
      <c r="K284" s="1" t="s">
        <v>209</v>
      </c>
      <c r="L284" s="3"/>
      <c r="M284" s="9" t="s">
        <v>23</v>
      </c>
      <c r="N284" s="9" t="s">
        <v>23</v>
      </c>
      <c r="O284" s="9" t="s">
        <v>23</v>
      </c>
      <c r="P284" s="3" t="s">
        <v>71</v>
      </c>
      <c r="Q284" s="3"/>
      <c r="R284" s="3" t="str">
        <f>HYPERLINK("https://docs.wto.org/imrd/directdoc.asp?DDFDocuments/t/G/SPS/NBDI84A1.docx", "https://docs.wto.org/imrd/directdoc.asp?DDFDocuments/t/G/SPS/NBDI84A1.docx")</f>
        <v>https://docs.wto.org/imrd/directdoc.asp?DDFDocuments/t/G/SPS/NBDI84A1.docx</v>
      </c>
      <c r="S284" s="3" t="str">
        <f>HYPERLINK("https://docs.wto.org/imrd/directdoc.asp?DDFDocuments/u/G/SPS/NBDI84A1.docx", "https://docs.wto.org/imrd/directdoc.asp?DDFDocuments/u/G/SPS/NBDI84A1.docx")</f>
        <v>https://docs.wto.org/imrd/directdoc.asp?DDFDocuments/u/G/SPS/NBDI84A1.docx</v>
      </c>
      <c r="T284" s="3" t="str">
        <f>HYPERLINK("https://docs.wto.org/imrd/directdoc.asp?DDFDocuments/v/G/SPS/NBDI84A1.docx", "https://docs.wto.org/imrd/directdoc.asp?DDFDocuments/v/G/SPS/NBDI84A1.docx")</f>
        <v>https://docs.wto.org/imrd/directdoc.asp?DDFDocuments/v/G/SPS/NBDI84A1.docx</v>
      </c>
    </row>
    <row r="285" spans="1:20" ht="409.5" x14ac:dyDescent="0.25">
      <c r="A285" s="3" t="s">
        <v>126</v>
      </c>
      <c r="B285" s="9">
        <v>46009</v>
      </c>
      <c r="C285" s="13" t="str">
        <f>HYPERLINK("https://eping.wto.org/en/Search?viewData= G/SPS/N/BDI/85/Add.1, G/SPS/N/KEN/252/Add.1, G/SPS/N/RWA/78/Add.1, G/SPS/N/TZA/320/Add.1, G/SPS/N/UGA/304/Add.1"," G/SPS/N/BDI/85/Add.1, G/SPS/N/KEN/252/Add.1, G/SPS/N/RWA/78/Add.1, G/SPS/N/TZA/320/Add.1, G/SPS/N/UGA/304/Add.1")</f>
        <v xml:space="preserve"> G/SPS/N/BDI/85/Add.1, G/SPS/N/KEN/252/Add.1, G/SPS/N/RWA/78/Add.1, G/SPS/N/TZA/320/Add.1, G/SPS/N/UGA/304/Add.1</v>
      </c>
      <c r="D285" s="1" t="s">
        <v>1344</v>
      </c>
      <c r="E285" s="1" t="s">
        <v>2832</v>
      </c>
      <c r="F285" s="1" t="s">
        <v>2833</v>
      </c>
      <c r="G285" s="1" t="s">
        <v>2834</v>
      </c>
      <c r="H285" s="1" t="s">
        <v>1208</v>
      </c>
      <c r="I285" s="1" t="s">
        <v>2777</v>
      </c>
      <c r="J285" s="1" t="s">
        <v>23</v>
      </c>
      <c r="K285" s="1" t="s">
        <v>207</v>
      </c>
      <c r="L285" s="3"/>
      <c r="M285" s="9" t="s">
        <v>23</v>
      </c>
      <c r="N285" s="9" t="s">
        <v>23</v>
      </c>
      <c r="O285" s="9" t="s">
        <v>23</v>
      </c>
      <c r="P285" s="3" t="s">
        <v>71</v>
      </c>
      <c r="Q285" s="3"/>
      <c r="R285" s="3" t="str">
        <f>HYPERLINK("https://docs.wto.org/imrd/directdoc.asp?DDFDocuments/t/G/SPS/NBDI85A1.docx", "https://docs.wto.org/imrd/directdoc.asp?DDFDocuments/t/G/SPS/NBDI85A1.docx")</f>
        <v>https://docs.wto.org/imrd/directdoc.asp?DDFDocuments/t/G/SPS/NBDI85A1.docx</v>
      </c>
      <c r="S285" s="3" t="str">
        <f>HYPERLINK("https://docs.wto.org/imrd/directdoc.asp?DDFDocuments/u/G/SPS/NBDI85A1.docx", "https://docs.wto.org/imrd/directdoc.asp?DDFDocuments/u/G/SPS/NBDI85A1.docx")</f>
        <v>https://docs.wto.org/imrd/directdoc.asp?DDFDocuments/u/G/SPS/NBDI85A1.docx</v>
      </c>
      <c r="T285" s="3" t="str">
        <f>HYPERLINK("https://docs.wto.org/imrd/directdoc.asp?DDFDocuments/v/G/SPS/NBDI85A1.docx", "https://docs.wto.org/imrd/directdoc.asp?DDFDocuments/v/G/SPS/NBDI85A1.docx")</f>
        <v>https://docs.wto.org/imrd/directdoc.asp?DDFDocuments/v/G/SPS/NBDI85A1.docx</v>
      </c>
    </row>
    <row r="286" spans="1:20" ht="180" x14ac:dyDescent="0.25">
      <c r="A286" s="3" t="s">
        <v>47</v>
      </c>
      <c r="B286" s="9">
        <v>46009</v>
      </c>
      <c r="C286" s="13" t="str">
        <f>HYPERLINK("https://eping.wto.org/en/Search?viewData= G/SPS/N/BDI/75/Add.1, G/SPS/N/KEN/242/Add.1, G/SPS/N/RWA/68/Add.1, G/SPS/N/TZA/310/Add.1, G/SPS/N/UGA/294/Add.1"," G/SPS/N/BDI/75/Add.1, G/SPS/N/KEN/242/Add.1, G/SPS/N/RWA/68/Add.1, G/SPS/N/TZA/310/Add.1, G/SPS/N/UGA/294/Add.1")</f>
        <v xml:space="preserve"> G/SPS/N/BDI/75/Add.1, G/SPS/N/KEN/242/Add.1, G/SPS/N/RWA/68/Add.1, G/SPS/N/TZA/310/Add.1, G/SPS/N/UGA/294/Add.1</v>
      </c>
      <c r="D286" s="1" t="s">
        <v>2852</v>
      </c>
      <c r="E286" s="1" t="s">
        <v>2853</v>
      </c>
      <c r="F286" s="1" t="s">
        <v>1301</v>
      </c>
      <c r="G286" s="1" t="s">
        <v>1302</v>
      </c>
      <c r="H286" s="1" t="s">
        <v>115</v>
      </c>
      <c r="I286" s="1" t="s">
        <v>2807</v>
      </c>
      <c r="J286" s="1" t="s">
        <v>23</v>
      </c>
      <c r="K286" s="1" t="s">
        <v>2927</v>
      </c>
      <c r="L286" s="3"/>
      <c r="M286" s="9" t="s">
        <v>23</v>
      </c>
      <c r="N286" s="9" t="s">
        <v>23</v>
      </c>
      <c r="O286" s="9" t="s">
        <v>23</v>
      </c>
      <c r="P286" s="3" t="s">
        <v>71</v>
      </c>
      <c r="Q286" s="3"/>
      <c r="R286" s="3" t="str">
        <f>HYPERLINK("https://docs.wto.org/imrd/directdoc.asp?DDFDocuments/t/G/SPS/NBDI75A1.docx", "https://docs.wto.org/imrd/directdoc.asp?DDFDocuments/t/G/SPS/NBDI75A1.docx")</f>
        <v>https://docs.wto.org/imrd/directdoc.asp?DDFDocuments/t/G/SPS/NBDI75A1.docx</v>
      </c>
      <c r="S286" s="3" t="str">
        <f>HYPERLINK("https://docs.wto.org/imrd/directdoc.asp?DDFDocuments/u/G/SPS/NBDI75A1.docx", "https://docs.wto.org/imrd/directdoc.asp?DDFDocuments/u/G/SPS/NBDI75A1.docx")</f>
        <v>https://docs.wto.org/imrd/directdoc.asp?DDFDocuments/u/G/SPS/NBDI75A1.docx</v>
      </c>
      <c r="T286" s="3" t="str">
        <f>HYPERLINK("https://docs.wto.org/imrd/directdoc.asp?DDFDocuments/v/G/SPS/NBDI75A1.docx", "https://docs.wto.org/imrd/directdoc.asp?DDFDocuments/v/G/SPS/NBDI75A1.docx")</f>
        <v>https://docs.wto.org/imrd/directdoc.asp?DDFDocuments/v/G/SPS/NBDI75A1.docx</v>
      </c>
    </row>
    <row r="287" spans="1:20" ht="180" x14ac:dyDescent="0.25">
      <c r="A287" s="3" t="s">
        <v>126</v>
      </c>
      <c r="B287" s="9">
        <v>46009</v>
      </c>
      <c r="C287" s="13" t="str">
        <f>HYPERLINK("https://eping.wto.org/en/Search?viewData= G/SPS/N/BDI/74/Add.1, G/SPS/N/KEN/241/Add.1, G/SPS/N/RWA/67/Add.1, G/SPS/N/TZA/309/Add.1, G/SPS/N/UGA/293/Add.1"," G/SPS/N/BDI/74/Add.1, G/SPS/N/KEN/241/Add.1, G/SPS/N/RWA/67/Add.1, G/SPS/N/TZA/309/Add.1, G/SPS/N/UGA/293/Add.1")</f>
        <v xml:space="preserve"> G/SPS/N/BDI/74/Add.1, G/SPS/N/KEN/241/Add.1, G/SPS/N/RWA/67/Add.1, G/SPS/N/TZA/309/Add.1, G/SPS/N/UGA/293/Add.1</v>
      </c>
      <c r="D287" s="1" t="s">
        <v>2855</v>
      </c>
      <c r="E287" s="1" t="s">
        <v>2856</v>
      </c>
      <c r="F287" s="1" t="s">
        <v>1301</v>
      </c>
      <c r="G287" s="1" t="s">
        <v>1302</v>
      </c>
      <c r="H287" s="1" t="s">
        <v>115</v>
      </c>
      <c r="I287" s="1" t="s">
        <v>2807</v>
      </c>
      <c r="J287" s="1" t="s">
        <v>23</v>
      </c>
      <c r="K287" s="1" t="s">
        <v>2857</v>
      </c>
      <c r="L287" s="3"/>
      <c r="M287" s="9" t="s">
        <v>23</v>
      </c>
      <c r="N287" s="9" t="s">
        <v>23</v>
      </c>
      <c r="O287" s="9" t="s">
        <v>23</v>
      </c>
      <c r="P287" s="3" t="s">
        <v>71</v>
      </c>
      <c r="Q287" s="3"/>
      <c r="R287" s="3" t="str">
        <f>HYPERLINK("https://docs.wto.org/imrd/directdoc.asp?DDFDocuments/t/G/SPS/NBDI74A1.docx", "https://docs.wto.org/imrd/directdoc.asp?DDFDocuments/t/G/SPS/NBDI74A1.docx")</f>
        <v>https://docs.wto.org/imrd/directdoc.asp?DDFDocuments/t/G/SPS/NBDI74A1.docx</v>
      </c>
      <c r="S287" s="3" t="str">
        <f>HYPERLINK("https://docs.wto.org/imrd/directdoc.asp?DDFDocuments/u/G/SPS/NBDI74A1.docx", "https://docs.wto.org/imrd/directdoc.asp?DDFDocuments/u/G/SPS/NBDI74A1.docx")</f>
        <v>https://docs.wto.org/imrd/directdoc.asp?DDFDocuments/u/G/SPS/NBDI74A1.docx</v>
      </c>
      <c r="T287" s="3" t="str">
        <f>HYPERLINK("https://docs.wto.org/imrd/directdoc.asp?DDFDocuments/v/G/SPS/NBDI74A1.docx", "https://docs.wto.org/imrd/directdoc.asp?DDFDocuments/v/G/SPS/NBDI74A1.docx")</f>
        <v>https://docs.wto.org/imrd/directdoc.asp?DDFDocuments/v/G/SPS/NBDI74A1.docx</v>
      </c>
    </row>
    <row r="288" spans="1:20" ht="90" x14ac:dyDescent="0.25">
      <c r="A288" s="3" t="s">
        <v>22</v>
      </c>
      <c r="B288" s="9">
        <v>46009</v>
      </c>
      <c r="C288" s="13" t="str">
        <f>HYPERLINK("https://eping.wto.org/en/Search?viewData= G/SPS/N/BDI/76/Add.1, G/SPS/N/KEN/243/Add.1, G/SPS/N/RWA/69/Add.1, G/SPS/N/TZA/311/Add.1, G/SPS/N/UGA/295/Add.1"," G/SPS/N/BDI/76/Add.1, G/SPS/N/KEN/243/Add.1, G/SPS/N/RWA/69/Add.1, G/SPS/N/TZA/311/Add.1, G/SPS/N/UGA/295/Add.1")</f>
        <v xml:space="preserve"> G/SPS/N/BDI/76/Add.1, G/SPS/N/KEN/243/Add.1, G/SPS/N/RWA/69/Add.1, G/SPS/N/TZA/311/Add.1, G/SPS/N/UGA/295/Add.1</v>
      </c>
      <c r="D288" s="1" t="s">
        <v>2804</v>
      </c>
      <c r="E288" s="1" t="s">
        <v>2805</v>
      </c>
      <c r="F288" s="1" t="s">
        <v>2806</v>
      </c>
      <c r="G288" s="1" t="s">
        <v>1604</v>
      </c>
      <c r="H288" s="1" t="s">
        <v>115</v>
      </c>
      <c r="I288" s="1" t="s">
        <v>2807</v>
      </c>
      <c r="J288" s="1" t="s">
        <v>23</v>
      </c>
      <c r="K288" s="1" t="s">
        <v>2857</v>
      </c>
      <c r="L288" s="3"/>
      <c r="M288" s="9" t="s">
        <v>23</v>
      </c>
      <c r="N288" s="9" t="s">
        <v>23</v>
      </c>
      <c r="O288" s="9" t="s">
        <v>23</v>
      </c>
      <c r="P288" s="3" t="s">
        <v>71</v>
      </c>
      <c r="Q288" s="3"/>
      <c r="R288" s="3" t="str">
        <f>HYPERLINK("https://docs.wto.org/imrd/directdoc.asp?DDFDocuments/t/G/SPS/NBDI76A1.docx", "https://docs.wto.org/imrd/directdoc.asp?DDFDocuments/t/G/SPS/NBDI76A1.docx")</f>
        <v>https://docs.wto.org/imrd/directdoc.asp?DDFDocuments/t/G/SPS/NBDI76A1.docx</v>
      </c>
      <c r="S288" s="3" t="str">
        <f>HYPERLINK("https://docs.wto.org/imrd/directdoc.asp?DDFDocuments/u/G/SPS/NBDI76A1.docx", "https://docs.wto.org/imrd/directdoc.asp?DDFDocuments/u/G/SPS/NBDI76A1.docx")</f>
        <v>https://docs.wto.org/imrd/directdoc.asp?DDFDocuments/u/G/SPS/NBDI76A1.docx</v>
      </c>
      <c r="T288" s="3" t="str">
        <f>HYPERLINK("https://docs.wto.org/imrd/directdoc.asp?DDFDocuments/v/G/SPS/NBDI76A1.docx", "https://docs.wto.org/imrd/directdoc.asp?DDFDocuments/v/G/SPS/NBDI76A1.docx")</f>
        <v>https://docs.wto.org/imrd/directdoc.asp?DDFDocuments/v/G/SPS/NBDI76A1.docx</v>
      </c>
    </row>
    <row r="289" spans="1:20" ht="210" x14ac:dyDescent="0.25">
      <c r="A289" s="3" t="s">
        <v>43</v>
      </c>
      <c r="B289" s="9">
        <v>46009</v>
      </c>
      <c r="C289" s="13" t="str">
        <f>HYPERLINK("https://eping.wto.org/en/Search?viewData= G/SPS/N/BDI/49/Add.1, G/SPS/N/KEN/205/Add.1, G/SPS/N/RWA/42/Add.1, G/SPS/N/TZA/263/Add.1, G/SPS/N/UGA/246/Add.1"," G/SPS/N/BDI/49/Add.1, G/SPS/N/KEN/205/Add.1, G/SPS/N/RWA/42/Add.1, G/SPS/N/TZA/263/Add.1, G/SPS/N/UGA/246/Add.1")</f>
        <v xml:space="preserve"> G/SPS/N/BDI/49/Add.1, G/SPS/N/KEN/205/Add.1, G/SPS/N/RWA/42/Add.1, G/SPS/N/TZA/263/Add.1, G/SPS/N/UGA/246/Add.1</v>
      </c>
      <c r="D289" s="1" t="s">
        <v>2860</v>
      </c>
      <c r="E289" s="1" t="s">
        <v>2861</v>
      </c>
      <c r="F289" s="1" t="s">
        <v>2862</v>
      </c>
      <c r="G289" s="1" t="s">
        <v>1256</v>
      </c>
      <c r="H289" s="1" t="s">
        <v>1202</v>
      </c>
      <c r="I289" s="1" t="s">
        <v>169</v>
      </c>
      <c r="J289" s="1" t="s">
        <v>23</v>
      </c>
      <c r="K289" s="1" t="s">
        <v>200</v>
      </c>
      <c r="L289" s="3"/>
      <c r="M289" s="9" t="s">
        <v>23</v>
      </c>
      <c r="N289" s="9" t="s">
        <v>23</v>
      </c>
      <c r="O289" s="9" t="s">
        <v>23</v>
      </c>
      <c r="P289" s="3" t="s">
        <v>71</v>
      </c>
      <c r="Q289" s="3"/>
      <c r="R289" s="3" t="str">
        <f>HYPERLINK("https://docs.wto.org/imrd/directdoc.asp?DDFDocuments/t/G/SPS/NBDI49A1.docx", "https://docs.wto.org/imrd/directdoc.asp?DDFDocuments/t/G/SPS/NBDI49A1.docx")</f>
        <v>https://docs.wto.org/imrd/directdoc.asp?DDFDocuments/t/G/SPS/NBDI49A1.docx</v>
      </c>
      <c r="S289" s="3" t="str">
        <f>HYPERLINK("https://docs.wto.org/imrd/directdoc.asp?DDFDocuments/u/G/SPS/NBDI49A1.docx", "https://docs.wto.org/imrd/directdoc.asp?DDFDocuments/u/G/SPS/NBDI49A1.docx")</f>
        <v>https://docs.wto.org/imrd/directdoc.asp?DDFDocuments/u/G/SPS/NBDI49A1.docx</v>
      </c>
      <c r="T289" s="3" t="str">
        <f>HYPERLINK("https://docs.wto.org/imrd/directdoc.asp?DDFDocuments/v/G/SPS/NBDI49A1.docx", "https://docs.wto.org/imrd/directdoc.asp?DDFDocuments/v/G/SPS/NBDI49A1.docx")</f>
        <v>https://docs.wto.org/imrd/directdoc.asp?DDFDocuments/v/G/SPS/NBDI49A1.docx</v>
      </c>
    </row>
    <row r="290" spans="1:20" ht="90" x14ac:dyDescent="0.25">
      <c r="A290" s="3" t="s">
        <v>126</v>
      </c>
      <c r="B290" s="9">
        <v>46009</v>
      </c>
      <c r="C290" s="13" t="str">
        <f>HYPERLINK("https://eping.wto.org/en/Search?viewData= G/SPS/N/BDI/50/Add.1, G/SPS/N/KEN/206/Add.1, G/SPS/N/RWA/43/Add.1, G/SPS/N/TZA/264/Add.1, G/SPS/N/UGA/247/Add.1"," G/SPS/N/BDI/50/Add.1, G/SPS/N/KEN/206/Add.1, G/SPS/N/RWA/43/Add.1, G/SPS/N/TZA/264/Add.1, G/SPS/N/UGA/247/Add.1")</f>
        <v xml:space="preserve"> G/SPS/N/BDI/50/Add.1, G/SPS/N/KEN/206/Add.1, G/SPS/N/RWA/43/Add.1, G/SPS/N/TZA/264/Add.1, G/SPS/N/UGA/247/Add.1</v>
      </c>
      <c r="D290" s="1" t="s">
        <v>2880</v>
      </c>
      <c r="E290" s="1" t="s">
        <v>2881</v>
      </c>
      <c r="F290" s="1" t="s">
        <v>2882</v>
      </c>
      <c r="G290" s="1" t="s">
        <v>1201</v>
      </c>
      <c r="H290" s="1" t="s">
        <v>103</v>
      </c>
      <c r="I290" s="1" t="s">
        <v>169</v>
      </c>
      <c r="J290" s="1" t="s">
        <v>23</v>
      </c>
      <c r="K290" s="1" t="s">
        <v>200</v>
      </c>
      <c r="L290" s="3"/>
      <c r="M290" s="9" t="s">
        <v>23</v>
      </c>
      <c r="N290" s="9" t="s">
        <v>23</v>
      </c>
      <c r="O290" s="9" t="s">
        <v>23</v>
      </c>
      <c r="P290" s="3" t="s">
        <v>71</v>
      </c>
      <c r="Q290" s="3"/>
      <c r="R290" s="3" t="str">
        <f>HYPERLINK("https://docs.wto.org/imrd/directdoc.asp?DDFDocuments/t/G/SPS/NBDI50A1.docx", "https://docs.wto.org/imrd/directdoc.asp?DDFDocuments/t/G/SPS/NBDI50A1.docx")</f>
        <v>https://docs.wto.org/imrd/directdoc.asp?DDFDocuments/t/G/SPS/NBDI50A1.docx</v>
      </c>
      <c r="S290" s="3" t="str">
        <f>HYPERLINK("https://docs.wto.org/imrd/directdoc.asp?DDFDocuments/u/G/SPS/NBDI50A1.docx", "https://docs.wto.org/imrd/directdoc.asp?DDFDocuments/u/G/SPS/NBDI50A1.docx")</f>
        <v>https://docs.wto.org/imrd/directdoc.asp?DDFDocuments/u/G/SPS/NBDI50A1.docx</v>
      </c>
      <c r="T290" s="3" t="str">
        <f>HYPERLINK("https://docs.wto.org/imrd/directdoc.asp?DDFDocuments/v/G/SPS/NBDI50A1.docx", "https://docs.wto.org/imrd/directdoc.asp?DDFDocuments/v/G/SPS/NBDI50A1.docx")</f>
        <v>https://docs.wto.org/imrd/directdoc.asp?DDFDocuments/v/G/SPS/NBDI50A1.docx</v>
      </c>
    </row>
    <row r="291" spans="1:20" ht="150" x14ac:dyDescent="0.25">
      <c r="A291" s="3" t="s">
        <v>28</v>
      </c>
      <c r="B291" s="9">
        <v>46009</v>
      </c>
      <c r="C291" s="13" t="str">
        <f>HYPERLINK("https://eping.wto.org/en/Search?viewData= G/SPS/N/BDI/84/Add.1, G/SPS/N/KEN/251/Add.1, G/SPS/N/RWA/77/Add.1, G/SPS/N/TZA/319/Add.1, G/SPS/N/UGA/303/Add.1"," G/SPS/N/BDI/84/Add.1, G/SPS/N/KEN/251/Add.1, G/SPS/N/RWA/77/Add.1, G/SPS/N/TZA/319/Add.1, G/SPS/N/UGA/303/Add.1")</f>
        <v xml:space="preserve"> G/SPS/N/BDI/84/Add.1, G/SPS/N/KEN/251/Add.1, G/SPS/N/RWA/77/Add.1, G/SPS/N/TZA/319/Add.1, G/SPS/N/UGA/303/Add.1</v>
      </c>
      <c r="D291" s="1" t="s">
        <v>2905</v>
      </c>
      <c r="E291" s="1" t="s">
        <v>2906</v>
      </c>
      <c r="F291" s="1" t="s">
        <v>2907</v>
      </c>
      <c r="G291" s="1" t="s">
        <v>1293</v>
      </c>
      <c r="H291" s="1" t="s">
        <v>1208</v>
      </c>
      <c r="I291" s="1" t="s">
        <v>2777</v>
      </c>
      <c r="J291" s="1" t="s">
        <v>23</v>
      </c>
      <c r="K291" s="1" t="s">
        <v>209</v>
      </c>
      <c r="L291" s="3"/>
      <c r="M291" s="9" t="s">
        <v>23</v>
      </c>
      <c r="N291" s="9" t="s">
        <v>23</v>
      </c>
      <c r="O291" s="9" t="s">
        <v>23</v>
      </c>
      <c r="P291" s="3" t="s">
        <v>71</v>
      </c>
      <c r="Q291" s="3"/>
      <c r="R291" s="3" t="str">
        <f>HYPERLINK("https://docs.wto.org/imrd/directdoc.asp?DDFDocuments/t/G/SPS/NBDI84A1.docx", "https://docs.wto.org/imrd/directdoc.asp?DDFDocuments/t/G/SPS/NBDI84A1.docx")</f>
        <v>https://docs.wto.org/imrd/directdoc.asp?DDFDocuments/t/G/SPS/NBDI84A1.docx</v>
      </c>
      <c r="S291" s="3" t="str">
        <f>HYPERLINK("https://docs.wto.org/imrd/directdoc.asp?DDFDocuments/u/G/SPS/NBDI84A1.docx", "https://docs.wto.org/imrd/directdoc.asp?DDFDocuments/u/G/SPS/NBDI84A1.docx")</f>
        <v>https://docs.wto.org/imrd/directdoc.asp?DDFDocuments/u/G/SPS/NBDI84A1.docx</v>
      </c>
      <c r="T291" s="3" t="str">
        <f>HYPERLINK("https://docs.wto.org/imrd/directdoc.asp?DDFDocuments/v/G/SPS/NBDI84A1.docx", "https://docs.wto.org/imrd/directdoc.asp?DDFDocuments/v/G/SPS/NBDI84A1.docx")</f>
        <v>https://docs.wto.org/imrd/directdoc.asp?DDFDocuments/v/G/SPS/NBDI84A1.docx</v>
      </c>
    </row>
    <row r="292" spans="1:20" ht="75" x14ac:dyDescent="0.25">
      <c r="A292" s="3" t="s">
        <v>28</v>
      </c>
      <c r="B292" s="9">
        <v>46009</v>
      </c>
      <c r="C292" s="13" t="str">
        <f>HYPERLINK("https://eping.wto.org/en/Search?viewData= G/SPS/N/BDI/59/Add.1, G/SPS/N/KEN/215/Add.1, G/SPS/N/RWA/52/Add.1, G/SPS/N/TZA/281/Add.1, G/SPS/N/UGA/256/Add.1"," G/SPS/N/BDI/59/Add.1, G/SPS/N/KEN/215/Add.1, G/SPS/N/RWA/52/Add.1, G/SPS/N/TZA/281/Add.1, G/SPS/N/UGA/256/Add.1")</f>
        <v xml:space="preserve"> G/SPS/N/BDI/59/Add.1, G/SPS/N/KEN/215/Add.1, G/SPS/N/RWA/52/Add.1, G/SPS/N/TZA/281/Add.1, G/SPS/N/UGA/256/Add.1</v>
      </c>
      <c r="D292" s="1" t="s">
        <v>2850</v>
      </c>
      <c r="E292" s="1" t="s">
        <v>2851</v>
      </c>
      <c r="F292" s="1" t="s">
        <v>2837</v>
      </c>
      <c r="G292" s="1" t="s">
        <v>1265</v>
      </c>
      <c r="H292" s="1" t="s">
        <v>1266</v>
      </c>
      <c r="I292" s="1" t="s">
        <v>169</v>
      </c>
      <c r="J292" s="1" t="s">
        <v>23</v>
      </c>
      <c r="K292" s="1" t="s">
        <v>199</v>
      </c>
      <c r="L292" s="3"/>
      <c r="M292" s="9" t="s">
        <v>23</v>
      </c>
      <c r="N292" s="9" t="s">
        <v>23</v>
      </c>
      <c r="O292" s="9" t="s">
        <v>23</v>
      </c>
      <c r="P292" s="3" t="s">
        <v>71</v>
      </c>
      <c r="Q292" s="3"/>
      <c r="R292" s="3" t="str">
        <f>HYPERLINK("https://docs.wto.org/imrd/directdoc.asp?DDFDocuments/t/G/SPS/NBDI59A1.docx", "https://docs.wto.org/imrd/directdoc.asp?DDFDocuments/t/G/SPS/NBDI59A1.docx")</f>
        <v>https://docs.wto.org/imrd/directdoc.asp?DDFDocuments/t/G/SPS/NBDI59A1.docx</v>
      </c>
      <c r="S292" s="3" t="str">
        <f>HYPERLINK("https://docs.wto.org/imrd/directdoc.asp?DDFDocuments/u/G/SPS/NBDI59A1.docx", "https://docs.wto.org/imrd/directdoc.asp?DDFDocuments/u/G/SPS/NBDI59A1.docx")</f>
        <v>https://docs.wto.org/imrd/directdoc.asp?DDFDocuments/u/G/SPS/NBDI59A1.docx</v>
      </c>
      <c r="T292" s="3" t="str">
        <f>HYPERLINK("https://docs.wto.org/imrd/directdoc.asp?DDFDocuments/v/G/SPS/NBDI59A1.docx", "https://docs.wto.org/imrd/directdoc.asp?DDFDocuments/v/G/SPS/NBDI59A1.docx")</f>
        <v>https://docs.wto.org/imrd/directdoc.asp?DDFDocuments/v/G/SPS/NBDI59A1.docx</v>
      </c>
    </row>
    <row r="293" spans="1:20" ht="165" x14ac:dyDescent="0.25">
      <c r="A293" s="3" t="s">
        <v>28</v>
      </c>
      <c r="B293" s="9">
        <v>46009</v>
      </c>
      <c r="C293" s="13" t="str">
        <f>HYPERLINK("https://eping.wto.org/en/Search?viewData= G/SPS/N/BDI/70/Add.1, G/SPS/N/KEN/227/Add.1, G/SPS/N/RWA/63/Add.1, G/SPS/N/TZA/300/Add.1, G/SPS/N/UGA/276/Add.1"," G/SPS/N/BDI/70/Add.1, G/SPS/N/KEN/227/Add.1, G/SPS/N/RWA/63/Add.1, G/SPS/N/TZA/300/Add.1, G/SPS/N/UGA/276/Add.1")</f>
        <v xml:space="preserve"> G/SPS/N/BDI/70/Add.1, G/SPS/N/KEN/227/Add.1, G/SPS/N/RWA/63/Add.1, G/SPS/N/TZA/300/Add.1, G/SPS/N/UGA/276/Add.1</v>
      </c>
      <c r="D293" s="1" t="s">
        <v>907</v>
      </c>
      <c r="E293" s="1" t="s">
        <v>2819</v>
      </c>
      <c r="F293" s="1" t="s">
        <v>909</v>
      </c>
      <c r="G293" s="1" t="s">
        <v>910</v>
      </c>
      <c r="H293" s="1" t="s">
        <v>911</v>
      </c>
      <c r="I293" s="1" t="s">
        <v>169</v>
      </c>
      <c r="J293" s="1" t="s">
        <v>23</v>
      </c>
      <c r="K293" s="1" t="s">
        <v>199</v>
      </c>
      <c r="L293" s="3"/>
      <c r="M293" s="9" t="s">
        <v>23</v>
      </c>
      <c r="N293" s="9" t="s">
        <v>23</v>
      </c>
      <c r="O293" s="9" t="s">
        <v>23</v>
      </c>
      <c r="P293" s="3" t="s">
        <v>71</v>
      </c>
      <c r="Q293" s="3"/>
      <c r="R293" s="3" t="str">
        <f>HYPERLINK("https://docs.wto.org/imrd/directdoc.asp?DDFDocuments/t/G/SPS/NBDI70A1.docx", "https://docs.wto.org/imrd/directdoc.asp?DDFDocuments/t/G/SPS/NBDI70A1.docx")</f>
        <v>https://docs.wto.org/imrd/directdoc.asp?DDFDocuments/t/G/SPS/NBDI70A1.docx</v>
      </c>
      <c r="S293" s="3" t="str">
        <f>HYPERLINK("https://docs.wto.org/imrd/directdoc.asp?DDFDocuments/u/G/SPS/NBDI70A1.docx", "https://docs.wto.org/imrd/directdoc.asp?DDFDocuments/u/G/SPS/NBDI70A1.docx")</f>
        <v>https://docs.wto.org/imrd/directdoc.asp?DDFDocuments/u/G/SPS/NBDI70A1.docx</v>
      </c>
      <c r="T293" s="3" t="str">
        <f>HYPERLINK("https://docs.wto.org/imrd/directdoc.asp?DDFDocuments/v/G/SPS/NBDI70A1.docx", "https://docs.wto.org/imrd/directdoc.asp?DDFDocuments/v/G/SPS/NBDI70A1.docx")</f>
        <v>https://docs.wto.org/imrd/directdoc.asp?DDFDocuments/v/G/SPS/NBDI70A1.docx</v>
      </c>
    </row>
    <row r="294" spans="1:20" ht="120" x14ac:dyDescent="0.25">
      <c r="A294" s="3" t="s">
        <v>28</v>
      </c>
      <c r="B294" s="9">
        <v>46009</v>
      </c>
      <c r="C294" s="13" t="str">
        <f>HYPERLINK("https://eping.wto.org/en/Search?viewData= G/SPS/N/BDI/53/Rev.1/Add.1, G/SPS/N/KEN/209/Rev.1/Add.1, G/SPS/N/RWA/46/Rev.1/Add.1, G/SPS/N/TZA/275/Rev.1/Add.1, G/SPS/N/UGA/250/Rev.1/Add.1"," G/SPS/N/BDI/53/Rev.1/Add.1, G/SPS/N/KEN/209/Rev.1/Add.1, G/SPS/N/RWA/46/Rev.1/Add.1, G/SPS/N/TZA/275/Rev.1/Add.1, G/SPS/N/UGA/250/Rev.1/Add.1")</f>
        <v xml:space="preserve"> G/SPS/N/BDI/53/Rev.1/Add.1, G/SPS/N/KEN/209/Rev.1/Add.1, G/SPS/N/RWA/46/Rev.1/Add.1, G/SPS/N/TZA/275/Rev.1/Add.1, G/SPS/N/UGA/250/Rev.1/Add.1</v>
      </c>
      <c r="D294" s="1" t="s">
        <v>2778</v>
      </c>
      <c r="E294" s="1" t="s">
        <v>2779</v>
      </c>
      <c r="F294" s="1" t="s">
        <v>2780</v>
      </c>
      <c r="G294" s="1" t="s">
        <v>1174</v>
      </c>
      <c r="H294" s="1" t="s">
        <v>2781</v>
      </c>
      <c r="I294" s="1" t="s">
        <v>169</v>
      </c>
      <c r="J294" s="1" t="s">
        <v>23</v>
      </c>
      <c r="K294" s="1" t="s">
        <v>209</v>
      </c>
      <c r="L294" s="3"/>
      <c r="M294" s="9" t="s">
        <v>23</v>
      </c>
      <c r="N294" s="9" t="s">
        <v>23</v>
      </c>
      <c r="O294" s="9" t="s">
        <v>23</v>
      </c>
      <c r="P294" s="3" t="s">
        <v>71</v>
      </c>
      <c r="Q294" s="3"/>
      <c r="R294" s="3" t="str">
        <f>HYPERLINK("https://docs.wto.org/imrd/directdoc.asp?DDFDocuments/t/G/SPS/NBDI53R1A1.docx", "https://docs.wto.org/imrd/directdoc.asp?DDFDocuments/t/G/SPS/NBDI53R1A1.docx")</f>
        <v>https://docs.wto.org/imrd/directdoc.asp?DDFDocuments/t/G/SPS/NBDI53R1A1.docx</v>
      </c>
      <c r="S294" s="3" t="str">
        <f>HYPERLINK("https://docs.wto.org/imrd/directdoc.asp?DDFDocuments/u/G/SPS/NBDI53R1A1.docx", "https://docs.wto.org/imrd/directdoc.asp?DDFDocuments/u/G/SPS/NBDI53R1A1.docx")</f>
        <v>https://docs.wto.org/imrd/directdoc.asp?DDFDocuments/u/G/SPS/NBDI53R1A1.docx</v>
      </c>
      <c r="T294" s="3" t="str">
        <f>HYPERLINK("https://docs.wto.org/imrd/directdoc.asp?DDFDocuments/v/G/SPS/NBDI53R1A1.docx", "https://docs.wto.org/imrd/directdoc.asp?DDFDocuments/v/G/SPS/NBDI53R1A1.docx")</f>
        <v>https://docs.wto.org/imrd/directdoc.asp?DDFDocuments/v/G/SPS/NBDI53R1A1.docx</v>
      </c>
    </row>
    <row r="295" spans="1:20" ht="180" x14ac:dyDescent="0.25">
      <c r="A295" s="3" t="s">
        <v>28</v>
      </c>
      <c r="B295" s="9">
        <v>46009</v>
      </c>
      <c r="C295" s="13" t="str">
        <f>HYPERLINK("https://eping.wto.org/en/Search?viewData= G/SPS/N/BDI/29/Add.2, G/SPS/N/KEN/182/Add.2, G/SPS/N/RWA/22/Add.2, G/SPS/N/TZA/215/Add.2, G/SPS/N/UGA/224/Add.2"," G/SPS/N/BDI/29/Add.2, G/SPS/N/KEN/182/Add.2, G/SPS/N/RWA/22/Add.2, G/SPS/N/TZA/215/Add.2, G/SPS/N/UGA/224/Add.2")</f>
        <v xml:space="preserve"> G/SPS/N/BDI/29/Add.2, G/SPS/N/KEN/182/Add.2, G/SPS/N/RWA/22/Add.2, G/SPS/N/TZA/215/Add.2, G/SPS/N/UGA/224/Add.2</v>
      </c>
      <c r="D295" s="1" t="s">
        <v>1282</v>
      </c>
      <c r="E295" s="1" t="s">
        <v>2868</v>
      </c>
      <c r="F295" s="1" t="s">
        <v>2869</v>
      </c>
      <c r="G295" s="1" t="s">
        <v>1285</v>
      </c>
      <c r="H295" s="1" t="s">
        <v>1235</v>
      </c>
      <c r="I295" s="1" t="s">
        <v>169</v>
      </c>
      <c r="J295" s="1" t="s">
        <v>23</v>
      </c>
      <c r="K295" s="1" t="s">
        <v>199</v>
      </c>
      <c r="L295" s="3"/>
      <c r="M295" s="9" t="s">
        <v>23</v>
      </c>
      <c r="N295" s="9" t="s">
        <v>23</v>
      </c>
      <c r="O295" s="9" t="s">
        <v>23</v>
      </c>
      <c r="P295" s="3" t="s">
        <v>71</v>
      </c>
      <c r="Q295" s="3"/>
      <c r="R295" s="3" t="str">
        <f>HYPERLINK("https://docs.wto.org/imrd/directdoc.asp?DDFDocuments/t/G/SPS/NBDI29A2.docx", "https://docs.wto.org/imrd/directdoc.asp?DDFDocuments/t/G/SPS/NBDI29A2.docx")</f>
        <v>https://docs.wto.org/imrd/directdoc.asp?DDFDocuments/t/G/SPS/NBDI29A2.docx</v>
      </c>
      <c r="S295" s="3" t="str">
        <f>HYPERLINK("https://docs.wto.org/imrd/directdoc.asp?DDFDocuments/u/G/SPS/NBDI29A2.docx", "https://docs.wto.org/imrd/directdoc.asp?DDFDocuments/u/G/SPS/NBDI29A2.docx")</f>
        <v>https://docs.wto.org/imrd/directdoc.asp?DDFDocuments/u/G/SPS/NBDI29A2.docx</v>
      </c>
      <c r="T295" s="3" t="str">
        <f>HYPERLINK("https://docs.wto.org/imrd/directdoc.asp?DDFDocuments/v/G/SPS/NBDI29A2.docx", "https://docs.wto.org/imrd/directdoc.asp?DDFDocuments/v/G/SPS/NBDI29A2.docx")</f>
        <v>https://docs.wto.org/imrd/directdoc.asp?DDFDocuments/v/G/SPS/NBDI29A2.docx</v>
      </c>
    </row>
    <row r="296" spans="1:20" ht="409.5" x14ac:dyDescent="0.25">
      <c r="A296" s="3" t="s">
        <v>28</v>
      </c>
      <c r="B296" s="9">
        <v>46009</v>
      </c>
      <c r="C296" s="13" t="str">
        <f>HYPERLINK("https://eping.wto.org/en/Search?viewData= G/SPS/N/BDI/42/Add.2, G/SPS/N/KEN/198/Add.2, G/SPS/N/RWA/35/Add.2, G/SPS/N/TZA/256/Add.2, G/SPS/N/UGA/239/Add.2"," G/SPS/N/BDI/42/Add.2, G/SPS/N/KEN/198/Add.2, G/SPS/N/RWA/35/Add.2, G/SPS/N/TZA/256/Add.2, G/SPS/N/UGA/239/Add.2")</f>
        <v xml:space="preserve"> G/SPS/N/BDI/42/Add.2, G/SPS/N/KEN/198/Add.2, G/SPS/N/RWA/35/Add.2, G/SPS/N/TZA/256/Add.2, G/SPS/N/UGA/239/Add.2</v>
      </c>
      <c r="D296" s="1" t="s">
        <v>2789</v>
      </c>
      <c r="E296" s="1" t="s">
        <v>2790</v>
      </c>
      <c r="F296" s="1" t="s">
        <v>1243</v>
      </c>
      <c r="G296" s="1" t="s">
        <v>1244</v>
      </c>
      <c r="H296" s="1" t="s">
        <v>92</v>
      </c>
      <c r="I296" s="1" t="s">
        <v>169</v>
      </c>
      <c r="J296" s="1" t="s">
        <v>23</v>
      </c>
      <c r="K296" s="1" t="s">
        <v>2764</v>
      </c>
      <c r="L296" s="3"/>
      <c r="M296" s="9" t="s">
        <v>23</v>
      </c>
      <c r="N296" s="9" t="s">
        <v>23</v>
      </c>
      <c r="O296" s="9" t="s">
        <v>23</v>
      </c>
      <c r="P296" s="3" t="s">
        <v>71</v>
      </c>
      <c r="Q296" s="3"/>
      <c r="R296" s="3" t="str">
        <f>HYPERLINK("https://docs.wto.org/imrd/directdoc.asp?DDFDocuments/t/G/SPS/NBDI42A2.docx", "https://docs.wto.org/imrd/directdoc.asp?DDFDocuments/t/G/SPS/NBDI42A2.docx")</f>
        <v>https://docs.wto.org/imrd/directdoc.asp?DDFDocuments/t/G/SPS/NBDI42A2.docx</v>
      </c>
      <c r="S296" s="3" t="str">
        <f>HYPERLINK("https://docs.wto.org/imrd/directdoc.asp?DDFDocuments/u/G/SPS/NBDI42A2.docx", "https://docs.wto.org/imrd/directdoc.asp?DDFDocuments/u/G/SPS/NBDI42A2.docx")</f>
        <v>https://docs.wto.org/imrd/directdoc.asp?DDFDocuments/u/G/SPS/NBDI42A2.docx</v>
      </c>
      <c r="T296" s="3" t="str">
        <f>HYPERLINK("https://docs.wto.org/imrd/directdoc.asp?DDFDocuments/v/G/SPS/NBDI42A2.docx", "https://docs.wto.org/imrd/directdoc.asp?DDFDocuments/v/G/SPS/NBDI42A2.docx")</f>
        <v>https://docs.wto.org/imrd/directdoc.asp?DDFDocuments/v/G/SPS/NBDI42A2.docx</v>
      </c>
    </row>
    <row r="297" spans="1:20" ht="90" x14ac:dyDescent="0.25">
      <c r="A297" s="3" t="s">
        <v>28</v>
      </c>
      <c r="B297" s="9">
        <v>46009</v>
      </c>
      <c r="C297" s="13" t="str">
        <f>HYPERLINK("https://eping.wto.org/en/Search?viewData= G/SPS/N/BDI/40/Add.2, G/SPS/N/KEN/196/Add.2, G/SPS/N/RWA/33/Add.2, G/SPS/N/TZA/254/Add.2, G/SPS/N/UGA/237/Add.2"," G/SPS/N/BDI/40/Add.2, G/SPS/N/KEN/196/Add.2, G/SPS/N/RWA/33/Add.2, G/SPS/N/TZA/254/Add.2, G/SPS/N/UGA/237/Add.2")</f>
        <v xml:space="preserve"> G/SPS/N/BDI/40/Add.2, G/SPS/N/KEN/196/Add.2, G/SPS/N/RWA/33/Add.2, G/SPS/N/TZA/254/Add.2, G/SPS/N/UGA/237/Add.2</v>
      </c>
      <c r="D297" s="1" t="s">
        <v>2870</v>
      </c>
      <c r="E297" s="1" t="s">
        <v>2871</v>
      </c>
      <c r="F297" s="1" t="s">
        <v>1186</v>
      </c>
      <c r="G297" s="1" t="s">
        <v>1187</v>
      </c>
      <c r="H297" s="1" t="s">
        <v>92</v>
      </c>
      <c r="I297" s="1" t="s">
        <v>169</v>
      </c>
      <c r="J297" s="1" t="s">
        <v>23</v>
      </c>
      <c r="K297" s="1" t="s">
        <v>199</v>
      </c>
      <c r="L297" s="3"/>
      <c r="M297" s="9" t="s">
        <v>23</v>
      </c>
      <c r="N297" s="9" t="s">
        <v>23</v>
      </c>
      <c r="O297" s="9" t="s">
        <v>23</v>
      </c>
      <c r="P297" s="3" t="s">
        <v>71</v>
      </c>
      <c r="Q297" s="3"/>
      <c r="R297" s="3" t="str">
        <f>HYPERLINK("https://docs.wto.org/imrd/directdoc.asp?DDFDocuments/t/G/SPS/NBDI40A2.docx", "https://docs.wto.org/imrd/directdoc.asp?DDFDocuments/t/G/SPS/NBDI40A2.docx")</f>
        <v>https://docs.wto.org/imrd/directdoc.asp?DDFDocuments/t/G/SPS/NBDI40A2.docx</v>
      </c>
      <c r="S297" s="3" t="str">
        <f>HYPERLINK("https://docs.wto.org/imrd/directdoc.asp?DDFDocuments/u/G/SPS/NBDI40A2.docx", "https://docs.wto.org/imrd/directdoc.asp?DDFDocuments/u/G/SPS/NBDI40A2.docx")</f>
        <v>https://docs.wto.org/imrd/directdoc.asp?DDFDocuments/u/G/SPS/NBDI40A2.docx</v>
      </c>
      <c r="T297" s="3" t="str">
        <f>HYPERLINK("https://docs.wto.org/imrd/directdoc.asp?DDFDocuments/v/G/SPS/NBDI40A2.docx", "https://docs.wto.org/imrd/directdoc.asp?DDFDocuments/v/G/SPS/NBDI40A2.docx")</f>
        <v>https://docs.wto.org/imrd/directdoc.asp?DDFDocuments/v/G/SPS/NBDI40A2.docx</v>
      </c>
    </row>
    <row r="298" spans="1:20" ht="75" x14ac:dyDescent="0.25">
      <c r="A298" s="3" t="s">
        <v>47</v>
      </c>
      <c r="B298" s="9">
        <v>46009</v>
      </c>
      <c r="C298" s="13" t="str">
        <f>HYPERLINK("https://eping.wto.org/en/Search?viewData= G/SPS/N/BDI/69/Add.1, G/SPS/N/KEN/226/Add.1, G/SPS/N/RWA/62/Add.1, G/SPS/N/TZA/299/Add.1, G/SPS/N/UGA/275/Add.1"," G/SPS/N/BDI/69/Add.1, G/SPS/N/KEN/226/Add.1, G/SPS/N/RWA/62/Add.1, G/SPS/N/TZA/299/Add.1, G/SPS/N/UGA/275/Add.1")</f>
        <v xml:space="preserve"> G/SPS/N/BDI/69/Add.1, G/SPS/N/KEN/226/Add.1, G/SPS/N/RWA/62/Add.1, G/SPS/N/TZA/299/Add.1, G/SPS/N/UGA/275/Add.1</v>
      </c>
      <c r="D298" s="1" t="s">
        <v>2902</v>
      </c>
      <c r="E298" s="1" t="s">
        <v>2903</v>
      </c>
      <c r="F298" s="1" t="s">
        <v>2904</v>
      </c>
      <c r="G298" s="1" t="s">
        <v>1170</v>
      </c>
      <c r="H298" s="1" t="s">
        <v>911</v>
      </c>
      <c r="I298" s="1" t="s">
        <v>169</v>
      </c>
      <c r="J298" s="1" t="s">
        <v>23</v>
      </c>
      <c r="K298" s="1" t="s">
        <v>199</v>
      </c>
      <c r="L298" s="3"/>
      <c r="M298" s="9" t="s">
        <v>23</v>
      </c>
      <c r="N298" s="9" t="s">
        <v>23</v>
      </c>
      <c r="O298" s="9" t="s">
        <v>23</v>
      </c>
      <c r="P298" s="3" t="s">
        <v>71</v>
      </c>
      <c r="Q298" s="3"/>
      <c r="R298" s="3" t="str">
        <f>HYPERLINK("https://docs.wto.org/imrd/directdoc.asp?DDFDocuments/t/G/SPS/NBDI69A1.docx", "https://docs.wto.org/imrd/directdoc.asp?DDFDocuments/t/G/SPS/NBDI69A1.docx")</f>
        <v>https://docs.wto.org/imrd/directdoc.asp?DDFDocuments/t/G/SPS/NBDI69A1.docx</v>
      </c>
      <c r="S298" s="3" t="str">
        <f>HYPERLINK("https://docs.wto.org/imrd/directdoc.asp?DDFDocuments/u/G/SPS/NBDI69A1.docx", "https://docs.wto.org/imrd/directdoc.asp?DDFDocuments/u/G/SPS/NBDI69A1.docx")</f>
        <v>https://docs.wto.org/imrd/directdoc.asp?DDFDocuments/u/G/SPS/NBDI69A1.docx</v>
      </c>
      <c r="T298" s="3" t="str">
        <f>HYPERLINK("https://docs.wto.org/imrd/directdoc.asp?DDFDocuments/v/G/SPS/NBDI69A1.docx", "https://docs.wto.org/imrd/directdoc.asp?DDFDocuments/v/G/SPS/NBDI69A1.docx")</f>
        <v>https://docs.wto.org/imrd/directdoc.asp?DDFDocuments/v/G/SPS/NBDI69A1.docx</v>
      </c>
    </row>
    <row r="299" spans="1:20" ht="120" x14ac:dyDescent="0.25">
      <c r="A299" s="3" t="s">
        <v>47</v>
      </c>
      <c r="B299" s="9">
        <v>46009</v>
      </c>
      <c r="C299" s="13" t="str">
        <f>HYPERLINK("https://eping.wto.org/en/Search?viewData= G/SPS/N/BDI/53/Rev.1/Add.1, G/SPS/N/KEN/209/Rev.1/Add.1, G/SPS/N/RWA/46/Rev.1/Add.1, G/SPS/N/TZA/275/Rev.1/Add.1, G/SPS/N/UGA/250/Rev.1/Add.1"," G/SPS/N/BDI/53/Rev.1/Add.1, G/SPS/N/KEN/209/Rev.1/Add.1, G/SPS/N/RWA/46/Rev.1/Add.1, G/SPS/N/TZA/275/Rev.1/Add.1, G/SPS/N/UGA/250/Rev.1/Add.1")</f>
        <v xml:space="preserve"> G/SPS/N/BDI/53/Rev.1/Add.1, G/SPS/N/KEN/209/Rev.1/Add.1, G/SPS/N/RWA/46/Rev.1/Add.1, G/SPS/N/TZA/275/Rev.1/Add.1, G/SPS/N/UGA/250/Rev.1/Add.1</v>
      </c>
      <c r="D299" s="1" t="s">
        <v>2778</v>
      </c>
      <c r="E299" s="1" t="s">
        <v>2779</v>
      </c>
      <c r="F299" s="1" t="s">
        <v>2780</v>
      </c>
      <c r="G299" s="1" t="s">
        <v>1174</v>
      </c>
      <c r="H299" s="1" t="s">
        <v>2781</v>
      </c>
      <c r="I299" s="1" t="s">
        <v>169</v>
      </c>
      <c r="J299" s="1" t="s">
        <v>23</v>
      </c>
      <c r="K299" s="1" t="s">
        <v>207</v>
      </c>
      <c r="L299" s="3"/>
      <c r="M299" s="9" t="s">
        <v>23</v>
      </c>
      <c r="N299" s="9" t="s">
        <v>23</v>
      </c>
      <c r="O299" s="9" t="s">
        <v>23</v>
      </c>
      <c r="P299" s="3" t="s">
        <v>71</v>
      </c>
      <c r="Q299" s="3"/>
      <c r="R299" s="3" t="str">
        <f>HYPERLINK("https://docs.wto.org/imrd/directdoc.asp?DDFDocuments/t/G/SPS/NBDI53R1A1.docx", "https://docs.wto.org/imrd/directdoc.asp?DDFDocuments/t/G/SPS/NBDI53R1A1.docx")</f>
        <v>https://docs.wto.org/imrd/directdoc.asp?DDFDocuments/t/G/SPS/NBDI53R1A1.docx</v>
      </c>
      <c r="S299" s="3" t="str">
        <f>HYPERLINK("https://docs.wto.org/imrd/directdoc.asp?DDFDocuments/u/G/SPS/NBDI53R1A1.docx", "https://docs.wto.org/imrd/directdoc.asp?DDFDocuments/u/G/SPS/NBDI53R1A1.docx")</f>
        <v>https://docs.wto.org/imrd/directdoc.asp?DDFDocuments/u/G/SPS/NBDI53R1A1.docx</v>
      </c>
      <c r="T299" s="3" t="str">
        <f>HYPERLINK("https://docs.wto.org/imrd/directdoc.asp?DDFDocuments/v/G/SPS/NBDI53R1A1.docx", "https://docs.wto.org/imrd/directdoc.asp?DDFDocuments/v/G/SPS/NBDI53R1A1.docx")</f>
        <v>https://docs.wto.org/imrd/directdoc.asp?DDFDocuments/v/G/SPS/NBDI53R1A1.docx</v>
      </c>
    </row>
    <row r="300" spans="1:20" ht="120" x14ac:dyDescent="0.25">
      <c r="A300" s="3" t="s">
        <v>47</v>
      </c>
      <c r="B300" s="9">
        <v>46009</v>
      </c>
      <c r="C300" s="13" t="str">
        <f>HYPERLINK("https://eping.wto.org/en/Search?viewData= G/SPS/N/BDI/54/Add.1, G/SPS/N/KEN/210/Add.1, G/SPS/N/RWA/47/Add.1, G/SPS/N/TZA/276/Add.1, G/SPS/N/UGA/251/Add.1"," G/SPS/N/BDI/54/Add.1, G/SPS/N/KEN/210/Add.1, G/SPS/N/RWA/47/Add.1, G/SPS/N/TZA/276/Add.1, G/SPS/N/UGA/251/Add.1")</f>
        <v xml:space="preserve"> G/SPS/N/BDI/54/Add.1, G/SPS/N/KEN/210/Add.1, G/SPS/N/RWA/47/Add.1, G/SPS/N/TZA/276/Add.1, G/SPS/N/UGA/251/Add.1</v>
      </c>
      <c r="D300" s="1" t="s">
        <v>2813</v>
      </c>
      <c r="E300" s="1" t="s">
        <v>2814</v>
      </c>
      <c r="F300" s="1" t="s">
        <v>2815</v>
      </c>
      <c r="G300" s="1" t="s">
        <v>1174</v>
      </c>
      <c r="H300" s="1" t="s">
        <v>201</v>
      </c>
      <c r="I300" s="1" t="s">
        <v>169</v>
      </c>
      <c r="J300" s="1" t="s">
        <v>23</v>
      </c>
      <c r="K300" s="1" t="s">
        <v>199</v>
      </c>
      <c r="L300" s="3"/>
      <c r="M300" s="9" t="s">
        <v>23</v>
      </c>
      <c r="N300" s="9" t="s">
        <v>23</v>
      </c>
      <c r="O300" s="9" t="s">
        <v>23</v>
      </c>
      <c r="P300" s="3" t="s">
        <v>71</v>
      </c>
      <c r="Q300" s="3"/>
      <c r="R300" s="3" t="str">
        <f>HYPERLINK("https://docs.wto.org/imrd/directdoc.asp?DDFDocuments/t/G/SPS/NBDI54A1.docx", "https://docs.wto.org/imrd/directdoc.asp?DDFDocuments/t/G/SPS/NBDI54A1.docx")</f>
        <v>https://docs.wto.org/imrd/directdoc.asp?DDFDocuments/t/G/SPS/NBDI54A1.docx</v>
      </c>
      <c r="S300" s="3" t="str">
        <f>HYPERLINK("https://docs.wto.org/imrd/directdoc.asp?DDFDocuments/u/G/SPS/NBDI54A1.docx", "https://docs.wto.org/imrd/directdoc.asp?DDFDocuments/u/G/SPS/NBDI54A1.docx")</f>
        <v>https://docs.wto.org/imrd/directdoc.asp?DDFDocuments/u/G/SPS/NBDI54A1.docx</v>
      </c>
      <c r="T300" s="3" t="str">
        <f>HYPERLINK("https://docs.wto.org/imrd/directdoc.asp?DDFDocuments/v/G/SPS/NBDI54A1.docx", "https://docs.wto.org/imrd/directdoc.asp?DDFDocuments/v/G/SPS/NBDI54A1.docx")</f>
        <v>https://docs.wto.org/imrd/directdoc.asp?DDFDocuments/v/G/SPS/NBDI54A1.docx</v>
      </c>
    </row>
    <row r="301" spans="1:20" ht="210" x14ac:dyDescent="0.25">
      <c r="A301" s="3" t="s">
        <v>47</v>
      </c>
      <c r="B301" s="9">
        <v>46009</v>
      </c>
      <c r="C301" s="13" t="str">
        <f>HYPERLINK("https://eping.wto.org/en/Search?viewData= G/SPS/N/BDI/57/Add.1, G/SPS/N/KEN/213/Add.1, G/SPS/N/RWA/50/Add.1, G/SPS/N/TZA/279/Add.1, G/SPS/N/UGA/254/Add.1"," G/SPS/N/BDI/57/Add.1, G/SPS/N/KEN/213/Add.1, G/SPS/N/RWA/50/Add.1, G/SPS/N/TZA/279/Add.1, G/SPS/N/UGA/254/Add.1")</f>
        <v xml:space="preserve"> G/SPS/N/BDI/57/Add.1, G/SPS/N/KEN/213/Add.1, G/SPS/N/RWA/50/Add.1, G/SPS/N/TZA/279/Add.1, G/SPS/N/UGA/254/Add.1</v>
      </c>
      <c r="D301" s="1" t="s">
        <v>1213</v>
      </c>
      <c r="E301" s="1" t="s">
        <v>2820</v>
      </c>
      <c r="F301" s="1" t="s">
        <v>2821</v>
      </c>
      <c r="G301" s="1" t="s">
        <v>2822</v>
      </c>
      <c r="H301" s="1" t="s">
        <v>201</v>
      </c>
      <c r="I301" s="1" t="s">
        <v>169</v>
      </c>
      <c r="J301" s="1" t="s">
        <v>23</v>
      </c>
      <c r="K301" s="1" t="s">
        <v>200</v>
      </c>
      <c r="L301" s="3"/>
      <c r="M301" s="9" t="s">
        <v>23</v>
      </c>
      <c r="N301" s="9" t="s">
        <v>23</v>
      </c>
      <c r="O301" s="9" t="s">
        <v>23</v>
      </c>
      <c r="P301" s="3" t="s">
        <v>71</v>
      </c>
      <c r="Q301" s="3"/>
      <c r="R301" s="3" t="str">
        <f>HYPERLINK("https://docs.wto.org/imrd/directdoc.asp?DDFDocuments/t/G/SPS/NBDI57A1.docx", "https://docs.wto.org/imrd/directdoc.asp?DDFDocuments/t/G/SPS/NBDI57A1.docx")</f>
        <v>https://docs.wto.org/imrd/directdoc.asp?DDFDocuments/t/G/SPS/NBDI57A1.docx</v>
      </c>
      <c r="S301" s="3" t="str">
        <f>HYPERLINK("https://docs.wto.org/imrd/directdoc.asp?DDFDocuments/u/G/SPS/NBDI57A1.docx", "https://docs.wto.org/imrd/directdoc.asp?DDFDocuments/u/G/SPS/NBDI57A1.docx")</f>
        <v>https://docs.wto.org/imrd/directdoc.asp?DDFDocuments/u/G/SPS/NBDI57A1.docx</v>
      </c>
      <c r="T301" s="3" t="str">
        <f>HYPERLINK("https://docs.wto.org/imrd/directdoc.asp?DDFDocuments/v/G/SPS/NBDI57A1.docx", "https://docs.wto.org/imrd/directdoc.asp?DDFDocuments/v/G/SPS/NBDI57A1.docx")</f>
        <v>https://docs.wto.org/imrd/directdoc.asp?DDFDocuments/v/G/SPS/NBDI57A1.docx</v>
      </c>
    </row>
    <row r="302" spans="1:20" ht="120" x14ac:dyDescent="0.25">
      <c r="A302" s="3" t="s">
        <v>28</v>
      </c>
      <c r="B302" s="9">
        <v>46009</v>
      </c>
      <c r="C302" s="13" t="str">
        <f>HYPERLINK("https://eping.wto.org/en/Search?viewData= G/SPS/N/BDI/46/Add.2, G/SPS/N/KEN/202/Add.2, G/SPS/N/RWA/39/Add.2, G/SPS/N/TZA/260/Add.2, G/SPS/N/UGA/243/Add.2"," G/SPS/N/BDI/46/Add.2, G/SPS/N/KEN/202/Add.2, G/SPS/N/RWA/39/Add.2, G/SPS/N/TZA/260/Add.2, G/SPS/N/UGA/243/Add.2")</f>
        <v xml:space="preserve"> G/SPS/N/BDI/46/Add.2, G/SPS/N/KEN/202/Add.2, G/SPS/N/RWA/39/Add.2, G/SPS/N/TZA/260/Add.2, G/SPS/N/UGA/243/Add.2</v>
      </c>
      <c r="D302" s="1" t="s">
        <v>2875</v>
      </c>
      <c r="E302" s="1" t="s">
        <v>2876</v>
      </c>
      <c r="F302" s="1" t="s">
        <v>1132</v>
      </c>
      <c r="G302" s="1" t="s">
        <v>1133</v>
      </c>
      <c r="H302" s="1" t="s">
        <v>131</v>
      </c>
      <c r="I302" s="1" t="s">
        <v>180</v>
      </c>
      <c r="J302" s="1" t="s">
        <v>23</v>
      </c>
      <c r="K302" s="1" t="s">
        <v>2783</v>
      </c>
      <c r="L302" s="3"/>
      <c r="M302" s="9" t="s">
        <v>23</v>
      </c>
      <c r="N302" s="9" t="s">
        <v>23</v>
      </c>
      <c r="O302" s="9" t="s">
        <v>23</v>
      </c>
      <c r="P302" s="3" t="s">
        <v>71</v>
      </c>
      <c r="Q302" s="3"/>
      <c r="R302" s="3" t="str">
        <f>HYPERLINK("https://docs.wto.org/imrd/directdoc.asp?DDFDocuments/t/G/SPS/NBDI46A2.docx", "https://docs.wto.org/imrd/directdoc.asp?DDFDocuments/t/G/SPS/NBDI46A2.docx")</f>
        <v>https://docs.wto.org/imrd/directdoc.asp?DDFDocuments/t/G/SPS/NBDI46A2.docx</v>
      </c>
      <c r="S302" s="3" t="str">
        <f>HYPERLINK("https://docs.wto.org/imrd/directdoc.asp?DDFDocuments/u/G/SPS/NBDI46A2.docx", "https://docs.wto.org/imrd/directdoc.asp?DDFDocuments/u/G/SPS/NBDI46A2.docx")</f>
        <v>https://docs.wto.org/imrd/directdoc.asp?DDFDocuments/u/G/SPS/NBDI46A2.docx</v>
      </c>
      <c r="T302" s="3" t="str">
        <f>HYPERLINK("https://docs.wto.org/imrd/directdoc.asp?DDFDocuments/v/G/SPS/NBDI46A2.docx", "https://docs.wto.org/imrd/directdoc.asp?DDFDocuments/v/G/SPS/NBDI46A2.docx")</f>
        <v>https://docs.wto.org/imrd/directdoc.asp?DDFDocuments/v/G/SPS/NBDI46A2.docx</v>
      </c>
    </row>
    <row r="303" spans="1:20" ht="120" x14ac:dyDescent="0.25">
      <c r="A303" s="3" t="s">
        <v>47</v>
      </c>
      <c r="B303" s="9">
        <v>46009</v>
      </c>
      <c r="C303" s="13" t="str">
        <f>HYPERLINK("https://eping.wto.org/en/Search?viewData= G/SPS/N/BDI/27/Add.2, G/SPS/N/KEN/180/Add.2, G/SPS/N/RWA/20/Add.2, G/SPS/N/TZA/213/Add.2, G/SPS/N/UGA/222/Add.2"," G/SPS/N/BDI/27/Add.2, G/SPS/N/KEN/180/Add.2, G/SPS/N/RWA/20/Add.2, G/SPS/N/TZA/213/Add.2, G/SPS/N/UGA/222/Add.2")</f>
        <v xml:space="preserve"> G/SPS/N/BDI/27/Add.2, G/SPS/N/KEN/180/Add.2, G/SPS/N/RWA/20/Add.2, G/SPS/N/TZA/213/Add.2, G/SPS/N/UGA/222/Add.2</v>
      </c>
      <c r="D303" s="1" t="s">
        <v>1309</v>
      </c>
      <c r="E303" s="1" t="s">
        <v>2845</v>
      </c>
      <c r="F303" s="1" t="s">
        <v>2846</v>
      </c>
      <c r="G303" s="1" t="s">
        <v>1312</v>
      </c>
      <c r="H303" s="1" t="s">
        <v>1235</v>
      </c>
      <c r="I303" s="1" t="s">
        <v>169</v>
      </c>
      <c r="J303" s="1" t="s">
        <v>23</v>
      </c>
      <c r="K303" s="1" t="s">
        <v>199</v>
      </c>
      <c r="L303" s="3"/>
      <c r="M303" s="9" t="s">
        <v>23</v>
      </c>
      <c r="N303" s="9" t="s">
        <v>23</v>
      </c>
      <c r="O303" s="9" t="s">
        <v>23</v>
      </c>
      <c r="P303" s="3" t="s">
        <v>71</v>
      </c>
      <c r="Q303" s="3"/>
      <c r="R303" s="3" t="str">
        <f>HYPERLINK("https://docs.wto.org/imrd/directdoc.asp?DDFDocuments/t/G/SPS/NBDI27A2.docx", "https://docs.wto.org/imrd/directdoc.asp?DDFDocuments/t/G/SPS/NBDI27A2.docx")</f>
        <v>https://docs.wto.org/imrd/directdoc.asp?DDFDocuments/t/G/SPS/NBDI27A2.docx</v>
      </c>
      <c r="S303" s="3" t="str">
        <f>HYPERLINK("https://docs.wto.org/imrd/directdoc.asp?DDFDocuments/u/G/SPS/NBDI27A2.docx", "https://docs.wto.org/imrd/directdoc.asp?DDFDocuments/u/G/SPS/NBDI27A2.docx")</f>
        <v>https://docs.wto.org/imrd/directdoc.asp?DDFDocuments/u/G/SPS/NBDI27A2.docx</v>
      </c>
      <c r="T303" s="3" t="str">
        <f>HYPERLINK("https://docs.wto.org/imrd/directdoc.asp?DDFDocuments/v/G/SPS/NBDI27A2.docx", "https://docs.wto.org/imrd/directdoc.asp?DDFDocuments/v/G/SPS/NBDI27A2.docx")</f>
        <v>https://docs.wto.org/imrd/directdoc.asp?DDFDocuments/v/G/SPS/NBDI27A2.docx</v>
      </c>
    </row>
    <row r="304" spans="1:20" ht="120" x14ac:dyDescent="0.25">
      <c r="A304" s="3" t="s">
        <v>43</v>
      </c>
      <c r="B304" s="9">
        <v>46009</v>
      </c>
      <c r="C304" s="13" t="str">
        <f>HYPERLINK("https://eping.wto.org/en/Search?viewData= G/SPS/N/BDI/27/Add.2, G/SPS/N/KEN/180/Add.2, G/SPS/N/RWA/20/Add.2, G/SPS/N/TZA/213/Add.2, G/SPS/N/UGA/222/Add.2"," G/SPS/N/BDI/27/Add.2, G/SPS/N/KEN/180/Add.2, G/SPS/N/RWA/20/Add.2, G/SPS/N/TZA/213/Add.2, G/SPS/N/UGA/222/Add.2")</f>
        <v xml:space="preserve"> G/SPS/N/BDI/27/Add.2, G/SPS/N/KEN/180/Add.2, G/SPS/N/RWA/20/Add.2, G/SPS/N/TZA/213/Add.2, G/SPS/N/UGA/222/Add.2</v>
      </c>
      <c r="D304" s="1" t="s">
        <v>1309</v>
      </c>
      <c r="E304" s="1" t="s">
        <v>2845</v>
      </c>
      <c r="F304" s="1" t="s">
        <v>2846</v>
      </c>
      <c r="G304" s="1" t="s">
        <v>1312</v>
      </c>
      <c r="H304" s="1" t="s">
        <v>1235</v>
      </c>
      <c r="I304" s="1" t="s">
        <v>169</v>
      </c>
      <c r="J304" s="1" t="s">
        <v>23</v>
      </c>
      <c r="K304" s="1" t="s">
        <v>200</v>
      </c>
      <c r="L304" s="3"/>
      <c r="M304" s="9" t="s">
        <v>23</v>
      </c>
      <c r="N304" s="9" t="s">
        <v>23</v>
      </c>
      <c r="O304" s="9" t="s">
        <v>23</v>
      </c>
      <c r="P304" s="3" t="s">
        <v>71</v>
      </c>
      <c r="Q304" s="3"/>
      <c r="R304" s="3" t="str">
        <f>HYPERLINK("https://docs.wto.org/imrd/directdoc.asp?DDFDocuments/t/G/SPS/NBDI27A2.docx", "https://docs.wto.org/imrd/directdoc.asp?DDFDocuments/t/G/SPS/NBDI27A2.docx")</f>
        <v>https://docs.wto.org/imrd/directdoc.asp?DDFDocuments/t/G/SPS/NBDI27A2.docx</v>
      </c>
      <c r="S304" s="3" t="str">
        <f>HYPERLINK("https://docs.wto.org/imrd/directdoc.asp?DDFDocuments/u/G/SPS/NBDI27A2.docx", "https://docs.wto.org/imrd/directdoc.asp?DDFDocuments/u/G/SPS/NBDI27A2.docx")</f>
        <v>https://docs.wto.org/imrd/directdoc.asp?DDFDocuments/u/G/SPS/NBDI27A2.docx</v>
      </c>
      <c r="T304" s="3" t="str">
        <f>HYPERLINK("https://docs.wto.org/imrd/directdoc.asp?DDFDocuments/v/G/SPS/NBDI27A2.docx", "https://docs.wto.org/imrd/directdoc.asp?DDFDocuments/v/G/SPS/NBDI27A2.docx")</f>
        <v>https://docs.wto.org/imrd/directdoc.asp?DDFDocuments/v/G/SPS/NBDI27A2.docx</v>
      </c>
    </row>
    <row r="305" spans="1:20" ht="180" x14ac:dyDescent="0.25">
      <c r="A305" s="3" t="s">
        <v>47</v>
      </c>
      <c r="B305" s="9">
        <v>46009</v>
      </c>
      <c r="C305" s="13" t="str">
        <f>HYPERLINK("https://eping.wto.org/en/Search?viewData= G/SPS/N/BDI/29/Add.2, G/SPS/N/KEN/182/Add.2, G/SPS/N/RWA/22/Add.2, G/SPS/N/TZA/215/Add.2, G/SPS/N/UGA/224/Add.2"," G/SPS/N/BDI/29/Add.2, G/SPS/N/KEN/182/Add.2, G/SPS/N/RWA/22/Add.2, G/SPS/N/TZA/215/Add.2, G/SPS/N/UGA/224/Add.2")</f>
        <v xml:space="preserve"> G/SPS/N/BDI/29/Add.2, G/SPS/N/KEN/182/Add.2, G/SPS/N/RWA/22/Add.2, G/SPS/N/TZA/215/Add.2, G/SPS/N/UGA/224/Add.2</v>
      </c>
      <c r="D305" s="1" t="s">
        <v>1282</v>
      </c>
      <c r="E305" s="1" t="s">
        <v>2868</v>
      </c>
      <c r="F305" s="1" t="s">
        <v>2869</v>
      </c>
      <c r="G305" s="1" t="s">
        <v>1285</v>
      </c>
      <c r="H305" s="1" t="s">
        <v>1235</v>
      </c>
      <c r="I305" s="1" t="s">
        <v>169</v>
      </c>
      <c r="J305" s="1" t="s">
        <v>23</v>
      </c>
      <c r="K305" s="1" t="s">
        <v>200</v>
      </c>
      <c r="L305" s="3"/>
      <c r="M305" s="9" t="s">
        <v>23</v>
      </c>
      <c r="N305" s="9" t="s">
        <v>23</v>
      </c>
      <c r="O305" s="9" t="s">
        <v>23</v>
      </c>
      <c r="P305" s="3" t="s">
        <v>71</v>
      </c>
      <c r="Q305" s="3"/>
      <c r="R305" s="3" t="str">
        <f>HYPERLINK("https://docs.wto.org/imrd/directdoc.asp?DDFDocuments/t/G/SPS/NBDI29A2.docx", "https://docs.wto.org/imrd/directdoc.asp?DDFDocuments/t/G/SPS/NBDI29A2.docx")</f>
        <v>https://docs.wto.org/imrd/directdoc.asp?DDFDocuments/t/G/SPS/NBDI29A2.docx</v>
      </c>
      <c r="S305" s="3" t="str">
        <f>HYPERLINK("https://docs.wto.org/imrd/directdoc.asp?DDFDocuments/u/G/SPS/NBDI29A2.docx", "https://docs.wto.org/imrd/directdoc.asp?DDFDocuments/u/G/SPS/NBDI29A2.docx")</f>
        <v>https://docs.wto.org/imrd/directdoc.asp?DDFDocuments/u/G/SPS/NBDI29A2.docx</v>
      </c>
      <c r="T305" s="3" t="str">
        <f>HYPERLINK("https://docs.wto.org/imrd/directdoc.asp?DDFDocuments/v/G/SPS/NBDI29A2.docx", "https://docs.wto.org/imrd/directdoc.asp?DDFDocuments/v/G/SPS/NBDI29A2.docx")</f>
        <v>https://docs.wto.org/imrd/directdoc.asp?DDFDocuments/v/G/SPS/NBDI29A2.docx</v>
      </c>
    </row>
    <row r="306" spans="1:20" ht="180" x14ac:dyDescent="0.25">
      <c r="A306" s="3" t="s">
        <v>43</v>
      </c>
      <c r="B306" s="9">
        <v>46009</v>
      </c>
      <c r="C306" s="13" t="str">
        <f>HYPERLINK("https://eping.wto.org/en/Search?viewData= G/SPS/N/BDI/29/Add.2, G/SPS/N/KEN/182/Add.2, G/SPS/N/RWA/22/Add.2, G/SPS/N/TZA/215/Add.2, G/SPS/N/UGA/224/Add.2"," G/SPS/N/BDI/29/Add.2, G/SPS/N/KEN/182/Add.2, G/SPS/N/RWA/22/Add.2, G/SPS/N/TZA/215/Add.2, G/SPS/N/UGA/224/Add.2")</f>
        <v xml:space="preserve"> G/SPS/N/BDI/29/Add.2, G/SPS/N/KEN/182/Add.2, G/SPS/N/RWA/22/Add.2, G/SPS/N/TZA/215/Add.2, G/SPS/N/UGA/224/Add.2</v>
      </c>
      <c r="D306" s="1" t="s">
        <v>1282</v>
      </c>
      <c r="E306" s="1" t="s">
        <v>2868</v>
      </c>
      <c r="F306" s="1" t="s">
        <v>2869</v>
      </c>
      <c r="G306" s="1" t="s">
        <v>1285</v>
      </c>
      <c r="H306" s="1" t="s">
        <v>1235</v>
      </c>
      <c r="I306" s="1" t="s">
        <v>169</v>
      </c>
      <c r="J306" s="1" t="s">
        <v>23</v>
      </c>
      <c r="K306" s="1" t="s">
        <v>200</v>
      </c>
      <c r="L306" s="3"/>
      <c r="M306" s="9" t="s">
        <v>23</v>
      </c>
      <c r="N306" s="9" t="s">
        <v>23</v>
      </c>
      <c r="O306" s="9" t="s">
        <v>23</v>
      </c>
      <c r="P306" s="3" t="s">
        <v>71</v>
      </c>
      <c r="Q306" s="3"/>
      <c r="R306" s="3" t="str">
        <f>HYPERLINK("https://docs.wto.org/imrd/directdoc.asp?DDFDocuments/t/G/SPS/NBDI29A2.docx", "https://docs.wto.org/imrd/directdoc.asp?DDFDocuments/t/G/SPS/NBDI29A2.docx")</f>
        <v>https://docs.wto.org/imrd/directdoc.asp?DDFDocuments/t/G/SPS/NBDI29A2.docx</v>
      </c>
      <c r="S306" s="3" t="str">
        <f>HYPERLINK("https://docs.wto.org/imrd/directdoc.asp?DDFDocuments/u/G/SPS/NBDI29A2.docx", "https://docs.wto.org/imrd/directdoc.asp?DDFDocuments/u/G/SPS/NBDI29A2.docx")</f>
        <v>https://docs.wto.org/imrd/directdoc.asp?DDFDocuments/u/G/SPS/NBDI29A2.docx</v>
      </c>
      <c r="T306" s="3" t="str">
        <f>HYPERLINK("https://docs.wto.org/imrd/directdoc.asp?DDFDocuments/v/G/SPS/NBDI29A2.docx", "https://docs.wto.org/imrd/directdoc.asp?DDFDocuments/v/G/SPS/NBDI29A2.docx")</f>
        <v>https://docs.wto.org/imrd/directdoc.asp?DDFDocuments/v/G/SPS/NBDI29A2.docx</v>
      </c>
    </row>
    <row r="307" spans="1:20" ht="300" x14ac:dyDescent="0.25">
      <c r="A307" s="3" t="s">
        <v>22</v>
      </c>
      <c r="B307" s="9">
        <v>46009</v>
      </c>
      <c r="C307" s="13" t="str">
        <f>HYPERLINK("https://eping.wto.org/en/Search?viewData= G/SPS/N/BDI/26/Add.1, G/SPS/N/KEN/179/Add.1, G/SPS/N/RWA/19/Add.1, G/SPS/N/TZA/212/Add.1, G/SPS/N/UGA/221/Add.1"," G/SPS/N/BDI/26/Add.1, G/SPS/N/KEN/179/Add.1, G/SPS/N/RWA/19/Add.1, G/SPS/N/TZA/212/Add.1, G/SPS/N/UGA/221/Add.1")</f>
        <v xml:space="preserve"> G/SPS/N/BDI/26/Add.1, G/SPS/N/KEN/179/Add.1, G/SPS/N/RWA/19/Add.1, G/SPS/N/TZA/212/Add.1, G/SPS/N/UGA/221/Add.1</v>
      </c>
      <c r="D307" s="1" t="s">
        <v>2864</v>
      </c>
      <c r="E307" s="1" t="s">
        <v>2865</v>
      </c>
      <c r="F307" s="1" t="s">
        <v>2866</v>
      </c>
      <c r="G307" s="1" t="s">
        <v>2867</v>
      </c>
      <c r="H307" s="1" t="s">
        <v>1235</v>
      </c>
      <c r="I307" s="1" t="s">
        <v>169</v>
      </c>
      <c r="J307" s="1" t="s">
        <v>23</v>
      </c>
      <c r="K307" s="1" t="s">
        <v>200</v>
      </c>
      <c r="L307" s="3"/>
      <c r="M307" s="9" t="s">
        <v>23</v>
      </c>
      <c r="N307" s="9" t="s">
        <v>23</v>
      </c>
      <c r="O307" s="9" t="s">
        <v>23</v>
      </c>
      <c r="P307" s="3" t="s">
        <v>71</v>
      </c>
      <c r="Q307" s="3"/>
      <c r="R307" s="3" t="str">
        <f>HYPERLINK("https://docs.wto.org/imrd/directdoc.asp?DDFDocuments/t/G/SPS/NBDI26A1.docx", "https://docs.wto.org/imrd/directdoc.asp?DDFDocuments/t/G/SPS/NBDI26A1.docx")</f>
        <v>https://docs.wto.org/imrd/directdoc.asp?DDFDocuments/t/G/SPS/NBDI26A1.docx</v>
      </c>
      <c r="S307" s="3" t="str">
        <f>HYPERLINK("https://docs.wto.org/imrd/directdoc.asp?DDFDocuments/u/G/SPS/NBDI26A1.docx", "https://docs.wto.org/imrd/directdoc.asp?DDFDocuments/u/G/SPS/NBDI26A1.docx")</f>
        <v>https://docs.wto.org/imrd/directdoc.asp?DDFDocuments/u/G/SPS/NBDI26A1.docx</v>
      </c>
      <c r="T307" s="3" t="str">
        <f>HYPERLINK("https://docs.wto.org/imrd/directdoc.asp?DDFDocuments/v/G/SPS/NBDI26A1.docx", "https://docs.wto.org/imrd/directdoc.asp?DDFDocuments/v/G/SPS/NBDI26A1.docx")</f>
        <v>https://docs.wto.org/imrd/directdoc.asp?DDFDocuments/v/G/SPS/NBDI26A1.docx</v>
      </c>
    </row>
    <row r="308" spans="1:20" ht="120" x14ac:dyDescent="0.25">
      <c r="A308" s="3" t="s">
        <v>126</v>
      </c>
      <c r="B308" s="9">
        <v>46009</v>
      </c>
      <c r="C308" s="13" t="str">
        <f>HYPERLINK("https://eping.wto.org/en/Search?viewData= G/SPS/N/BDI/43/Add.2, G/SPS/N/KEN/199/Add.2, G/SPS/N/RWA/36/Add.2, G/SPS/N/TZA/257/Add.2, G/SPS/N/UGA/240/Add.2"," G/SPS/N/BDI/43/Add.2, G/SPS/N/KEN/199/Add.2, G/SPS/N/RWA/36/Add.2, G/SPS/N/TZA/257/Add.2, G/SPS/N/UGA/240/Add.2")</f>
        <v xml:space="preserve"> G/SPS/N/BDI/43/Add.2, G/SPS/N/KEN/199/Add.2, G/SPS/N/RWA/36/Add.2, G/SPS/N/TZA/257/Add.2, G/SPS/N/UGA/240/Add.2</v>
      </c>
      <c r="D308" s="1" t="s">
        <v>2872</v>
      </c>
      <c r="E308" s="1" t="s">
        <v>2873</v>
      </c>
      <c r="F308" s="1" t="s">
        <v>1132</v>
      </c>
      <c r="G308" s="1" t="s">
        <v>1133</v>
      </c>
      <c r="H308" s="1" t="s">
        <v>131</v>
      </c>
      <c r="I308" s="1" t="s">
        <v>191</v>
      </c>
      <c r="J308" s="1" t="s">
        <v>23</v>
      </c>
      <c r="K308" s="1" t="s">
        <v>2874</v>
      </c>
      <c r="L308" s="3"/>
      <c r="M308" s="9" t="s">
        <v>23</v>
      </c>
      <c r="N308" s="9" t="s">
        <v>23</v>
      </c>
      <c r="O308" s="9" t="s">
        <v>23</v>
      </c>
      <c r="P308" s="3" t="s">
        <v>71</v>
      </c>
      <c r="Q308" s="3"/>
      <c r="R308" s="3" t="str">
        <f>HYPERLINK("https://docs.wto.org/imrd/directdoc.asp?DDFDocuments/t/G/SPS/NBDI43A2.docx", "https://docs.wto.org/imrd/directdoc.asp?DDFDocuments/t/G/SPS/NBDI43A2.docx")</f>
        <v>https://docs.wto.org/imrd/directdoc.asp?DDFDocuments/t/G/SPS/NBDI43A2.docx</v>
      </c>
      <c r="S308" s="3" t="str">
        <f>HYPERLINK("https://docs.wto.org/imrd/directdoc.asp?DDFDocuments/u/G/SPS/NBDI43A2.docx", "https://docs.wto.org/imrd/directdoc.asp?DDFDocuments/u/G/SPS/NBDI43A2.docx")</f>
        <v>https://docs.wto.org/imrd/directdoc.asp?DDFDocuments/u/G/SPS/NBDI43A2.docx</v>
      </c>
      <c r="T308" s="3" t="str">
        <f>HYPERLINK("https://docs.wto.org/imrd/directdoc.asp?DDFDocuments/v/G/SPS/NBDI43A2.docx", "https://docs.wto.org/imrd/directdoc.asp?DDFDocuments/v/G/SPS/NBDI43A2.docx")</f>
        <v>https://docs.wto.org/imrd/directdoc.asp?DDFDocuments/v/G/SPS/NBDI43A2.docx</v>
      </c>
    </row>
    <row r="309" spans="1:20" ht="409.5" x14ac:dyDescent="0.25">
      <c r="A309" s="3" t="s">
        <v>22</v>
      </c>
      <c r="B309" s="9">
        <v>46009</v>
      </c>
      <c r="C309" s="13" t="str">
        <f>HYPERLINK("https://eping.wto.org/en/Search?viewData= G/SPS/N/BDI/114/Add.1, G/SPS/N/KEN/293/Add.1, G/SPS/N/RWA/107/Add.1, G/SPS/N/TZA/372/Add.1, G/SPS/N/UGA/365/Add.1"," G/SPS/N/BDI/114/Add.1, G/SPS/N/KEN/293/Add.1, G/SPS/N/RWA/107/Add.1, G/SPS/N/TZA/372/Add.1, G/SPS/N/UGA/365/Add.1")</f>
        <v xml:space="preserve"> G/SPS/N/BDI/114/Add.1, G/SPS/N/KEN/293/Add.1, G/SPS/N/RWA/107/Add.1, G/SPS/N/TZA/372/Add.1, G/SPS/N/UGA/365/Add.1</v>
      </c>
      <c r="D309" s="1" t="s">
        <v>2847</v>
      </c>
      <c r="E309" s="1" t="s">
        <v>2848</v>
      </c>
      <c r="F309" s="1" t="s">
        <v>1196</v>
      </c>
      <c r="G309" s="1" t="s">
        <v>1197</v>
      </c>
      <c r="H309" s="1" t="s">
        <v>97</v>
      </c>
      <c r="I309" s="1" t="s">
        <v>169</v>
      </c>
      <c r="J309" s="1" t="s">
        <v>23</v>
      </c>
      <c r="K309" s="1" t="s">
        <v>199</v>
      </c>
      <c r="L309" s="3"/>
      <c r="M309" s="9" t="s">
        <v>23</v>
      </c>
      <c r="N309" s="9" t="s">
        <v>23</v>
      </c>
      <c r="O309" s="9" t="s">
        <v>23</v>
      </c>
      <c r="P309" s="3" t="s">
        <v>71</v>
      </c>
      <c r="Q309" s="3"/>
      <c r="R309" s="3" t="str">
        <f>HYPERLINK("https://docs.wto.org/imrd/directdoc.asp?DDFDocuments/t/G/SPS/NBDI114A1.docx", "https://docs.wto.org/imrd/directdoc.asp?DDFDocuments/t/G/SPS/NBDI114A1.docx")</f>
        <v>https://docs.wto.org/imrd/directdoc.asp?DDFDocuments/t/G/SPS/NBDI114A1.docx</v>
      </c>
      <c r="S309" s="3" t="str">
        <f>HYPERLINK("https://docs.wto.org/imrd/directdoc.asp?DDFDocuments/u/G/SPS/NBDI114A1.docx", "https://docs.wto.org/imrd/directdoc.asp?DDFDocuments/u/G/SPS/NBDI114A1.docx")</f>
        <v>https://docs.wto.org/imrd/directdoc.asp?DDFDocuments/u/G/SPS/NBDI114A1.docx</v>
      </c>
      <c r="T309" s="3" t="str">
        <f>HYPERLINK("https://docs.wto.org/imrd/directdoc.asp?DDFDocuments/v/G/SPS/NBDI114A1.docx", "https://docs.wto.org/imrd/directdoc.asp?DDFDocuments/v/G/SPS/NBDI114A1.docx")</f>
        <v>https://docs.wto.org/imrd/directdoc.asp?DDFDocuments/v/G/SPS/NBDI114A1.docx</v>
      </c>
    </row>
    <row r="310" spans="1:20" ht="150" x14ac:dyDescent="0.25">
      <c r="A310" s="3" t="s">
        <v>126</v>
      </c>
      <c r="B310" s="9">
        <v>46009</v>
      </c>
      <c r="C310" s="13" t="str">
        <f>HYPERLINK("https://eping.wto.org/en/Search?viewData= G/SPS/N/BDI/84/Add.1, G/SPS/N/KEN/251/Add.1, G/SPS/N/RWA/77/Add.1, G/SPS/N/TZA/319/Add.1, G/SPS/N/UGA/303/Add.1"," G/SPS/N/BDI/84/Add.1, G/SPS/N/KEN/251/Add.1, G/SPS/N/RWA/77/Add.1, G/SPS/N/TZA/319/Add.1, G/SPS/N/UGA/303/Add.1")</f>
        <v xml:space="preserve"> G/SPS/N/BDI/84/Add.1, G/SPS/N/KEN/251/Add.1, G/SPS/N/RWA/77/Add.1, G/SPS/N/TZA/319/Add.1, G/SPS/N/UGA/303/Add.1</v>
      </c>
      <c r="D310" s="1" t="s">
        <v>2905</v>
      </c>
      <c r="E310" s="1" t="s">
        <v>2906</v>
      </c>
      <c r="F310" s="1" t="s">
        <v>2907</v>
      </c>
      <c r="G310" s="1" t="s">
        <v>1293</v>
      </c>
      <c r="H310" s="1" t="s">
        <v>1208</v>
      </c>
      <c r="I310" s="1" t="s">
        <v>2777</v>
      </c>
      <c r="J310" s="1" t="s">
        <v>23</v>
      </c>
      <c r="K310" s="1" t="s">
        <v>209</v>
      </c>
      <c r="L310" s="3"/>
      <c r="M310" s="9" t="s">
        <v>23</v>
      </c>
      <c r="N310" s="9" t="s">
        <v>23</v>
      </c>
      <c r="O310" s="9" t="s">
        <v>23</v>
      </c>
      <c r="P310" s="3" t="s">
        <v>71</v>
      </c>
      <c r="Q310" s="3"/>
      <c r="R310" s="3" t="str">
        <f>HYPERLINK("https://docs.wto.org/imrd/directdoc.asp?DDFDocuments/t/G/SPS/NBDI84A1.docx", "https://docs.wto.org/imrd/directdoc.asp?DDFDocuments/t/G/SPS/NBDI84A1.docx")</f>
        <v>https://docs.wto.org/imrd/directdoc.asp?DDFDocuments/t/G/SPS/NBDI84A1.docx</v>
      </c>
      <c r="S310" s="3" t="str">
        <f>HYPERLINK("https://docs.wto.org/imrd/directdoc.asp?DDFDocuments/u/G/SPS/NBDI84A1.docx", "https://docs.wto.org/imrd/directdoc.asp?DDFDocuments/u/G/SPS/NBDI84A1.docx")</f>
        <v>https://docs.wto.org/imrd/directdoc.asp?DDFDocuments/u/G/SPS/NBDI84A1.docx</v>
      </c>
      <c r="T310" s="3" t="str">
        <f>HYPERLINK("https://docs.wto.org/imrd/directdoc.asp?DDFDocuments/v/G/SPS/NBDI84A1.docx", "https://docs.wto.org/imrd/directdoc.asp?DDFDocuments/v/G/SPS/NBDI84A1.docx")</f>
        <v>https://docs.wto.org/imrd/directdoc.asp?DDFDocuments/v/G/SPS/NBDI84A1.docx</v>
      </c>
    </row>
    <row r="311" spans="1:20" ht="409.5" x14ac:dyDescent="0.25">
      <c r="A311" s="3" t="s">
        <v>47</v>
      </c>
      <c r="B311" s="9">
        <v>46009</v>
      </c>
      <c r="C311" s="13" t="str">
        <f>HYPERLINK("https://eping.wto.org/en/Search?viewData= G/SPS/N/BDI/85/Add.1, G/SPS/N/KEN/252/Add.1, G/SPS/N/RWA/78/Add.1, G/SPS/N/TZA/320/Add.1, G/SPS/N/UGA/304/Add.1"," G/SPS/N/BDI/85/Add.1, G/SPS/N/KEN/252/Add.1, G/SPS/N/RWA/78/Add.1, G/SPS/N/TZA/320/Add.1, G/SPS/N/UGA/304/Add.1")</f>
        <v xml:space="preserve"> G/SPS/N/BDI/85/Add.1, G/SPS/N/KEN/252/Add.1, G/SPS/N/RWA/78/Add.1, G/SPS/N/TZA/320/Add.1, G/SPS/N/UGA/304/Add.1</v>
      </c>
      <c r="D311" s="1" t="s">
        <v>1344</v>
      </c>
      <c r="E311" s="1" t="s">
        <v>2832</v>
      </c>
      <c r="F311" s="1" t="s">
        <v>2833</v>
      </c>
      <c r="G311" s="1" t="s">
        <v>2834</v>
      </c>
      <c r="H311" s="1" t="s">
        <v>1208</v>
      </c>
      <c r="I311" s="1" t="s">
        <v>2777</v>
      </c>
      <c r="J311" s="1" t="s">
        <v>23</v>
      </c>
      <c r="K311" s="1" t="s">
        <v>207</v>
      </c>
      <c r="L311" s="3"/>
      <c r="M311" s="9" t="s">
        <v>23</v>
      </c>
      <c r="N311" s="9" t="s">
        <v>23</v>
      </c>
      <c r="O311" s="9" t="s">
        <v>23</v>
      </c>
      <c r="P311" s="3" t="s">
        <v>71</v>
      </c>
      <c r="Q311" s="3"/>
      <c r="R311" s="3" t="str">
        <f>HYPERLINK("https://docs.wto.org/imrd/directdoc.asp?DDFDocuments/t/G/SPS/NBDI85A1.docx", "https://docs.wto.org/imrd/directdoc.asp?DDFDocuments/t/G/SPS/NBDI85A1.docx")</f>
        <v>https://docs.wto.org/imrd/directdoc.asp?DDFDocuments/t/G/SPS/NBDI85A1.docx</v>
      </c>
      <c r="S311" s="3" t="str">
        <f>HYPERLINK("https://docs.wto.org/imrd/directdoc.asp?DDFDocuments/u/G/SPS/NBDI85A1.docx", "https://docs.wto.org/imrd/directdoc.asp?DDFDocuments/u/G/SPS/NBDI85A1.docx")</f>
        <v>https://docs.wto.org/imrd/directdoc.asp?DDFDocuments/u/G/SPS/NBDI85A1.docx</v>
      </c>
      <c r="T311" s="3" t="str">
        <f>HYPERLINK("https://docs.wto.org/imrd/directdoc.asp?DDFDocuments/v/G/SPS/NBDI85A1.docx", "https://docs.wto.org/imrd/directdoc.asp?DDFDocuments/v/G/SPS/NBDI85A1.docx")</f>
        <v>https://docs.wto.org/imrd/directdoc.asp?DDFDocuments/v/G/SPS/NBDI85A1.docx</v>
      </c>
    </row>
    <row r="312" spans="1:20" ht="90" x14ac:dyDescent="0.25">
      <c r="A312" s="3" t="s">
        <v>47</v>
      </c>
      <c r="B312" s="9">
        <v>46009</v>
      </c>
      <c r="C312" s="13" t="str">
        <f>HYPERLINK("https://eping.wto.org/en/Search?viewData= G/SPS/N/BDI/87/Add.1, G/SPS/N/KEN/254/Add.1, G/SPS/N/RWA/80/Add.1, G/SPS/N/TZA/322/Add.1, G/SPS/N/UGA/306/Add.1"," G/SPS/N/BDI/87/Add.1, G/SPS/N/KEN/254/Add.1, G/SPS/N/RWA/80/Add.1, G/SPS/N/TZA/322/Add.1, G/SPS/N/UGA/306/Add.1")</f>
        <v xml:space="preserve"> G/SPS/N/BDI/87/Add.1, G/SPS/N/KEN/254/Add.1, G/SPS/N/RWA/80/Add.1, G/SPS/N/TZA/322/Add.1, G/SPS/N/UGA/306/Add.1</v>
      </c>
      <c r="D312" s="1" t="s">
        <v>2802</v>
      </c>
      <c r="E312" s="1" t="s">
        <v>2803</v>
      </c>
      <c r="F312" s="1" t="s">
        <v>468</v>
      </c>
      <c r="G312" s="1" t="s">
        <v>23</v>
      </c>
      <c r="H312" s="1" t="s">
        <v>1208</v>
      </c>
      <c r="I312" s="1" t="s">
        <v>188</v>
      </c>
      <c r="J312" s="1" t="s">
        <v>23</v>
      </c>
      <c r="K312" s="1" t="s">
        <v>2795</v>
      </c>
      <c r="L312" s="3"/>
      <c r="M312" s="9" t="s">
        <v>23</v>
      </c>
      <c r="N312" s="9" t="s">
        <v>23</v>
      </c>
      <c r="O312" s="9" t="s">
        <v>23</v>
      </c>
      <c r="P312" s="3" t="s">
        <v>71</v>
      </c>
      <c r="Q312" s="3"/>
      <c r="R312" s="3" t="str">
        <f>HYPERLINK("https://docs.wto.org/imrd/directdoc.asp?DDFDocuments/t/G/SPS/NBDI87A1.docx", "https://docs.wto.org/imrd/directdoc.asp?DDFDocuments/t/G/SPS/NBDI87A1.docx")</f>
        <v>https://docs.wto.org/imrd/directdoc.asp?DDFDocuments/t/G/SPS/NBDI87A1.docx</v>
      </c>
      <c r="S312" s="3" t="str">
        <f>HYPERLINK("https://docs.wto.org/imrd/directdoc.asp?DDFDocuments/u/G/SPS/NBDI87A1.docx", "https://docs.wto.org/imrd/directdoc.asp?DDFDocuments/u/G/SPS/NBDI87A1.docx")</f>
        <v>https://docs.wto.org/imrd/directdoc.asp?DDFDocuments/u/G/SPS/NBDI87A1.docx</v>
      </c>
      <c r="T312" s="3" t="str">
        <f>HYPERLINK("https://docs.wto.org/imrd/directdoc.asp?DDFDocuments/v/G/SPS/NBDI87A1.docx", "https://docs.wto.org/imrd/directdoc.asp?DDFDocuments/v/G/SPS/NBDI87A1.docx")</f>
        <v>https://docs.wto.org/imrd/directdoc.asp?DDFDocuments/v/G/SPS/NBDI87A1.docx</v>
      </c>
    </row>
    <row r="313" spans="1:20" ht="75" x14ac:dyDescent="0.25">
      <c r="A313" s="3" t="s">
        <v>22</v>
      </c>
      <c r="B313" s="9">
        <v>46009</v>
      </c>
      <c r="C313" s="13" t="str">
        <f>HYPERLINK("https://eping.wto.org/en/Search?viewData= G/SPS/N/BDI/59/Add.1, G/SPS/N/KEN/215/Add.1, G/SPS/N/RWA/52/Add.1, G/SPS/N/TZA/281/Add.1, G/SPS/N/UGA/256/Add.1"," G/SPS/N/BDI/59/Add.1, G/SPS/N/KEN/215/Add.1, G/SPS/N/RWA/52/Add.1, G/SPS/N/TZA/281/Add.1, G/SPS/N/UGA/256/Add.1")</f>
        <v xml:space="preserve"> G/SPS/N/BDI/59/Add.1, G/SPS/N/KEN/215/Add.1, G/SPS/N/RWA/52/Add.1, G/SPS/N/TZA/281/Add.1, G/SPS/N/UGA/256/Add.1</v>
      </c>
      <c r="D313" s="1" t="s">
        <v>2850</v>
      </c>
      <c r="E313" s="1" t="s">
        <v>2851</v>
      </c>
      <c r="F313" s="1" t="s">
        <v>2837</v>
      </c>
      <c r="G313" s="1" t="s">
        <v>1265</v>
      </c>
      <c r="H313" s="1" t="s">
        <v>1266</v>
      </c>
      <c r="I313" s="1" t="s">
        <v>169</v>
      </c>
      <c r="J313" s="1" t="s">
        <v>23</v>
      </c>
      <c r="K313" s="1" t="s">
        <v>200</v>
      </c>
      <c r="L313" s="3"/>
      <c r="M313" s="9" t="s">
        <v>23</v>
      </c>
      <c r="N313" s="9" t="s">
        <v>23</v>
      </c>
      <c r="O313" s="9" t="s">
        <v>23</v>
      </c>
      <c r="P313" s="3" t="s">
        <v>71</v>
      </c>
      <c r="Q313" s="3"/>
      <c r="R313" s="3" t="str">
        <f>HYPERLINK("https://docs.wto.org/imrd/directdoc.asp?DDFDocuments/t/G/SPS/NBDI59A1.docx", "https://docs.wto.org/imrd/directdoc.asp?DDFDocuments/t/G/SPS/NBDI59A1.docx")</f>
        <v>https://docs.wto.org/imrd/directdoc.asp?DDFDocuments/t/G/SPS/NBDI59A1.docx</v>
      </c>
      <c r="S313" s="3" t="str">
        <f>HYPERLINK("https://docs.wto.org/imrd/directdoc.asp?DDFDocuments/u/G/SPS/NBDI59A1.docx", "https://docs.wto.org/imrd/directdoc.asp?DDFDocuments/u/G/SPS/NBDI59A1.docx")</f>
        <v>https://docs.wto.org/imrd/directdoc.asp?DDFDocuments/u/G/SPS/NBDI59A1.docx</v>
      </c>
      <c r="T313" s="3" t="str">
        <f>HYPERLINK("https://docs.wto.org/imrd/directdoc.asp?DDFDocuments/v/G/SPS/NBDI59A1.docx", "https://docs.wto.org/imrd/directdoc.asp?DDFDocuments/v/G/SPS/NBDI59A1.docx")</f>
        <v>https://docs.wto.org/imrd/directdoc.asp?DDFDocuments/v/G/SPS/NBDI59A1.docx</v>
      </c>
    </row>
    <row r="314" spans="1:20" ht="75" x14ac:dyDescent="0.25">
      <c r="A314" s="3" t="s">
        <v>126</v>
      </c>
      <c r="B314" s="9">
        <v>46009</v>
      </c>
      <c r="C314" s="13" t="str">
        <f>HYPERLINK("https://eping.wto.org/en/Search?viewData= G/SPS/N/BDI/59/Add.1, G/SPS/N/KEN/215/Add.1, G/SPS/N/RWA/52/Add.1, G/SPS/N/TZA/281/Add.1, G/SPS/N/UGA/256/Add.1"," G/SPS/N/BDI/59/Add.1, G/SPS/N/KEN/215/Add.1, G/SPS/N/RWA/52/Add.1, G/SPS/N/TZA/281/Add.1, G/SPS/N/UGA/256/Add.1")</f>
        <v xml:space="preserve"> G/SPS/N/BDI/59/Add.1, G/SPS/N/KEN/215/Add.1, G/SPS/N/RWA/52/Add.1, G/SPS/N/TZA/281/Add.1, G/SPS/N/UGA/256/Add.1</v>
      </c>
      <c r="D314" s="1" t="s">
        <v>2850</v>
      </c>
      <c r="E314" s="1" t="s">
        <v>2851</v>
      </c>
      <c r="F314" s="1" t="s">
        <v>2837</v>
      </c>
      <c r="G314" s="1" t="s">
        <v>1265</v>
      </c>
      <c r="H314" s="1" t="s">
        <v>1266</v>
      </c>
      <c r="I314" s="1" t="s">
        <v>169</v>
      </c>
      <c r="J314" s="1" t="s">
        <v>23</v>
      </c>
      <c r="K314" s="1" t="s">
        <v>200</v>
      </c>
      <c r="L314" s="3"/>
      <c r="M314" s="9" t="s">
        <v>23</v>
      </c>
      <c r="N314" s="9" t="s">
        <v>23</v>
      </c>
      <c r="O314" s="9" t="s">
        <v>23</v>
      </c>
      <c r="P314" s="3" t="s">
        <v>71</v>
      </c>
      <c r="Q314" s="3"/>
      <c r="R314" s="3" t="str">
        <f>HYPERLINK("https://docs.wto.org/imrd/directdoc.asp?DDFDocuments/t/G/SPS/NBDI59A1.docx", "https://docs.wto.org/imrd/directdoc.asp?DDFDocuments/t/G/SPS/NBDI59A1.docx")</f>
        <v>https://docs.wto.org/imrd/directdoc.asp?DDFDocuments/t/G/SPS/NBDI59A1.docx</v>
      </c>
      <c r="S314" s="3" t="str">
        <f>HYPERLINK("https://docs.wto.org/imrd/directdoc.asp?DDFDocuments/u/G/SPS/NBDI59A1.docx", "https://docs.wto.org/imrd/directdoc.asp?DDFDocuments/u/G/SPS/NBDI59A1.docx")</f>
        <v>https://docs.wto.org/imrd/directdoc.asp?DDFDocuments/u/G/SPS/NBDI59A1.docx</v>
      </c>
      <c r="T314" s="3" t="str">
        <f>HYPERLINK("https://docs.wto.org/imrd/directdoc.asp?DDFDocuments/v/G/SPS/NBDI59A1.docx", "https://docs.wto.org/imrd/directdoc.asp?DDFDocuments/v/G/SPS/NBDI59A1.docx")</f>
        <v>https://docs.wto.org/imrd/directdoc.asp?DDFDocuments/v/G/SPS/NBDI59A1.docx</v>
      </c>
    </row>
    <row r="315" spans="1:20" ht="409.5" x14ac:dyDescent="0.25">
      <c r="A315" s="3" t="s">
        <v>126</v>
      </c>
      <c r="B315" s="9">
        <v>46009</v>
      </c>
      <c r="C315" s="13" t="str">
        <f>HYPERLINK("https://eping.wto.org/en/Search?viewData= G/SPS/N/BDI/88/Add.1, G/SPS/N/KEN/255/Add.1, G/SPS/N/RWA/81/Add.1, G/SPS/N/TZA/323/Add.1, G/SPS/N/UGA/307/Add.1"," G/SPS/N/BDI/88/Add.1, G/SPS/N/KEN/255/Add.1, G/SPS/N/RWA/81/Add.1, G/SPS/N/TZA/323/Add.1, G/SPS/N/UGA/307/Add.1")</f>
        <v xml:space="preserve"> G/SPS/N/BDI/88/Add.1, G/SPS/N/KEN/255/Add.1, G/SPS/N/RWA/81/Add.1, G/SPS/N/TZA/323/Add.1, G/SPS/N/UGA/307/Add.1</v>
      </c>
      <c r="D315" s="1" t="s">
        <v>1204</v>
      </c>
      <c r="E315" s="1" t="s">
        <v>2829</v>
      </c>
      <c r="F315" s="1" t="s">
        <v>2830</v>
      </c>
      <c r="G315" s="1" t="s">
        <v>2831</v>
      </c>
      <c r="H315" s="1" t="s">
        <v>1208</v>
      </c>
      <c r="I315" s="1" t="s">
        <v>2777</v>
      </c>
      <c r="J315" s="1" t="s">
        <v>23</v>
      </c>
      <c r="K315" s="1" t="s">
        <v>199</v>
      </c>
      <c r="L315" s="3"/>
      <c r="M315" s="9" t="s">
        <v>23</v>
      </c>
      <c r="N315" s="9" t="s">
        <v>23</v>
      </c>
      <c r="O315" s="9" t="s">
        <v>23</v>
      </c>
      <c r="P315" s="3" t="s">
        <v>71</v>
      </c>
      <c r="Q315" s="3"/>
      <c r="R315" s="3" t="str">
        <f>HYPERLINK("https://docs.wto.org/imrd/directdoc.asp?DDFDocuments/t/G/SPS/NBDI88A1.docx", "https://docs.wto.org/imrd/directdoc.asp?DDFDocuments/t/G/SPS/NBDI88A1.docx")</f>
        <v>https://docs.wto.org/imrd/directdoc.asp?DDFDocuments/t/G/SPS/NBDI88A1.docx</v>
      </c>
      <c r="S315" s="3" t="str">
        <f>HYPERLINK("https://docs.wto.org/imrd/directdoc.asp?DDFDocuments/u/G/SPS/NBDI88A1.docx", "https://docs.wto.org/imrd/directdoc.asp?DDFDocuments/u/G/SPS/NBDI88A1.docx")</f>
        <v>https://docs.wto.org/imrd/directdoc.asp?DDFDocuments/u/G/SPS/NBDI88A1.docx</v>
      </c>
      <c r="T315" s="3" t="str">
        <f>HYPERLINK("https://docs.wto.org/imrd/directdoc.asp?DDFDocuments/v/G/SPS/NBDI88A1.docx", "https://docs.wto.org/imrd/directdoc.asp?DDFDocuments/v/G/SPS/NBDI88A1.docx")</f>
        <v>https://docs.wto.org/imrd/directdoc.asp?DDFDocuments/v/G/SPS/NBDI88A1.docx</v>
      </c>
    </row>
    <row r="316" spans="1:20" ht="105" x14ac:dyDescent="0.25">
      <c r="A316" s="3" t="s">
        <v>28</v>
      </c>
      <c r="B316" s="9">
        <v>46009</v>
      </c>
      <c r="C316" s="13" t="str">
        <f>HYPERLINK("https://eping.wto.org/en/Search?viewData= G/SPS/N/BDI/52/Add.1, G/SPS/N/KEN/208/Add.1, G/SPS/N/RWA/45/Add.1, G/SPS/N/TZA/266/Add.1, G/SPS/N/UGA/249/Add.1"," G/SPS/N/BDI/52/Add.1, G/SPS/N/KEN/208/Add.1, G/SPS/N/RWA/45/Add.1, G/SPS/N/TZA/266/Add.1, G/SPS/N/UGA/249/Add.1")</f>
        <v xml:space="preserve"> G/SPS/N/BDI/52/Add.1, G/SPS/N/KEN/208/Add.1, G/SPS/N/RWA/45/Add.1, G/SPS/N/TZA/266/Add.1, G/SPS/N/UGA/249/Add.1</v>
      </c>
      <c r="D316" s="1" t="s">
        <v>2858</v>
      </c>
      <c r="E316" s="1" t="s">
        <v>2859</v>
      </c>
      <c r="F316" s="1" t="s">
        <v>1319</v>
      </c>
      <c r="G316" s="1" t="s">
        <v>1320</v>
      </c>
      <c r="H316" s="1" t="s">
        <v>1182</v>
      </c>
      <c r="I316" s="1" t="s">
        <v>169</v>
      </c>
      <c r="J316" s="1" t="s">
        <v>23</v>
      </c>
      <c r="K316" s="1" t="s">
        <v>2764</v>
      </c>
      <c r="L316" s="3"/>
      <c r="M316" s="9" t="s">
        <v>23</v>
      </c>
      <c r="N316" s="9" t="s">
        <v>23</v>
      </c>
      <c r="O316" s="9" t="s">
        <v>23</v>
      </c>
      <c r="P316" s="3" t="s">
        <v>71</v>
      </c>
      <c r="Q316" s="3"/>
      <c r="R316" s="3" t="str">
        <f>HYPERLINK("https://docs.wto.org/imrd/directdoc.asp?DDFDocuments/t/G/SPS/NBDI52A1.docx", "https://docs.wto.org/imrd/directdoc.asp?DDFDocuments/t/G/SPS/NBDI52A1.docx")</f>
        <v>https://docs.wto.org/imrd/directdoc.asp?DDFDocuments/t/G/SPS/NBDI52A1.docx</v>
      </c>
      <c r="S316" s="3" t="str">
        <f>HYPERLINK("https://docs.wto.org/imrd/directdoc.asp?DDFDocuments/u/G/SPS/NBDI52A1.docx", "https://docs.wto.org/imrd/directdoc.asp?DDFDocuments/u/G/SPS/NBDI52A1.docx")</f>
        <v>https://docs.wto.org/imrd/directdoc.asp?DDFDocuments/u/G/SPS/NBDI52A1.docx</v>
      </c>
      <c r="T316" s="3" t="str">
        <f>HYPERLINK("https://docs.wto.org/imrd/directdoc.asp?DDFDocuments/v/G/SPS/NBDI52A1.docx", "https://docs.wto.org/imrd/directdoc.asp?DDFDocuments/v/G/SPS/NBDI52A1.docx")</f>
        <v>https://docs.wto.org/imrd/directdoc.asp?DDFDocuments/v/G/SPS/NBDI52A1.docx</v>
      </c>
    </row>
    <row r="317" spans="1:20" ht="90" x14ac:dyDescent="0.25">
      <c r="A317" s="3" t="s">
        <v>28</v>
      </c>
      <c r="B317" s="9">
        <v>46009</v>
      </c>
      <c r="C317" s="13" t="str">
        <f>HYPERLINK("https://eping.wto.org/en/Search?viewData= G/SPS/N/BDI/86/Add.1, G/SPS/N/KEN/253/Add.1, G/SPS/N/RWA/79/Add.1, G/SPS/N/TZA/321/Add.1, G/SPS/N/UGA/305/Add.1"," G/SPS/N/BDI/86/Add.1, G/SPS/N/KEN/253/Add.1, G/SPS/N/RWA/79/Add.1, G/SPS/N/TZA/321/Add.1, G/SPS/N/UGA/305/Add.1")</f>
        <v xml:space="preserve"> G/SPS/N/BDI/86/Add.1, G/SPS/N/KEN/253/Add.1, G/SPS/N/RWA/79/Add.1, G/SPS/N/TZA/321/Add.1, G/SPS/N/UGA/305/Add.1</v>
      </c>
      <c r="D317" s="1" t="s">
        <v>1276</v>
      </c>
      <c r="E317" s="1" t="s">
        <v>2800</v>
      </c>
      <c r="F317" s="1" t="s">
        <v>2801</v>
      </c>
      <c r="G317" s="1" t="s">
        <v>1279</v>
      </c>
      <c r="H317" s="1" t="s">
        <v>1208</v>
      </c>
      <c r="I317" s="1" t="s">
        <v>188</v>
      </c>
      <c r="J317" s="1" t="s">
        <v>23</v>
      </c>
      <c r="K317" s="1" t="s">
        <v>2928</v>
      </c>
      <c r="L317" s="3"/>
      <c r="M317" s="9" t="s">
        <v>23</v>
      </c>
      <c r="N317" s="9" t="s">
        <v>23</v>
      </c>
      <c r="O317" s="9" t="s">
        <v>23</v>
      </c>
      <c r="P317" s="3" t="s">
        <v>71</v>
      </c>
      <c r="Q317" s="3"/>
      <c r="R317" s="3" t="str">
        <f>HYPERLINK("https://docs.wto.org/imrd/directdoc.asp?DDFDocuments/t/G/SPS/NBDI86A1.docx", "https://docs.wto.org/imrd/directdoc.asp?DDFDocuments/t/G/SPS/NBDI86A1.docx")</f>
        <v>https://docs.wto.org/imrd/directdoc.asp?DDFDocuments/t/G/SPS/NBDI86A1.docx</v>
      </c>
      <c r="T317" s="3" t="str">
        <f>HYPERLINK("https://docs.wto.org/imrd/directdoc.asp?DDFDocuments/v/G/SPS/NBDI86A1.docx", "https://docs.wto.org/imrd/directdoc.asp?DDFDocuments/v/G/SPS/NBDI86A1.docx")</f>
        <v>https://docs.wto.org/imrd/directdoc.asp?DDFDocuments/v/G/SPS/NBDI86A1.docx</v>
      </c>
    </row>
    <row r="318" spans="1:20" ht="75" x14ac:dyDescent="0.25">
      <c r="A318" s="3" t="s">
        <v>22</v>
      </c>
      <c r="B318" s="9">
        <v>46009</v>
      </c>
      <c r="C318" s="13" t="str">
        <f>HYPERLINK("https://eping.wto.org/en/Search?viewData= G/SPS/N/BDI/69/Add.1, G/SPS/N/KEN/226/Add.1, G/SPS/N/RWA/62/Add.1, G/SPS/N/TZA/299/Add.1, G/SPS/N/UGA/275/Add.1"," G/SPS/N/BDI/69/Add.1, G/SPS/N/KEN/226/Add.1, G/SPS/N/RWA/62/Add.1, G/SPS/N/TZA/299/Add.1, G/SPS/N/UGA/275/Add.1")</f>
        <v xml:space="preserve"> G/SPS/N/BDI/69/Add.1, G/SPS/N/KEN/226/Add.1, G/SPS/N/RWA/62/Add.1, G/SPS/N/TZA/299/Add.1, G/SPS/N/UGA/275/Add.1</v>
      </c>
      <c r="D318" s="1" t="s">
        <v>2902</v>
      </c>
      <c r="E318" s="1" t="s">
        <v>2903</v>
      </c>
      <c r="F318" s="1" t="s">
        <v>2904</v>
      </c>
      <c r="G318" s="1" t="s">
        <v>1170</v>
      </c>
      <c r="H318" s="1" t="s">
        <v>911</v>
      </c>
      <c r="I318" s="1" t="s">
        <v>169</v>
      </c>
      <c r="J318" s="1" t="s">
        <v>23</v>
      </c>
      <c r="K318" s="1" t="s">
        <v>200</v>
      </c>
      <c r="L318" s="3"/>
      <c r="M318" s="9" t="s">
        <v>23</v>
      </c>
      <c r="N318" s="9" t="s">
        <v>23</v>
      </c>
      <c r="O318" s="9" t="s">
        <v>23</v>
      </c>
      <c r="P318" s="3" t="s">
        <v>71</v>
      </c>
      <c r="Q318" s="3"/>
      <c r="R318" s="3" t="str">
        <f>HYPERLINK("https://docs.wto.org/imrd/directdoc.asp?DDFDocuments/t/G/SPS/NBDI69A1.docx", "https://docs.wto.org/imrd/directdoc.asp?DDFDocuments/t/G/SPS/NBDI69A1.docx")</f>
        <v>https://docs.wto.org/imrd/directdoc.asp?DDFDocuments/t/G/SPS/NBDI69A1.docx</v>
      </c>
      <c r="S318" s="3" t="str">
        <f>HYPERLINK("https://docs.wto.org/imrd/directdoc.asp?DDFDocuments/u/G/SPS/NBDI69A1.docx", "https://docs.wto.org/imrd/directdoc.asp?DDFDocuments/u/G/SPS/NBDI69A1.docx")</f>
        <v>https://docs.wto.org/imrd/directdoc.asp?DDFDocuments/u/G/SPS/NBDI69A1.docx</v>
      </c>
      <c r="T318" s="3" t="str">
        <f>HYPERLINK("https://docs.wto.org/imrd/directdoc.asp?DDFDocuments/v/G/SPS/NBDI69A1.docx", "https://docs.wto.org/imrd/directdoc.asp?DDFDocuments/v/G/SPS/NBDI69A1.docx")</f>
        <v>https://docs.wto.org/imrd/directdoc.asp?DDFDocuments/v/G/SPS/NBDI69A1.docx</v>
      </c>
    </row>
    <row r="319" spans="1:20" ht="120" x14ac:dyDescent="0.25">
      <c r="A319" s="3" t="s">
        <v>126</v>
      </c>
      <c r="B319" s="9">
        <v>46009</v>
      </c>
      <c r="C319" s="13" t="str">
        <f>HYPERLINK("https://eping.wto.org/en/Search?viewData= G/SPS/N/BDI/54/Add.1, G/SPS/N/KEN/210/Add.1, G/SPS/N/RWA/47/Add.1, G/SPS/N/TZA/276/Add.1, G/SPS/N/UGA/251/Add.1"," G/SPS/N/BDI/54/Add.1, G/SPS/N/KEN/210/Add.1, G/SPS/N/RWA/47/Add.1, G/SPS/N/TZA/276/Add.1, G/SPS/N/UGA/251/Add.1")</f>
        <v xml:space="preserve"> G/SPS/N/BDI/54/Add.1, G/SPS/N/KEN/210/Add.1, G/SPS/N/RWA/47/Add.1, G/SPS/N/TZA/276/Add.1, G/SPS/N/UGA/251/Add.1</v>
      </c>
      <c r="D319" s="1" t="s">
        <v>2813</v>
      </c>
      <c r="E319" s="1" t="s">
        <v>2814</v>
      </c>
      <c r="F319" s="1" t="s">
        <v>2815</v>
      </c>
      <c r="G319" s="1" t="s">
        <v>1174</v>
      </c>
      <c r="H319" s="1" t="s">
        <v>201</v>
      </c>
      <c r="I319" s="1" t="s">
        <v>169</v>
      </c>
      <c r="J319" s="1" t="s">
        <v>23</v>
      </c>
      <c r="K319" s="1" t="s">
        <v>199</v>
      </c>
      <c r="L319" s="3"/>
      <c r="M319" s="9" t="s">
        <v>23</v>
      </c>
      <c r="N319" s="9" t="s">
        <v>23</v>
      </c>
      <c r="O319" s="9" t="s">
        <v>23</v>
      </c>
      <c r="P319" s="3" t="s">
        <v>71</v>
      </c>
      <c r="Q319" s="3"/>
      <c r="R319" s="3" t="str">
        <f>HYPERLINK("https://docs.wto.org/imrd/directdoc.asp?DDFDocuments/t/G/SPS/NBDI54A1.docx", "https://docs.wto.org/imrd/directdoc.asp?DDFDocuments/t/G/SPS/NBDI54A1.docx")</f>
        <v>https://docs.wto.org/imrd/directdoc.asp?DDFDocuments/t/G/SPS/NBDI54A1.docx</v>
      </c>
      <c r="S319" s="3" t="str">
        <f>HYPERLINK("https://docs.wto.org/imrd/directdoc.asp?DDFDocuments/u/G/SPS/NBDI54A1.docx", "https://docs.wto.org/imrd/directdoc.asp?DDFDocuments/u/G/SPS/NBDI54A1.docx")</f>
        <v>https://docs.wto.org/imrd/directdoc.asp?DDFDocuments/u/G/SPS/NBDI54A1.docx</v>
      </c>
      <c r="T319" s="3" t="str">
        <f>HYPERLINK("https://docs.wto.org/imrd/directdoc.asp?DDFDocuments/v/G/SPS/NBDI54A1.docx", "https://docs.wto.org/imrd/directdoc.asp?DDFDocuments/v/G/SPS/NBDI54A1.docx")</f>
        <v>https://docs.wto.org/imrd/directdoc.asp?DDFDocuments/v/G/SPS/NBDI54A1.docx</v>
      </c>
    </row>
    <row r="320" spans="1:20" ht="120" x14ac:dyDescent="0.25">
      <c r="A320" s="3" t="s">
        <v>22</v>
      </c>
      <c r="B320" s="9">
        <v>46009</v>
      </c>
      <c r="C320" s="13" t="str">
        <f>HYPERLINK("https://eping.wto.org/en/Search?viewData= G/SPS/N/BDI/55/Add.1, G/SPS/N/KEN/211/Add.1, G/SPS/N/RWA/48/Add.1, G/SPS/N/TZA/277/Add.1, G/SPS/N/UGA/252/Add.1"," G/SPS/N/BDI/55/Add.1, G/SPS/N/KEN/211/Add.1, G/SPS/N/RWA/48/Add.1, G/SPS/N/TZA/277/Add.1, G/SPS/N/UGA/252/Add.1")</f>
        <v xml:space="preserve"> G/SPS/N/BDI/55/Add.1, G/SPS/N/KEN/211/Add.1, G/SPS/N/RWA/48/Add.1, G/SPS/N/TZA/277/Add.1, G/SPS/N/UGA/252/Add.1</v>
      </c>
      <c r="D320" s="1" t="s">
        <v>2816</v>
      </c>
      <c r="E320" s="1" t="s">
        <v>2817</v>
      </c>
      <c r="F320" s="1" t="s">
        <v>2815</v>
      </c>
      <c r="G320" s="1" t="s">
        <v>1174</v>
      </c>
      <c r="H320" s="1" t="s">
        <v>201</v>
      </c>
      <c r="I320" s="1" t="s">
        <v>169</v>
      </c>
      <c r="J320" s="1" t="s">
        <v>23</v>
      </c>
      <c r="K320" s="1" t="s">
        <v>199</v>
      </c>
      <c r="L320" s="3"/>
      <c r="M320" s="9" t="s">
        <v>23</v>
      </c>
      <c r="N320" s="9" t="s">
        <v>23</v>
      </c>
      <c r="O320" s="9" t="s">
        <v>23</v>
      </c>
      <c r="P320" s="3" t="s">
        <v>71</v>
      </c>
      <c r="Q320" s="3"/>
      <c r="R320" s="3" t="str">
        <f>HYPERLINK("https://docs.wto.org/imrd/directdoc.asp?DDFDocuments/t/G/SPS/NBDI55A1.docx", "https://docs.wto.org/imrd/directdoc.asp?DDFDocuments/t/G/SPS/NBDI55A1.docx")</f>
        <v>https://docs.wto.org/imrd/directdoc.asp?DDFDocuments/t/G/SPS/NBDI55A1.docx</v>
      </c>
      <c r="S320" s="3" t="str">
        <f>HYPERLINK("https://docs.wto.org/imrd/directdoc.asp?DDFDocuments/u/G/SPS/NBDI55A1.docx", "https://docs.wto.org/imrd/directdoc.asp?DDFDocuments/u/G/SPS/NBDI55A1.docx")</f>
        <v>https://docs.wto.org/imrd/directdoc.asp?DDFDocuments/u/G/SPS/NBDI55A1.docx</v>
      </c>
      <c r="T320" s="3" t="str">
        <f>HYPERLINK("https://docs.wto.org/imrd/directdoc.asp?DDFDocuments/v/G/SPS/NBDI55A1.docx", "https://docs.wto.org/imrd/directdoc.asp?DDFDocuments/v/G/SPS/NBDI55A1.docx")</f>
        <v>https://docs.wto.org/imrd/directdoc.asp?DDFDocuments/v/G/SPS/NBDI55A1.docx</v>
      </c>
    </row>
    <row r="321" spans="1:20" ht="210" x14ac:dyDescent="0.25">
      <c r="A321" s="3" t="s">
        <v>22</v>
      </c>
      <c r="B321" s="9">
        <v>46009</v>
      </c>
      <c r="C321" s="13" t="str">
        <f>HYPERLINK("https://eping.wto.org/en/Search?viewData= G/SPS/N/BDI/57/Add.1, G/SPS/N/KEN/213/Add.1, G/SPS/N/RWA/50/Add.1, G/SPS/N/TZA/279/Add.1, G/SPS/N/UGA/254/Add.1"," G/SPS/N/BDI/57/Add.1, G/SPS/N/KEN/213/Add.1, G/SPS/N/RWA/50/Add.1, G/SPS/N/TZA/279/Add.1, G/SPS/N/UGA/254/Add.1")</f>
        <v xml:space="preserve"> G/SPS/N/BDI/57/Add.1, G/SPS/N/KEN/213/Add.1, G/SPS/N/RWA/50/Add.1, G/SPS/N/TZA/279/Add.1, G/SPS/N/UGA/254/Add.1</v>
      </c>
      <c r="D321" s="1" t="s">
        <v>1213</v>
      </c>
      <c r="E321" s="1" t="s">
        <v>2820</v>
      </c>
      <c r="F321" s="1" t="s">
        <v>2821</v>
      </c>
      <c r="G321" s="1" t="s">
        <v>2822</v>
      </c>
      <c r="H321" s="1" t="s">
        <v>201</v>
      </c>
      <c r="I321" s="1" t="s">
        <v>169</v>
      </c>
      <c r="J321" s="1" t="s">
        <v>23</v>
      </c>
      <c r="K321" s="1" t="s">
        <v>199</v>
      </c>
      <c r="L321" s="3"/>
      <c r="M321" s="9" t="s">
        <v>23</v>
      </c>
      <c r="N321" s="9" t="s">
        <v>23</v>
      </c>
      <c r="O321" s="9" t="s">
        <v>23</v>
      </c>
      <c r="P321" s="3" t="s">
        <v>71</v>
      </c>
      <c r="Q321" s="3"/>
      <c r="R321" s="3" t="str">
        <f>HYPERLINK("https://docs.wto.org/imrd/directdoc.asp?DDFDocuments/t/G/SPS/NBDI57A1.docx", "https://docs.wto.org/imrd/directdoc.asp?DDFDocuments/t/G/SPS/NBDI57A1.docx")</f>
        <v>https://docs.wto.org/imrd/directdoc.asp?DDFDocuments/t/G/SPS/NBDI57A1.docx</v>
      </c>
      <c r="S321" s="3" t="str">
        <f>HYPERLINK("https://docs.wto.org/imrd/directdoc.asp?DDFDocuments/u/G/SPS/NBDI57A1.docx", "https://docs.wto.org/imrd/directdoc.asp?DDFDocuments/u/G/SPS/NBDI57A1.docx")</f>
        <v>https://docs.wto.org/imrd/directdoc.asp?DDFDocuments/u/G/SPS/NBDI57A1.docx</v>
      </c>
      <c r="T321" s="3" t="str">
        <f>HYPERLINK("https://docs.wto.org/imrd/directdoc.asp?DDFDocuments/v/G/SPS/NBDI57A1.docx", "https://docs.wto.org/imrd/directdoc.asp?DDFDocuments/v/G/SPS/NBDI57A1.docx")</f>
        <v>https://docs.wto.org/imrd/directdoc.asp?DDFDocuments/v/G/SPS/NBDI57A1.docx</v>
      </c>
    </row>
    <row r="322" spans="1:20" ht="75" x14ac:dyDescent="0.25">
      <c r="A322" s="3" t="s">
        <v>28</v>
      </c>
      <c r="B322" s="9">
        <v>46009</v>
      </c>
      <c r="C322" s="13" t="str">
        <f>HYPERLINK("https://eping.wto.org/en/Search?viewData= G/SPS/N/BDI/37/Add.1, G/SPS/N/KEN/193/Add.1, G/SPS/N/RWA/30/Add.1, G/SPS/N/TZA/239/Add.1, G/SPS/N/UGA/234/Add.1"," G/SPS/N/BDI/37/Add.1, G/SPS/N/KEN/193/Add.1, G/SPS/N/RWA/30/Add.1, G/SPS/N/TZA/239/Add.1, G/SPS/N/UGA/234/Add.1")</f>
        <v xml:space="preserve"> G/SPS/N/BDI/37/Add.1, G/SPS/N/KEN/193/Add.1, G/SPS/N/RWA/30/Add.1, G/SPS/N/TZA/239/Add.1, G/SPS/N/UGA/234/Add.1</v>
      </c>
      <c r="D322" s="1" t="s">
        <v>2791</v>
      </c>
      <c r="E322" s="1" t="s">
        <v>2792</v>
      </c>
      <c r="F322" s="1" t="s">
        <v>58</v>
      </c>
      <c r="G322" s="1" t="s">
        <v>23</v>
      </c>
      <c r="H322" s="1" t="s">
        <v>1315</v>
      </c>
      <c r="I322" s="1" t="s">
        <v>169</v>
      </c>
      <c r="J322" s="1" t="s">
        <v>23</v>
      </c>
      <c r="K322" s="1" t="s">
        <v>199</v>
      </c>
      <c r="L322" s="3"/>
      <c r="M322" s="9" t="s">
        <v>23</v>
      </c>
      <c r="N322" s="9" t="s">
        <v>23</v>
      </c>
      <c r="O322" s="9" t="s">
        <v>23</v>
      </c>
      <c r="P322" s="3" t="s">
        <v>71</v>
      </c>
      <c r="Q322" s="3"/>
      <c r="R322" s="3" t="str">
        <f>HYPERLINK("https://docs.wto.org/imrd/directdoc.asp?DDFDocuments/t/G/SPS/NBDI37A1.docx", "https://docs.wto.org/imrd/directdoc.asp?DDFDocuments/t/G/SPS/NBDI37A1.docx")</f>
        <v>https://docs.wto.org/imrd/directdoc.asp?DDFDocuments/t/G/SPS/NBDI37A1.docx</v>
      </c>
      <c r="S322" s="3" t="str">
        <f>HYPERLINK("https://docs.wto.org/imrd/directdoc.asp?DDFDocuments/u/G/SPS/NBDI37A1.docx", "https://docs.wto.org/imrd/directdoc.asp?DDFDocuments/u/G/SPS/NBDI37A1.docx")</f>
        <v>https://docs.wto.org/imrd/directdoc.asp?DDFDocuments/u/G/SPS/NBDI37A1.docx</v>
      </c>
      <c r="T322" s="3" t="str">
        <f>HYPERLINK("https://docs.wto.org/imrd/directdoc.asp?DDFDocuments/v/G/SPS/NBDI37A1.docx", "https://docs.wto.org/imrd/directdoc.asp?DDFDocuments/v/G/SPS/NBDI37A1.docx")</f>
        <v>https://docs.wto.org/imrd/directdoc.asp?DDFDocuments/v/G/SPS/NBDI37A1.docx</v>
      </c>
    </row>
    <row r="323" spans="1:20" ht="390" x14ac:dyDescent="0.25">
      <c r="A323" s="3" t="s">
        <v>47</v>
      </c>
      <c r="B323" s="9">
        <v>46009</v>
      </c>
      <c r="C323" s="13" t="str">
        <f>HYPERLINK("https://eping.wto.org/en/Search?viewData= G/SPS/N/BDI/61/Add.2, G/SPS/N/KEN/217/Add.2, G/SPS/N/RWA/54/Add.2, G/SPS/N/TZA/283/Add.2, G/SPS/N/UGA/258/Add.2"," G/SPS/N/BDI/61/Add.2, G/SPS/N/KEN/217/Add.2, G/SPS/N/RWA/54/Add.2, G/SPS/N/TZA/283/Add.2, G/SPS/N/UGA/258/Add.2")</f>
        <v xml:space="preserve"> G/SPS/N/BDI/61/Add.2, G/SPS/N/KEN/217/Add.2, G/SPS/N/RWA/54/Add.2, G/SPS/N/TZA/283/Add.2, G/SPS/N/UGA/258/Add.2</v>
      </c>
      <c r="D323" s="1" t="s">
        <v>1177</v>
      </c>
      <c r="E323" s="1" t="s">
        <v>2784</v>
      </c>
      <c r="F323" s="1" t="s">
        <v>2773</v>
      </c>
      <c r="G323" s="1" t="s">
        <v>1122</v>
      </c>
      <c r="H323" s="1" t="s">
        <v>1123</v>
      </c>
      <c r="I323" s="1" t="s">
        <v>169</v>
      </c>
      <c r="J323" s="1" t="s">
        <v>23</v>
      </c>
      <c r="K323" s="1" t="s">
        <v>199</v>
      </c>
      <c r="L323" s="3"/>
      <c r="M323" s="9" t="s">
        <v>23</v>
      </c>
      <c r="N323" s="9" t="s">
        <v>23</v>
      </c>
      <c r="O323" s="9" t="s">
        <v>23</v>
      </c>
      <c r="P323" s="3" t="s">
        <v>71</v>
      </c>
      <c r="Q323" s="3"/>
      <c r="R323" s="3" t="str">
        <f>HYPERLINK("https://docs.wto.org/imrd/directdoc.asp?DDFDocuments/t/G/SPS/NBDI61A2.docx", "https://docs.wto.org/imrd/directdoc.asp?DDFDocuments/t/G/SPS/NBDI61A2.docx")</f>
        <v>https://docs.wto.org/imrd/directdoc.asp?DDFDocuments/t/G/SPS/NBDI61A2.docx</v>
      </c>
      <c r="S323" s="3" t="str">
        <f>HYPERLINK("https://docs.wto.org/imrd/directdoc.asp?DDFDocuments/u/G/SPS/NBDI61A2.docx", "https://docs.wto.org/imrd/directdoc.asp?DDFDocuments/u/G/SPS/NBDI61A2.docx")</f>
        <v>https://docs.wto.org/imrd/directdoc.asp?DDFDocuments/u/G/SPS/NBDI61A2.docx</v>
      </c>
      <c r="T323" s="3" t="str">
        <f>HYPERLINK("https://docs.wto.org/imrd/directdoc.asp?DDFDocuments/v/G/SPS/NBDI61A2.docx", "https://docs.wto.org/imrd/directdoc.asp?DDFDocuments/v/G/SPS/NBDI61A2.docx")</f>
        <v>https://docs.wto.org/imrd/directdoc.asp?DDFDocuments/v/G/SPS/NBDI61A2.docx</v>
      </c>
    </row>
    <row r="324" spans="1:20" ht="390" x14ac:dyDescent="0.25">
      <c r="A324" s="3" t="s">
        <v>126</v>
      </c>
      <c r="B324" s="9">
        <v>46009</v>
      </c>
      <c r="C324" s="13" t="str">
        <f>HYPERLINK("https://eping.wto.org/en/Search?viewData= G/SPS/N/BDI/61/Add.2, G/SPS/N/KEN/217/Add.2, G/SPS/N/RWA/54/Add.2, G/SPS/N/TZA/283/Add.2, G/SPS/N/UGA/258/Add.2"," G/SPS/N/BDI/61/Add.2, G/SPS/N/KEN/217/Add.2, G/SPS/N/RWA/54/Add.2, G/SPS/N/TZA/283/Add.2, G/SPS/N/UGA/258/Add.2")</f>
        <v xml:space="preserve"> G/SPS/N/BDI/61/Add.2, G/SPS/N/KEN/217/Add.2, G/SPS/N/RWA/54/Add.2, G/SPS/N/TZA/283/Add.2, G/SPS/N/UGA/258/Add.2</v>
      </c>
      <c r="D324" s="1" t="s">
        <v>1177</v>
      </c>
      <c r="E324" s="1" t="s">
        <v>2784</v>
      </c>
      <c r="F324" s="1" t="s">
        <v>2773</v>
      </c>
      <c r="G324" s="1" t="s">
        <v>1122</v>
      </c>
      <c r="H324" s="1" t="s">
        <v>1123</v>
      </c>
      <c r="I324" s="1" t="s">
        <v>169</v>
      </c>
      <c r="J324" s="1" t="s">
        <v>23</v>
      </c>
      <c r="K324" s="1" t="s">
        <v>200</v>
      </c>
      <c r="L324" s="3"/>
      <c r="M324" s="9" t="s">
        <v>23</v>
      </c>
      <c r="N324" s="9" t="s">
        <v>23</v>
      </c>
      <c r="O324" s="9" t="s">
        <v>23</v>
      </c>
      <c r="P324" s="3" t="s">
        <v>71</v>
      </c>
      <c r="Q324" s="3"/>
      <c r="R324" s="3" t="str">
        <f>HYPERLINK("https://docs.wto.org/imrd/directdoc.asp?DDFDocuments/t/G/SPS/NBDI61A2.docx", "https://docs.wto.org/imrd/directdoc.asp?DDFDocuments/t/G/SPS/NBDI61A2.docx")</f>
        <v>https://docs.wto.org/imrd/directdoc.asp?DDFDocuments/t/G/SPS/NBDI61A2.docx</v>
      </c>
      <c r="S324" s="3" t="str">
        <f>HYPERLINK("https://docs.wto.org/imrd/directdoc.asp?DDFDocuments/u/G/SPS/NBDI61A2.docx", "https://docs.wto.org/imrd/directdoc.asp?DDFDocuments/u/G/SPS/NBDI61A2.docx")</f>
        <v>https://docs.wto.org/imrd/directdoc.asp?DDFDocuments/u/G/SPS/NBDI61A2.docx</v>
      </c>
      <c r="T324" s="3" t="str">
        <f>HYPERLINK("https://docs.wto.org/imrd/directdoc.asp?DDFDocuments/v/G/SPS/NBDI61A2.docx", "https://docs.wto.org/imrd/directdoc.asp?DDFDocuments/v/G/SPS/NBDI61A2.docx")</f>
        <v>https://docs.wto.org/imrd/directdoc.asp?DDFDocuments/v/G/SPS/NBDI61A2.docx</v>
      </c>
    </row>
    <row r="325" spans="1:20" ht="120" x14ac:dyDescent="0.25">
      <c r="A325" s="3" t="s">
        <v>126</v>
      </c>
      <c r="B325" s="9">
        <v>46009</v>
      </c>
      <c r="C325" s="13" t="str">
        <f>HYPERLINK("https://eping.wto.org/en/Search?viewData= G/SPS/N/BDI/27/Add.2, G/SPS/N/KEN/180/Add.2, G/SPS/N/RWA/20/Add.2, G/SPS/N/TZA/213/Add.2, G/SPS/N/UGA/222/Add.2"," G/SPS/N/BDI/27/Add.2, G/SPS/N/KEN/180/Add.2, G/SPS/N/RWA/20/Add.2, G/SPS/N/TZA/213/Add.2, G/SPS/N/UGA/222/Add.2")</f>
        <v xml:space="preserve"> G/SPS/N/BDI/27/Add.2, G/SPS/N/KEN/180/Add.2, G/SPS/N/RWA/20/Add.2, G/SPS/N/TZA/213/Add.2, G/SPS/N/UGA/222/Add.2</v>
      </c>
      <c r="D325" s="1" t="s">
        <v>1309</v>
      </c>
      <c r="E325" s="1" t="s">
        <v>2845</v>
      </c>
      <c r="F325" s="1" t="s">
        <v>2846</v>
      </c>
      <c r="G325" s="1" t="s">
        <v>1312</v>
      </c>
      <c r="H325" s="1" t="s">
        <v>1235</v>
      </c>
      <c r="I325" s="1" t="s">
        <v>169</v>
      </c>
      <c r="J325" s="1" t="s">
        <v>23</v>
      </c>
      <c r="K325" s="1" t="s">
        <v>200</v>
      </c>
      <c r="L325" s="3"/>
      <c r="M325" s="9" t="s">
        <v>23</v>
      </c>
      <c r="N325" s="9" t="s">
        <v>23</v>
      </c>
      <c r="O325" s="9" t="s">
        <v>23</v>
      </c>
      <c r="P325" s="3" t="s">
        <v>71</v>
      </c>
      <c r="Q325" s="3"/>
      <c r="R325" s="3" t="str">
        <f>HYPERLINK("https://docs.wto.org/imrd/directdoc.asp?DDFDocuments/t/G/SPS/NBDI27A2.docx", "https://docs.wto.org/imrd/directdoc.asp?DDFDocuments/t/G/SPS/NBDI27A2.docx")</f>
        <v>https://docs.wto.org/imrd/directdoc.asp?DDFDocuments/t/G/SPS/NBDI27A2.docx</v>
      </c>
      <c r="S325" s="3" t="str">
        <f>HYPERLINK("https://docs.wto.org/imrd/directdoc.asp?DDFDocuments/u/G/SPS/NBDI27A2.docx", "https://docs.wto.org/imrd/directdoc.asp?DDFDocuments/u/G/SPS/NBDI27A2.docx")</f>
        <v>https://docs.wto.org/imrd/directdoc.asp?DDFDocuments/u/G/SPS/NBDI27A2.docx</v>
      </c>
      <c r="T325" s="3" t="str">
        <f>HYPERLINK("https://docs.wto.org/imrd/directdoc.asp?DDFDocuments/v/G/SPS/NBDI27A2.docx", "https://docs.wto.org/imrd/directdoc.asp?DDFDocuments/v/G/SPS/NBDI27A2.docx")</f>
        <v>https://docs.wto.org/imrd/directdoc.asp?DDFDocuments/v/G/SPS/NBDI27A2.docx</v>
      </c>
    </row>
    <row r="326" spans="1:20" ht="105" x14ac:dyDescent="0.25">
      <c r="A326" s="3" t="s">
        <v>43</v>
      </c>
      <c r="B326" s="9">
        <v>46009</v>
      </c>
      <c r="C326" s="13" t="str">
        <f>HYPERLINK("https://eping.wto.org/en/Search?viewData= G/SPS/N/BDI/41/Add.2, G/SPS/N/KEN/197/Add.2, G/SPS/N/RWA/34/Add.2, G/SPS/N/TZA/255/Add.2, G/SPS/N/UGA/238/Add.2"," G/SPS/N/BDI/41/Add.2, G/SPS/N/KEN/197/Add.2, G/SPS/N/RWA/34/Add.2, G/SPS/N/TZA/255/Add.2, G/SPS/N/UGA/238/Add.2")</f>
        <v xml:space="preserve"> G/SPS/N/BDI/41/Add.2, G/SPS/N/KEN/197/Add.2, G/SPS/N/RWA/34/Add.2, G/SPS/N/TZA/255/Add.2, G/SPS/N/UGA/238/Add.2</v>
      </c>
      <c r="D326" s="1" t="s">
        <v>2883</v>
      </c>
      <c r="E326" s="1" t="s">
        <v>2884</v>
      </c>
      <c r="F326" s="1" t="s">
        <v>1247</v>
      </c>
      <c r="G326" s="1" t="s">
        <v>1248</v>
      </c>
      <c r="H326" s="1" t="s">
        <v>92</v>
      </c>
      <c r="I326" s="1" t="s">
        <v>169</v>
      </c>
      <c r="J326" s="1" t="s">
        <v>23</v>
      </c>
      <c r="K326" s="1" t="s">
        <v>200</v>
      </c>
      <c r="L326" s="3"/>
      <c r="M326" s="9" t="s">
        <v>23</v>
      </c>
      <c r="N326" s="9" t="s">
        <v>23</v>
      </c>
      <c r="O326" s="9" t="s">
        <v>23</v>
      </c>
      <c r="P326" s="3" t="s">
        <v>71</v>
      </c>
      <c r="Q326" s="3"/>
      <c r="R326" s="3" t="str">
        <f>HYPERLINK("https://docs.wto.org/imrd/directdoc.asp?DDFDocuments/t/G/SPS/NBDI41A2.docx", "https://docs.wto.org/imrd/directdoc.asp?DDFDocuments/t/G/SPS/NBDI41A2.docx")</f>
        <v>https://docs.wto.org/imrd/directdoc.asp?DDFDocuments/t/G/SPS/NBDI41A2.docx</v>
      </c>
      <c r="S326" s="3" t="str">
        <f>HYPERLINK("https://docs.wto.org/imrd/directdoc.asp?DDFDocuments/u/G/SPS/NBDI41A2.docx", "https://docs.wto.org/imrd/directdoc.asp?DDFDocuments/u/G/SPS/NBDI41A2.docx")</f>
        <v>https://docs.wto.org/imrd/directdoc.asp?DDFDocuments/u/G/SPS/NBDI41A2.docx</v>
      </c>
      <c r="T326" s="3" t="str">
        <f>HYPERLINK("https://docs.wto.org/imrd/directdoc.asp?DDFDocuments/v/G/SPS/NBDI41A2.docx", "https://docs.wto.org/imrd/directdoc.asp?DDFDocuments/v/G/SPS/NBDI41A2.docx")</f>
        <v>https://docs.wto.org/imrd/directdoc.asp?DDFDocuments/v/G/SPS/NBDI41A2.docx</v>
      </c>
    </row>
    <row r="327" spans="1:20" ht="105" x14ac:dyDescent="0.25">
      <c r="A327" s="3" t="s">
        <v>126</v>
      </c>
      <c r="B327" s="9">
        <v>46009</v>
      </c>
      <c r="C327" s="13" t="str">
        <f>HYPERLINK("https://eping.wto.org/en/Search?viewData= G/SPS/N/BDI/118/Add.1, G/SPS/N/KEN/297/Add.1, G/SPS/N/RWA/111/Add.1, G/SPS/N/TZA/376/Add.1, G/SPS/N/UGA/369/Add.1"," G/SPS/N/BDI/118/Add.1, G/SPS/N/KEN/297/Add.1, G/SPS/N/RWA/111/Add.1, G/SPS/N/TZA/376/Add.1, G/SPS/N/UGA/369/Add.1")</f>
        <v xml:space="preserve"> G/SPS/N/BDI/118/Add.1, G/SPS/N/KEN/297/Add.1, G/SPS/N/RWA/111/Add.1, G/SPS/N/TZA/376/Add.1, G/SPS/N/UGA/369/Add.1</v>
      </c>
      <c r="D327" s="1" t="s">
        <v>2796</v>
      </c>
      <c r="E327" s="1" t="s">
        <v>2797</v>
      </c>
      <c r="F327" s="1" t="s">
        <v>1149</v>
      </c>
      <c r="G327" s="1" t="s">
        <v>1150</v>
      </c>
      <c r="H327" s="1" t="s">
        <v>97</v>
      </c>
      <c r="I327" s="1" t="s">
        <v>169</v>
      </c>
      <c r="J327" s="1" t="s">
        <v>23</v>
      </c>
      <c r="K327" s="1" t="s">
        <v>200</v>
      </c>
      <c r="L327" s="3"/>
      <c r="M327" s="9" t="s">
        <v>23</v>
      </c>
      <c r="N327" s="9" t="s">
        <v>23</v>
      </c>
      <c r="O327" s="9" t="s">
        <v>23</v>
      </c>
      <c r="P327" s="3" t="s">
        <v>71</v>
      </c>
      <c r="Q327" s="3"/>
      <c r="R327" s="3" t="str">
        <f>HYPERLINK("https://docs.wto.org/imrd/directdoc.asp?DDFDocuments/t/G/SPS/NBDI118A1.docx", "https://docs.wto.org/imrd/directdoc.asp?DDFDocuments/t/G/SPS/NBDI118A1.docx")</f>
        <v>https://docs.wto.org/imrd/directdoc.asp?DDFDocuments/t/G/SPS/NBDI118A1.docx</v>
      </c>
      <c r="S327" s="3" t="str">
        <f>HYPERLINK("https://docs.wto.org/imrd/directdoc.asp?DDFDocuments/u/G/SPS/NBDI118A1.docx", "https://docs.wto.org/imrd/directdoc.asp?DDFDocuments/u/G/SPS/NBDI118A1.docx")</f>
        <v>https://docs.wto.org/imrd/directdoc.asp?DDFDocuments/u/G/SPS/NBDI118A1.docx</v>
      </c>
      <c r="T327" s="3" t="str">
        <f>HYPERLINK("https://docs.wto.org/imrd/directdoc.asp?DDFDocuments/v/G/SPS/NBDI118A1.docx", "https://docs.wto.org/imrd/directdoc.asp?DDFDocuments/v/G/SPS/NBDI118A1.docx")</f>
        <v>https://docs.wto.org/imrd/directdoc.asp?DDFDocuments/v/G/SPS/NBDI118A1.docx</v>
      </c>
    </row>
    <row r="328" spans="1:20" ht="210" x14ac:dyDescent="0.25">
      <c r="A328" s="3" t="s">
        <v>126</v>
      </c>
      <c r="B328" s="9">
        <v>46009</v>
      </c>
      <c r="C328" s="13" t="str">
        <f>HYPERLINK("https://eping.wto.org/en/Search?viewData= G/SPS/N/BDI/116/Add.1, G/SPS/N/KEN/295/Add.1, G/SPS/N/RWA/109/Add.1, G/SPS/N/TZA/374/Add.1, G/SPS/N/UGA/367/Add.1"," G/SPS/N/BDI/116/Add.1, G/SPS/N/KEN/295/Add.1, G/SPS/N/RWA/109/Add.1, G/SPS/N/TZA/374/Add.1, G/SPS/N/UGA/367/Add.1")</f>
        <v xml:space="preserve"> G/SPS/N/BDI/116/Add.1, G/SPS/N/KEN/295/Add.1, G/SPS/N/RWA/109/Add.1, G/SPS/N/TZA/374/Add.1, G/SPS/N/UGA/367/Add.1</v>
      </c>
      <c r="D328" s="1" t="s">
        <v>2878</v>
      </c>
      <c r="E328" s="1" t="s">
        <v>2879</v>
      </c>
      <c r="F328" s="1" t="s">
        <v>1153</v>
      </c>
      <c r="G328" s="1" t="s">
        <v>1154</v>
      </c>
      <c r="H328" s="1" t="s">
        <v>97</v>
      </c>
      <c r="I328" s="1" t="s">
        <v>169</v>
      </c>
      <c r="J328" s="1" t="s">
        <v>23</v>
      </c>
      <c r="K328" s="1" t="s">
        <v>200</v>
      </c>
      <c r="L328" s="3"/>
      <c r="M328" s="9" t="s">
        <v>23</v>
      </c>
      <c r="N328" s="9" t="s">
        <v>23</v>
      </c>
      <c r="O328" s="9" t="s">
        <v>23</v>
      </c>
      <c r="P328" s="3" t="s">
        <v>71</v>
      </c>
      <c r="Q328" s="3"/>
      <c r="R328" s="3" t="str">
        <f>HYPERLINK("https://docs.wto.org/imrd/directdoc.asp?DDFDocuments/t/G/SPS/NBDI116A1.docx", "https://docs.wto.org/imrd/directdoc.asp?DDFDocuments/t/G/SPS/NBDI116A1.docx")</f>
        <v>https://docs.wto.org/imrd/directdoc.asp?DDFDocuments/t/G/SPS/NBDI116A1.docx</v>
      </c>
      <c r="S328" s="3" t="str">
        <f>HYPERLINK("https://docs.wto.org/imrd/directdoc.asp?DDFDocuments/u/G/SPS/NBDI116A1.docx", "https://docs.wto.org/imrd/directdoc.asp?DDFDocuments/u/G/SPS/NBDI116A1.docx")</f>
        <v>https://docs.wto.org/imrd/directdoc.asp?DDFDocuments/u/G/SPS/NBDI116A1.docx</v>
      </c>
      <c r="T328" s="3" t="str">
        <f>HYPERLINK("https://docs.wto.org/imrd/directdoc.asp?DDFDocuments/v/G/SPS/NBDI116A1.docx", "https://docs.wto.org/imrd/directdoc.asp?DDFDocuments/v/G/SPS/NBDI116A1.docx")</f>
        <v>https://docs.wto.org/imrd/directdoc.asp?DDFDocuments/v/G/SPS/NBDI116A1.docx</v>
      </c>
    </row>
    <row r="329" spans="1:20" ht="409.5" x14ac:dyDescent="0.25">
      <c r="A329" s="3" t="s">
        <v>47</v>
      </c>
      <c r="B329" s="9">
        <v>46009</v>
      </c>
      <c r="C329" s="13" t="str">
        <f>HYPERLINK("https://eping.wto.org/en/Search?viewData= G/SPS/N/BDI/88/Add.1, G/SPS/N/KEN/255/Add.1, G/SPS/N/RWA/81/Add.1, G/SPS/N/TZA/323/Add.1, G/SPS/N/UGA/307/Add.1"," G/SPS/N/BDI/88/Add.1, G/SPS/N/KEN/255/Add.1, G/SPS/N/RWA/81/Add.1, G/SPS/N/TZA/323/Add.1, G/SPS/N/UGA/307/Add.1")</f>
        <v xml:space="preserve"> G/SPS/N/BDI/88/Add.1, G/SPS/N/KEN/255/Add.1, G/SPS/N/RWA/81/Add.1, G/SPS/N/TZA/323/Add.1, G/SPS/N/UGA/307/Add.1</v>
      </c>
      <c r="D329" s="1" t="s">
        <v>1204</v>
      </c>
      <c r="E329" s="1" t="s">
        <v>2829</v>
      </c>
      <c r="F329" s="1" t="s">
        <v>2830</v>
      </c>
      <c r="G329" s="1" t="s">
        <v>2831</v>
      </c>
      <c r="H329" s="1" t="s">
        <v>1208</v>
      </c>
      <c r="I329" s="1" t="s">
        <v>2777</v>
      </c>
      <c r="J329" s="1" t="s">
        <v>23</v>
      </c>
      <c r="K329" s="1" t="s">
        <v>199</v>
      </c>
      <c r="L329" s="3"/>
      <c r="M329" s="9" t="s">
        <v>23</v>
      </c>
      <c r="N329" s="9" t="s">
        <v>23</v>
      </c>
      <c r="O329" s="9" t="s">
        <v>23</v>
      </c>
      <c r="P329" s="3" t="s">
        <v>71</v>
      </c>
      <c r="Q329" s="3"/>
      <c r="R329" s="3" t="str">
        <f>HYPERLINK("https://docs.wto.org/imrd/directdoc.asp?DDFDocuments/t/G/SPS/NBDI88A1.docx", "https://docs.wto.org/imrd/directdoc.asp?DDFDocuments/t/G/SPS/NBDI88A1.docx")</f>
        <v>https://docs.wto.org/imrd/directdoc.asp?DDFDocuments/t/G/SPS/NBDI88A1.docx</v>
      </c>
      <c r="S329" s="3" t="str">
        <f>HYPERLINK("https://docs.wto.org/imrd/directdoc.asp?DDFDocuments/u/G/SPS/NBDI88A1.docx", "https://docs.wto.org/imrd/directdoc.asp?DDFDocuments/u/G/SPS/NBDI88A1.docx")</f>
        <v>https://docs.wto.org/imrd/directdoc.asp?DDFDocuments/u/G/SPS/NBDI88A1.docx</v>
      </c>
      <c r="T329" s="3" t="str">
        <f>HYPERLINK("https://docs.wto.org/imrd/directdoc.asp?DDFDocuments/v/G/SPS/NBDI88A1.docx", "https://docs.wto.org/imrd/directdoc.asp?DDFDocuments/v/G/SPS/NBDI88A1.docx")</f>
        <v>https://docs.wto.org/imrd/directdoc.asp?DDFDocuments/v/G/SPS/NBDI88A1.docx</v>
      </c>
    </row>
    <row r="330" spans="1:20" ht="90" x14ac:dyDescent="0.25">
      <c r="A330" s="3" t="s">
        <v>43</v>
      </c>
      <c r="B330" s="9">
        <v>46009</v>
      </c>
      <c r="C330" s="13" t="str">
        <f>HYPERLINK("https://eping.wto.org/en/Search?viewData= G/SPS/N/BDI/87/Add.1, G/SPS/N/KEN/254/Add.1, G/SPS/N/RWA/80/Add.1, G/SPS/N/TZA/322/Add.1, G/SPS/N/UGA/306/Add.1"," G/SPS/N/BDI/87/Add.1, G/SPS/N/KEN/254/Add.1, G/SPS/N/RWA/80/Add.1, G/SPS/N/TZA/322/Add.1, G/SPS/N/UGA/306/Add.1")</f>
        <v xml:space="preserve"> G/SPS/N/BDI/87/Add.1, G/SPS/N/KEN/254/Add.1, G/SPS/N/RWA/80/Add.1, G/SPS/N/TZA/322/Add.1, G/SPS/N/UGA/306/Add.1</v>
      </c>
      <c r="D330" s="1" t="s">
        <v>2802</v>
      </c>
      <c r="E330" s="1" t="s">
        <v>2803</v>
      </c>
      <c r="F330" s="1" t="s">
        <v>468</v>
      </c>
      <c r="G330" s="1" t="s">
        <v>23</v>
      </c>
      <c r="H330" s="1" t="s">
        <v>1208</v>
      </c>
      <c r="I330" s="1" t="s">
        <v>188</v>
      </c>
      <c r="J330" s="1" t="s">
        <v>23</v>
      </c>
      <c r="K330" s="1" t="s">
        <v>2795</v>
      </c>
      <c r="L330" s="3"/>
      <c r="M330" s="9" t="s">
        <v>23</v>
      </c>
      <c r="N330" s="9" t="s">
        <v>23</v>
      </c>
      <c r="O330" s="9" t="s">
        <v>23</v>
      </c>
      <c r="P330" s="3" t="s">
        <v>71</v>
      </c>
      <c r="Q330" s="3"/>
      <c r="R330" s="3" t="str">
        <f>HYPERLINK("https://docs.wto.org/imrd/directdoc.asp?DDFDocuments/t/G/SPS/NBDI87A1.docx", "https://docs.wto.org/imrd/directdoc.asp?DDFDocuments/t/G/SPS/NBDI87A1.docx")</f>
        <v>https://docs.wto.org/imrd/directdoc.asp?DDFDocuments/t/G/SPS/NBDI87A1.docx</v>
      </c>
      <c r="S330" s="3" t="str">
        <f>HYPERLINK("https://docs.wto.org/imrd/directdoc.asp?DDFDocuments/u/G/SPS/NBDI87A1.docx", "https://docs.wto.org/imrd/directdoc.asp?DDFDocuments/u/G/SPS/NBDI87A1.docx")</f>
        <v>https://docs.wto.org/imrd/directdoc.asp?DDFDocuments/u/G/SPS/NBDI87A1.docx</v>
      </c>
      <c r="T330" s="3" t="str">
        <f>HYPERLINK("https://docs.wto.org/imrd/directdoc.asp?DDFDocuments/v/G/SPS/NBDI87A1.docx", "https://docs.wto.org/imrd/directdoc.asp?DDFDocuments/v/G/SPS/NBDI87A1.docx")</f>
        <v>https://docs.wto.org/imrd/directdoc.asp?DDFDocuments/v/G/SPS/NBDI87A1.docx</v>
      </c>
    </row>
    <row r="331" spans="1:20" ht="90" x14ac:dyDescent="0.25">
      <c r="A331" s="3" t="s">
        <v>28</v>
      </c>
      <c r="B331" s="9">
        <v>46009</v>
      </c>
      <c r="C331" s="13" t="str">
        <f>HYPERLINK("https://eping.wto.org/en/Search?viewData= G/SPS/N/BDI/87/Add.1, G/SPS/N/KEN/254/Add.1, G/SPS/N/RWA/80/Add.1, G/SPS/N/TZA/322/Add.1, G/SPS/N/UGA/306/Add.1"," G/SPS/N/BDI/87/Add.1, G/SPS/N/KEN/254/Add.1, G/SPS/N/RWA/80/Add.1, G/SPS/N/TZA/322/Add.1, G/SPS/N/UGA/306/Add.1")</f>
        <v xml:space="preserve"> G/SPS/N/BDI/87/Add.1, G/SPS/N/KEN/254/Add.1, G/SPS/N/RWA/80/Add.1, G/SPS/N/TZA/322/Add.1, G/SPS/N/UGA/306/Add.1</v>
      </c>
      <c r="D331" s="1" t="s">
        <v>2802</v>
      </c>
      <c r="E331" s="1" t="s">
        <v>2803</v>
      </c>
      <c r="F331" s="1" t="s">
        <v>468</v>
      </c>
      <c r="G331" s="1" t="s">
        <v>23</v>
      </c>
      <c r="H331" s="1" t="s">
        <v>1208</v>
      </c>
      <c r="I331" s="1" t="s">
        <v>188</v>
      </c>
      <c r="J331" s="1" t="s">
        <v>23</v>
      </c>
      <c r="K331" s="1" t="s">
        <v>2928</v>
      </c>
      <c r="L331" s="3"/>
      <c r="M331" s="9" t="s">
        <v>23</v>
      </c>
      <c r="N331" s="9" t="s">
        <v>23</v>
      </c>
      <c r="O331" s="9" t="s">
        <v>23</v>
      </c>
      <c r="P331" s="3" t="s">
        <v>71</v>
      </c>
      <c r="Q331" s="3"/>
      <c r="R331" s="3" t="str">
        <f>HYPERLINK("https://docs.wto.org/imrd/directdoc.asp?DDFDocuments/t/G/SPS/NBDI87A1.docx", "https://docs.wto.org/imrd/directdoc.asp?DDFDocuments/t/G/SPS/NBDI87A1.docx")</f>
        <v>https://docs.wto.org/imrd/directdoc.asp?DDFDocuments/t/G/SPS/NBDI87A1.docx</v>
      </c>
      <c r="S331" s="3" t="str">
        <f>HYPERLINK("https://docs.wto.org/imrd/directdoc.asp?DDFDocuments/u/G/SPS/NBDI87A1.docx", "https://docs.wto.org/imrd/directdoc.asp?DDFDocuments/u/G/SPS/NBDI87A1.docx")</f>
        <v>https://docs.wto.org/imrd/directdoc.asp?DDFDocuments/u/G/SPS/NBDI87A1.docx</v>
      </c>
      <c r="T331" s="3" t="str">
        <f>HYPERLINK("https://docs.wto.org/imrd/directdoc.asp?DDFDocuments/v/G/SPS/NBDI87A1.docx", "https://docs.wto.org/imrd/directdoc.asp?DDFDocuments/v/G/SPS/NBDI87A1.docx")</f>
        <v>https://docs.wto.org/imrd/directdoc.asp?DDFDocuments/v/G/SPS/NBDI87A1.docx</v>
      </c>
    </row>
    <row r="332" spans="1:20" ht="75" x14ac:dyDescent="0.25">
      <c r="A332" s="3" t="s">
        <v>28</v>
      </c>
      <c r="B332" s="9">
        <v>46009</v>
      </c>
      <c r="C332" s="13" t="str">
        <f>HYPERLINK("https://eping.wto.org/en/Search?viewData= G/SPS/N/BDI/58/Add.1, G/SPS/N/KEN/214/Add.1, G/SPS/N/RWA/51/Add.1, G/SPS/N/TZA/280/Add.1, G/SPS/N/UGA/255/Add.1"," G/SPS/N/BDI/58/Add.1, G/SPS/N/KEN/214/Add.1, G/SPS/N/RWA/51/Add.1, G/SPS/N/TZA/280/Add.1, G/SPS/N/UGA/255/Add.1")</f>
        <v xml:space="preserve"> G/SPS/N/BDI/58/Add.1, G/SPS/N/KEN/214/Add.1, G/SPS/N/RWA/51/Add.1, G/SPS/N/TZA/280/Add.1, G/SPS/N/UGA/255/Add.1</v>
      </c>
      <c r="D332" s="1" t="s">
        <v>2835</v>
      </c>
      <c r="E332" s="1" t="s">
        <v>2836</v>
      </c>
      <c r="F332" s="1" t="s">
        <v>2837</v>
      </c>
      <c r="G332" s="1" t="s">
        <v>1265</v>
      </c>
      <c r="H332" s="1" t="s">
        <v>1266</v>
      </c>
      <c r="I332" s="1" t="s">
        <v>169</v>
      </c>
      <c r="J332" s="1" t="s">
        <v>23</v>
      </c>
      <c r="K332" s="1" t="s">
        <v>199</v>
      </c>
      <c r="L332" s="3"/>
      <c r="M332" s="9" t="s">
        <v>23</v>
      </c>
      <c r="N332" s="9" t="s">
        <v>23</v>
      </c>
      <c r="O332" s="9" t="s">
        <v>23</v>
      </c>
      <c r="P332" s="3" t="s">
        <v>71</v>
      </c>
      <c r="Q332" s="3"/>
      <c r="R332" s="3" t="str">
        <f>HYPERLINK("https://docs.wto.org/imrd/directdoc.asp?DDFDocuments/t/G/SPS/NBDI58A1.docx", "https://docs.wto.org/imrd/directdoc.asp?DDFDocuments/t/G/SPS/NBDI58A1.docx")</f>
        <v>https://docs.wto.org/imrd/directdoc.asp?DDFDocuments/t/G/SPS/NBDI58A1.docx</v>
      </c>
      <c r="S332" s="3" t="str">
        <f>HYPERLINK("https://docs.wto.org/imrd/directdoc.asp?DDFDocuments/u/G/SPS/NBDI58A1.docx", "https://docs.wto.org/imrd/directdoc.asp?DDFDocuments/u/G/SPS/NBDI58A1.docx")</f>
        <v>https://docs.wto.org/imrd/directdoc.asp?DDFDocuments/u/G/SPS/NBDI58A1.docx</v>
      </c>
      <c r="T332" s="3" t="str">
        <f>HYPERLINK("https://docs.wto.org/imrd/directdoc.asp?DDFDocuments/v/G/SPS/NBDI58A1.docx", "https://docs.wto.org/imrd/directdoc.asp?DDFDocuments/v/G/SPS/NBDI58A1.docx")</f>
        <v>https://docs.wto.org/imrd/directdoc.asp?DDFDocuments/v/G/SPS/NBDI58A1.docx</v>
      </c>
    </row>
    <row r="333" spans="1:20" ht="240" x14ac:dyDescent="0.25">
      <c r="A333" s="3" t="s">
        <v>33</v>
      </c>
      <c r="B333" s="9">
        <v>46009</v>
      </c>
      <c r="C333" s="13" t="str">
        <f>HYPERLINK("https://eping.wto.org/en/Search?viewData= G/SPS/N/COL/403/Add.1"," G/SPS/N/COL/403/Add.1")</f>
        <v xml:space="preserve"> G/SPS/N/COL/403/Add.1</v>
      </c>
      <c r="D333" s="1" t="s">
        <v>2929</v>
      </c>
      <c r="E333" s="1" t="s">
        <v>2929</v>
      </c>
      <c r="F333" s="1" t="s">
        <v>2930</v>
      </c>
      <c r="G333" s="1" t="s">
        <v>23</v>
      </c>
      <c r="H333" s="1" t="s">
        <v>23</v>
      </c>
      <c r="I333" s="1" t="s">
        <v>175</v>
      </c>
      <c r="J333" s="1" t="s">
        <v>23</v>
      </c>
      <c r="K333" s="1" t="s">
        <v>2811</v>
      </c>
      <c r="L333" s="3"/>
      <c r="M333" s="9" t="s">
        <v>23</v>
      </c>
      <c r="N333" s="9" t="s">
        <v>23</v>
      </c>
      <c r="O333" s="9" t="s">
        <v>23</v>
      </c>
      <c r="P333" s="3" t="s">
        <v>71</v>
      </c>
      <c r="Q333" s="1" t="s">
        <v>2931</v>
      </c>
      <c r="R333" s="3" t="str">
        <f>HYPERLINK("https://docs.wto.org/imrd/directdoc.asp?DDFDocuments/t/G/SPS/NCOL403A1.docx", "https://docs.wto.org/imrd/directdoc.asp?DDFDocuments/t/G/SPS/NCOL403A1.docx")</f>
        <v>https://docs.wto.org/imrd/directdoc.asp?DDFDocuments/t/G/SPS/NCOL403A1.docx</v>
      </c>
      <c r="S333" s="3" t="str">
        <f>HYPERLINK("https://docs.wto.org/imrd/directdoc.asp?DDFDocuments/u/G/SPS/NCOL403A1.docx", "https://docs.wto.org/imrd/directdoc.asp?DDFDocuments/u/G/SPS/NCOL403A1.docx")</f>
        <v>https://docs.wto.org/imrd/directdoc.asp?DDFDocuments/u/G/SPS/NCOL403A1.docx</v>
      </c>
      <c r="T333" s="3" t="str">
        <f>HYPERLINK("https://docs.wto.org/imrd/directdoc.asp?DDFDocuments/v/G/SPS/NCOL403A1.docx", "https://docs.wto.org/imrd/directdoc.asp?DDFDocuments/v/G/SPS/NCOL403A1.docx")</f>
        <v>https://docs.wto.org/imrd/directdoc.asp?DDFDocuments/v/G/SPS/NCOL403A1.docx</v>
      </c>
    </row>
    <row r="334" spans="1:20" ht="90" x14ac:dyDescent="0.25">
      <c r="A334" s="3" t="s">
        <v>28</v>
      </c>
      <c r="B334" s="9">
        <v>46009</v>
      </c>
      <c r="C334" s="13" t="str">
        <f>HYPERLINK("https://eping.wto.org/en/Search?viewData= G/SPS/N/BDI/28/Add.2, G/SPS/N/KEN/181/Add.2, G/SPS/N/RWA/21/Add.2, G/SPS/N/TZA/214/Add.2, G/SPS/N/UGA/223/Add.2"," G/SPS/N/BDI/28/Add.2, G/SPS/N/KEN/181/Add.2, G/SPS/N/RWA/21/Add.2, G/SPS/N/TZA/214/Add.2, G/SPS/N/UGA/223/Add.2")</f>
        <v xml:space="preserve"> G/SPS/N/BDI/28/Add.2, G/SPS/N/KEN/181/Add.2, G/SPS/N/RWA/21/Add.2, G/SPS/N/TZA/214/Add.2, G/SPS/N/UGA/223/Add.2</v>
      </c>
      <c r="D334" s="1" t="s">
        <v>1231</v>
      </c>
      <c r="E334" s="1" t="s">
        <v>2787</v>
      </c>
      <c r="F334" s="1" t="s">
        <v>2788</v>
      </c>
      <c r="G334" s="1" t="s">
        <v>1234</v>
      </c>
      <c r="H334" s="1" t="s">
        <v>1235</v>
      </c>
      <c r="I334" s="1" t="s">
        <v>169</v>
      </c>
      <c r="J334" s="1" t="s">
        <v>23</v>
      </c>
      <c r="K334" s="1" t="s">
        <v>199</v>
      </c>
      <c r="L334" s="3"/>
      <c r="M334" s="9" t="s">
        <v>23</v>
      </c>
      <c r="N334" s="9" t="s">
        <v>23</v>
      </c>
      <c r="O334" s="9" t="s">
        <v>23</v>
      </c>
      <c r="P334" s="3" t="s">
        <v>71</v>
      </c>
      <c r="Q334" s="3"/>
      <c r="R334" s="3" t="str">
        <f>HYPERLINK("https://docs.wto.org/imrd/directdoc.asp?DDFDocuments/t/G/SPS/NBDI28A2.docx", "https://docs.wto.org/imrd/directdoc.asp?DDFDocuments/t/G/SPS/NBDI28A2.docx")</f>
        <v>https://docs.wto.org/imrd/directdoc.asp?DDFDocuments/t/G/SPS/NBDI28A2.docx</v>
      </c>
      <c r="S334" s="3" t="str">
        <f>HYPERLINK("https://docs.wto.org/imrd/directdoc.asp?DDFDocuments/u/G/SPS/NBDI28A2.docx", "https://docs.wto.org/imrd/directdoc.asp?DDFDocuments/u/G/SPS/NBDI28A2.docx")</f>
        <v>https://docs.wto.org/imrd/directdoc.asp?DDFDocuments/u/G/SPS/NBDI28A2.docx</v>
      </c>
      <c r="T334" s="3" t="str">
        <f>HYPERLINK("https://docs.wto.org/imrd/directdoc.asp?DDFDocuments/v/G/SPS/NBDI28A2.docx", "https://docs.wto.org/imrd/directdoc.asp?DDFDocuments/v/G/SPS/NBDI28A2.docx")</f>
        <v>https://docs.wto.org/imrd/directdoc.asp?DDFDocuments/v/G/SPS/NBDI28A2.docx</v>
      </c>
    </row>
    <row r="335" spans="1:20" ht="165" x14ac:dyDescent="0.25">
      <c r="A335" s="3" t="s">
        <v>22</v>
      </c>
      <c r="B335" s="9">
        <v>46009</v>
      </c>
      <c r="C335" s="13" t="str">
        <f>HYPERLINK("https://eping.wto.org/en/Search?viewData= G/SPS/N/BDI/70/Add.1, G/SPS/N/KEN/227/Add.1, G/SPS/N/RWA/63/Add.1, G/SPS/N/TZA/300/Add.1, G/SPS/N/UGA/276/Add.1"," G/SPS/N/BDI/70/Add.1, G/SPS/N/KEN/227/Add.1, G/SPS/N/RWA/63/Add.1, G/SPS/N/TZA/300/Add.1, G/SPS/N/UGA/276/Add.1")</f>
        <v xml:space="preserve"> G/SPS/N/BDI/70/Add.1, G/SPS/N/KEN/227/Add.1, G/SPS/N/RWA/63/Add.1, G/SPS/N/TZA/300/Add.1, G/SPS/N/UGA/276/Add.1</v>
      </c>
      <c r="D335" s="1" t="s">
        <v>907</v>
      </c>
      <c r="E335" s="1" t="s">
        <v>2819</v>
      </c>
      <c r="F335" s="1" t="s">
        <v>909</v>
      </c>
      <c r="G335" s="1" t="s">
        <v>910</v>
      </c>
      <c r="H335" s="1" t="s">
        <v>911</v>
      </c>
      <c r="I335" s="1" t="s">
        <v>169</v>
      </c>
      <c r="J335" s="1" t="s">
        <v>23</v>
      </c>
      <c r="K335" s="1" t="s">
        <v>200</v>
      </c>
      <c r="L335" s="3"/>
      <c r="M335" s="9" t="s">
        <v>23</v>
      </c>
      <c r="N335" s="9" t="s">
        <v>23</v>
      </c>
      <c r="O335" s="9" t="s">
        <v>23</v>
      </c>
      <c r="P335" s="3" t="s">
        <v>71</v>
      </c>
      <c r="Q335" s="3"/>
      <c r="R335" s="3" t="str">
        <f>HYPERLINK("https://docs.wto.org/imrd/directdoc.asp?DDFDocuments/t/G/SPS/NBDI70A1.docx", "https://docs.wto.org/imrd/directdoc.asp?DDFDocuments/t/G/SPS/NBDI70A1.docx")</f>
        <v>https://docs.wto.org/imrd/directdoc.asp?DDFDocuments/t/G/SPS/NBDI70A1.docx</v>
      </c>
      <c r="S335" s="3" t="str">
        <f>HYPERLINK("https://docs.wto.org/imrd/directdoc.asp?DDFDocuments/u/G/SPS/NBDI70A1.docx", "https://docs.wto.org/imrd/directdoc.asp?DDFDocuments/u/G/SPS/NBDI70A1.docx")</f>
        <v>https://docs.wto.org/imrd/directdoc.asp?DDFDocuments/u/G/SPS/NBDI70A1.docx</v>
      </c>
      <c r="T335" s="3" t="str">
        <f>HYPERLINK("https://docs.wto.org/imrd/directdoc.asp?DDFDocuments/v/G/SPS/NBDI70A1.docx", "https://docs.wto.org/imrd/directdoc.asp?DDFDocuments/v/G/SPS/NBDI70A1.docx")</f>
        <v>https://docs.wto.org/imrd/directdoc.asp?DDFDocuments/v/G/SPS/NBDI70A1.docx</v>
      </c>
    </row>
    <row r="336" spans="1:20" ht="165" x14ac:dyDescent="0.25">
      <c r="A336" s="3" t="s">
        <v>126</v>
      </c>
      <c r="B336" s="9">
        <v>46009</v>
      </c>
      <c r="C336" s="13" t="str">
        <f>HYPERLINK("https://eping.wto.org/en/Search?viewData= G/SPS/N/BDI/70/Add.1, G/SPS/N/KEN/227/Add.1, G/SPS/N/RWA/63/Add.1, G/SPS/N/TZA/300/Add.1, G/SPS/N/UGA/276/Add.1"," G/SPS/N/BDI/70/Add.1, G/SPS/N/KEN/227/Add.1, G/SPS/N/RWA/63/Add.1, G/SPS/N/TZA/300/Add.1, G/SPS/N/UGA/276/Add.1")</f>
        <v xml:space="preserve"> G/SPS/N/BDI/70/Add.1, G/SPS/N/KEN/227/Add.1, G/SPS/N/RWA/63/Add.1, G/SPS/N/TZA/300/Add.1, G/SPS/N/UGA/276/Add.1</v>
      </c>
      <c r="D336" s="1" t="s">
        <v>907</v>
      </c>
      <c r="E336" s="1" t="s">
        <v>2819</v>
      </c>
      <c r="F336" s="1" t="s">
        <v>909</v>
      </c>
      <c r="G336" s="1" t="s">
        <v>910</v>
      </c>
      <c r="H336" s="1" t="s">
        <v>911</v>
      </c>
      <c r="I336" s="1" t="s">
        <v>169</v>
      </c>
      <c r="J336" s="1" t="s">
        <v>23</v>
      </c>
      <c r="K336" s="1" t="s">
        <v>200</v>
      </c>
      <c r="L336" s="3"/>
      <c r="M336" s="9" t="s">
        <v>23</v>
      </c>
      <c r="N336" s="9" t="s">
        <v>23</v>
      </c>
      <c r="O336" s="9" t="s">
        <v>23</v>
      </c>
      <c r="P336" s="3" t="s">
        <v>71</v>
      </c>
      <c r="Q336" s="3"/>
      <c r="R336" s="3" t="str">
        <f>HYPERLINK("https://docs.wto.org/imrd/directdoc.asp?DDFDocuments/t/G/SPS/NBDI70A1.docx", "https://docs.wto.org/imrd/directdoc.asp?DDFDocuments/t/G/SPS/NBDI70A1.docx")</f>
        <v>https://docs.wto.org/imrd/directdoc.asp?DDFDocuments/t/G/SPS/NBDI70A1.docx</v>
      </c>
      <c r="S336" s="3" t="str">
        <f>HYPERLINK("https://docs.wto.org/imrd/directdoc.asp?DDFDocuments/u/G/SPS/NBDI70A1.docx", "https://docs.wto.org/imrd/directdoc.asp?DDFDocuments/u/G/SPS/NBDI70A1.docx")</f>
        <v>https://docs.wto.org/imrd/directdoc.asp?DDFDocuments/u/G/SPS/NBDI70A1.docx</v>
      </c>
      <c r="T336" s="3" t="str">
        <f>HYPERLINK("https://docs.wto.org/imrd/directdoc.asp?DDFDocuments/v/G/SPS/NBDI70A1.docx", "https://docs.wto.org/imrd/directdoc.asp?DDFDocuments/v/G/SPS/NBDI70A1.docx")</f>
        <v>https://docs.wto.org/imrd/directdoc.asp?DDFDocuments/v/G/SPS/NBDI70A1.docx</v>
      </c>
    </row>
    <row r="337" spans="1:20" ht="120" x14ac:dyDescent="0.25">
      <c r="A337" s="3" t="s">
        <v>43</v>
      </c>
      <c r="B337" s="9">
        <v>46009</v>
      </c>
      <c r="C337" s="13" t="str">
        <f>HYPERLINK("https://eping.wto.org/en/Search?viewData= G/SPS/N/BDI/53/Rev.1/Add.1, G/SPS/N/KEN/209/Rev.1/Add.1, G/SPS/N/RWA/46/Rev.1/Add.1, G/SPS/N/TZA/275/Rev.1/Add.1, G/SPS/N/UGA/250/Rev.1/Add.1"," G/SPS/N/BDI/53/Rev.1/Add.1, G/SPS/N/KEN/209/Rev.1/Add.1, G/SPS/N/RWA/46/Rev.1/Add.1, G/SPS/N/TZA/275/Rev.1/Add.1, G/SPS/N/UGA/250/Rev.1/Add.1")</f>
        <v xml:space="preserve"> G/SPS/N/BDI/53/Rev.1/Add.1, G/SPS/N/KEN/209/Rev.1/Add.1, G/SPS/N/RWA/46/Rev.1/Add.1, G/SPS/N/TZA/275/Rev.1/Add.1, G/SPS/N/UGA/250/Rev.1/Add.1</v>
      </c>
      <c r="D337" s="1" t="s">
        <v>2778</v>
      </c>
      <c r="E337" s="1" t="s">
        <v>2779</v>
      </c>
      <c r="F337" s="1" t="s">
        <v>2780</v>
      </c>
      <c r="G337" s="1" t="s">
        <v>1174</v>
      </c>
      <c r="H337" s="1" t="s">
        <v>2781</v>
      </c>
      <c r="I337" s="1" t="s">
        <v>169</v>
      </c>
      <c r="J337" s="1" t="s">
        <v>23</v>
      </c>
      <c r="K337" s="1" t="s">
        <v>207</v>
      </c>
      <c r="L337" s="3"/>
      <c r="M337" s="9" t="s">
        <v>23</v>
      </c>
      <c r="N337" s="9" t="s">
        <v>23</v>
      </c>
      <c r="O337" s="9" t="s">
        <v>23</v>
      </c>
      <c r="P337" s="3" t="s">
        <v>71</v>
      </c>
      <c r="Q337" s="3"/>
      <c r="R337" s="3" t="str">
        <f>HYPERLINK("https://docs.wto.org/imrd/directdoc.asp?DDFDocuments/t/G/SPS/NBDI53R1A1.docx", "https://docs.wto.org/imrd/directdoc.asp?DDFDocuments/t/G/SPS/NBDI53R1A1.docx")</f>
        <v>https://docs.wto.org/imrd/directdoc.asp?DDFDocuments/t/G/SPS/NBDI53R1A1.docx</v>
      </c>
      <c r="S337" s="3" t="str">
        <f>HYPERLINK("https://docs.wto.org/imrd/directdoc.asp?DDFDocuments/u/G/SPS/NBDI53R1A1.docx", "https://docs.wto.org/imrd/directdoc.asp?DDFDocuments/u/G/SPS/NBDI53R1A1.docx")</f>
        <v>https://docs.wto.org/imrd/directdoc.asp?DDFDocuments/u/G/SPS/NBDI53R1A1.docx</v>
      </c>
      <c r="T337" s="3" t="str">
        <f>HYPERLINK("https://docs.wto.org/imrd/directdoc.asp?DDFDocuments/v/G/SPS/NBDI53R1A1.docx", "https://docs.wto.org/imrd/directdoc.asp?DDFDocuments/v/G/SPS/NBDI53R1A1.docx")</f>
        <v>https://docs.wto.org/imrd/directdoc.asp?DDFDocuments/v/G/SPS/NBDI53R1A1.docx</v>
      </c>
    </row>
    <row r="338" spans="1:20" ht="390" x14ac:dyDescent="0.25">
      <c r="A338" s="3" t="s">
        <v>22</v>
      </c>
      <c r="B338" s="9">
        <v>46009</v>
      </c>
      <c r="C338" s="13" t="str">
        <f>HYPERLINK("https://eping.wto.org/en/Search?viewData= G/SPS/N/BDI/60/Add.2, G/SPS/N/KEN/216/Add.2, G/SPS/N/RWA/53/Add.2, G/SPS/N/TZA/282/Add.2, G/SPS/N/UGA/257/Add.2"," G/SPS/N/BDI/60/Add.2, G/SPS/N/KEN/216/Add.2, G/SPS/N/RWA/53/Add.2, G/SPS/N/TZA/282/Add.2, G/SPS/N/UGA/257/Add.2")</f>
        <v xml:space="preserve"> G/SPS/N/BDI/60/Add.2, G/SPS/N/KEN/216/Add.2, G/SPS/N/RWA/53/Add.2, G/SPS/N/TZA/282/Add.2, G/SPS/N/UGA/257/Add.2</v>
      </c>
      <c r="D338" s="1" t="s">
        <v>2823</v>
      </c>
      <c r="E338" s="1" t="s">
        <v>2824</v>
      </c>
      <c r="F338" s="1" t="s">
        <v>2773</v>
      </c>
      <c r="G338" s="1" t="s">
        <v>1122</v>
      </c>
      <c r="H338" s="1" t="s">
        <v>1123</v>
      </c>
      <c r="I338" s="1" t="s">
        <v>169</v>
      </c>
      <c r="J338" s="1" t="s">
        <v>23</v>
      </c>
      <c r="K338" s="1" t="s">
        <v>200</v>
      </c>
      <c r="L338" s="3"/>
      <c r="M338" s="9" t="s">
        <v>23</v>
      </c>
      <c r="N338" s="9" t="s">
        <v>23</v>
      </c>
      <c r="O338" s="9" t="s">
        <v>23</v>
      </c>
      <c r="P338" s="3" t="s">
        <v>71</v>
      </c>
      <c r="Q338" s="3"/>
      <c r="R338" s="3" t="str">
        <f>HYPERLINK("https://docs.wto.org/imrd/directdoc.asp?DDFDocuments/t/G/SPS/NBDI60A2.docx", "https://docs.wto.org/imrd/directdoc.asp?DDFDocuments/t/G/SPS/NBDI60A2.docx")</f>
        <v>https://docs.wto.org/imrd/directdoc.asp?DDFDocuments/t/G/SPS/NBDI60A2.docx</v>
      </c>
      <c r="S338" s="3" t="str">
        <f>HYPERLINK("https://docs.wto.org/imrd/directdoc.asp?DDFDocuments/u/G/SPS/NBDI60A2.docx", "https://docs.wto.org/imrd/directdoc.asp?DDFDocuments/u/G/SPS/NBDI60A2.docx")</f>
        <v>https://docs.wto.org/imrd/directdoc.asp?DDFDocuments/u/G/SPS/NBDI60A2.docx</v>
      </c>
      <c r="T338" s="3" t="str">
        <f>HYPERLINK("https://docs.wto.org/imrd/directdoc.asp?DDFDocuments/v/G/SPS/NBDI60A2.docx", "https://docs.wto.org/imrd/directdoc.asp?DDFDocuments/v/G/SPS/NBDI60A2.docx")</f>
        <v>https://docs.wto.org/imrd/directdoc.asp?DDFDocuments/v/G/SPS/NBDI60A2.docx</v>
      </c>
    </row>
    <row r="339" spans="1:20" ht="120" x14ac:dyDescent="0.25">
      <c r="A339" s="3" t="s">
        <v>28</v>
      </c>
      <c r="B339" s="9">
        <v>46009</v>
      </c>
      <c r="C339" s="13" t="str">
        <f>HYPERLINK("https://eping.wto.org/en/Search?viewData= G/SPS/N/BDI/44/Add.2, G/SPS/N/KEN/200/Add.2, G/SPS/N/RWA/37/Add.2, G/SPS/N/TZA/258/Add.2, G/SPS/N/UGA/241/Add.2"," G/SPS/N/BDI/44/Add.2, G/SPS/N/KEN/200/Add.2, G/SPS/N/RWA/37/Add.2, G/SPS/N/TZA/258/Add.2, G/SPS/N/UGA/241/Add.2")</f>
        <v xml:space="preserve"> G/SPS/N/BDI/44/Add.2, G/SPS/N/KEN/200/Add.2, G/SPS/N/RWA/37/Add.2, G/SPS/N/TZA/258/Add.2, G/SPS/N/UGA/241/Add.2</v>
      </c>
      <c r="D339" s="1" t="s">
        <v>2793</v>
      </c>
      <c r="E339" s="1" t="s">
        <v>2794</v>
      </c>
      <c r="F339" s="1" t="s">
        <v>1132</v>
      </c>
      <c r="G339" s="1" t="s">
        <v>1133</v>
      </c>
      <c r="H339" s="1" t="s">
        <v>131</v>
      </c>
      <c r="I339" s="1" t="s">
        <v>180</v>
      </c>
      <c r="J339" s="1" t="s">
        <v>23</v>
      </c>
      <c r="K339" s="1" t="s">
        <v>2928</v>
      </c>
      <c r="L339" s="3"/>
      <c r="M339" s="9" t="s">
        <v>23</v>
      </c>
      <c r="N339" s="9" t="s">
        <v>23</v>
      </c>
      <c r="O339" s="9" t="s">
        <v>23</v>
      </c>
      <c r="P339" s="3" t="s">
        <v>71</v>
      </c>
      <c r="Q339" s="3"/>
      <c r="R339" s="3" t="str">
        <f>HYPERLINK("https://docs.wto.org/imrd/directdoc.asp?DDFDocuments/t/G/SPS/NBDI44A2.docx", "https://docs.wto.org/imrd/directdoc.asp?DDFDocuments/t/G/SPS/NBDI44A2.docx")</f>
        <v>https://docs.wto.org/imrd/directdoc.asp?DDFDocuments/t/G/SPS/NBDI44A2.docx</v>
      </c>
      <c r="S339" s="3" t="str">
        <f>HYPERLINK("https://docs.wto.org/imrd/directdoc.asp?DDFDocuments/u/G/SPS/NBDI44A2.docx", "https://docs.wto.org/imrd/directdoc.asp?DDFDocuments/u/G/SPS/NBDI44A2.docx")</f>
        <v>https://docs.wto.org/imrd/directdoc.asp?DDFDocuments/u/G/SPS/NBDI44A2.docx</v>
      </c>
      <c r="T339" s="3" t="str">
        <f>HYPERLINK("https://docs.wto.org/imrd/directdoc.asp?DDFDocuments/v/G/SPS/NBDI44A2.docx", "https://docs.wto.org/imrd/directdoc.asp?DDFDocuments/v/G/SPS/NBDI44A2.docx")</f>
        <v>https://docs.wto.org/imrd/directdoc.asp?DDFDocuments/v/G/SPS/NBDI44A2.docx</v>
      </c>
    </row>
    <row r="340" spans="1:20" ht="105" x14ac:dyDescent="0.25">
      <c r="A340" s="3" t="s">
        <v>47</v>
      </c>
      <c r="B340" s="9">
        <v>46009</v>
      </c>
      <c r="C340" s="13" t="str">
        <f>HYPERLINK("https://eping.wto.org/en/Search?viewData= G/SPS/N/BDI/41/Add.2, G/SPS/N/KEN/197/Add.2, G/SPS/N/RWA/34/Add.2, G/SPS/N/TZA/255/Add.2, G/SPS/N/UGA/238/Add.2"," G/SPS/N/BDI/41/Add.2, G/SPS/N/KEN/197/Add.2, G/SPS/N/RWA/34/Add.2, G/SPS/N/TZA/255/Add.2, G/SPS/N/UGA/238/Add.2")</f>
        <v xml:space="preserve"> G/SPS/N/BDI/41/Add.2, G/SPS/N/KEN/197/Add.2, G/SPS/N/RWA/34/Add.2, G/SPS/N/TZA/255/Add.2, G/SPS/N/UGA/238/Add.2</v>
      </c>
      <c r="D340" s="1" t="s">
        <v>2883</v>
      </c>
      <c r="E340" s="1" t="s">
        <v>2884</v>
      </c>
      <c r="F340" s="1" t="s">
        <v>1247</v>
      </c>
      <c r="G340" s="1" t="s">
        <v>1248</v>
      </c>
      <c r="H340" s="1" t="s">
        <v>92</v>
      </c>
      <c r="I340" s="1" t="s">
        <v>169</v>
      </c>
      <c r="J340" s="1" t="s">
        <v>23</v>
      </c>
      <c r="K340" s="1" t="s">
        <v>199</v>
      </c>
      <c r="L340" s="3"/>
      <c r="M340" s="9" t="s">
        <v>23</v>
      </c>
      <c r="N340" s="9" t="s">
        <v>23</v>
      </c>
      <c r="O340" s="9" t="s">
        <v>23</v>
      </c>
      <c r="P340" s="3" t="s">
        <v>71</v>
      </c>
      <c r="Q340" s="3"/>
      <c r="R340" s="3" t="str">
        <f>HYPERLINK("https://docs.wto.org/imrd/directdoc.asp?DDFDocuments/t/G/SPS/NBDI41A2.docx", "https://docs.wto.org/imrd/directdoc.asp?DDFDocuments/t/G/SPS/NBDI41A2.docx")</f>
        <v>https://docs.wto.org/imrd/directdoc.asp?DDFDocuments/t/G/SPS/NBDI41A2.docx</v>
      </c>
      <c r="S340" s="3" t="str">
        <f>HYPERLINK("https://docs.wto.org/imrd/directdoc.asp?DDFDocuments/u/G/SPS/NBDI41A2.docx", "https://docs.wto.org/imrd/directdoc.asp?DDFDocuments/u/G/SPS/NBDI41A2.docx")</f>
        <v>https://docs.wto.org/imrd/directdoc.asp?DDFDocuments/u/G/SPS/NBDI41A2.docx</v>
      </c>
      <c r="T340" s="3" t="str">
        <f>HYPERLINK("https://docs.wto.org/imrd/directdoc.asp?DDFDocuments/v/G/SPS/NBDI41A2.docx", "https://docs.wto.org/imrd/directdoc.asp?DDFDocuments/v/G/SPS/NBDI41A2.docx")</f>
        <v>https://docs.wto.org/imrd/directdoc.asp?DDFDocuments/v/G/SPS/NBDI41A2.docx</v>
      </c>
    </row>
    <row r="341" spans="1:20" ht="75" x14ac:dyDescent="0.25">
      <c r="A341" s="3" t="s">
        <v>43</v>
      </c>
      <c r="B341" s="9">
        <v>46009</v>
      </c>
      <c r="C341" s="13" t="str">
        <f>HYPERLINK("https://eping.wto.org/en/Search?viewData= G/SPS/N/BDI/37/Add.1, G/SPS/N/KEN/193/Add.1, G/SPS/N/RWA/30/Add.1, G/SPS/N/TZA/239/Add.1, G/SPS/N/UGA/234/Add.1"," G/SPS/N/BDI/37/Add.1, G/SPS/N/KEN/193/Add.1, G/SPS/N/RWA/30/Add.1, G/SPS/N/TZA/239/Add.1, G/SPS/N/UGA/234/Add.1")</f>
        <v xml:space="preserve"> G/SPS/N/BDI/37/Add.1, G/SPS/N/KEN/193/Add.1, G/SPS/N/RWA/30/Add.1, G/SPS/N/TZA/239/Add.1, G/SPS/N/UGA/234/Add.1</v>
      </c>
      <c r="D341" s="1" t="s">
        <v>2791</v>
      </c>
      <c r="E341" s="1" t="s">
        <v>2792</v>
      </c>
      <c r="F341" s="1" t="s">
        <v>58</v>
      </c>
      <c r="G341" s="1" t="s">
        <v>23</v>
      </c>
      <c r="H341" s="1" t="s">
        <v>1315</v>
      </c>
      <c r="I341" s="1" t="s">
        <v>169</v>
      </c>
      <c r="J341" s="1" t="s">
        <v>23</v>
      </c>
      <c r="K341" s="1" t="s">
        <v>200</v>
      </c>
      <c r="L341" s="3"/>
      <c r="M341" s="9" t="s">
        <v>23</v>
      </c>
      <c r="N341" s="9" t="s">
        <v>23</v>
      </c>
      <c r="O341" s="9" t="s">
        <v>23</v>
      </c>
      <c r="P341" s="3" t="s">
        <v>71</v>
      </c>
      <c r="Q341" s="3"/>
      <c r="R341" s="3" t="str">
        <f>HYPERLINK("https://docs.wto.org/imrd/directdoc.asp?DDFDocuments/t/G/SPS/NBDI37A1.docx", "https://docs.wto.org/imrd/directdoc.asp?DDFDocuments/t/G/SPS/NBDI37A1.docx")</f>
        <v>https://docs.wto.org/imrd/directdoc.asp?DDFDocuments/t/G/SPS/NBDI37A1.docx</v>
      </c>
      <c r="S341" s="3" t="str">
        <f>HYPERLINK("https://docs.wto.org/imrd/directdoc.asp?DDFDocuments/u/G/SPS/NBDI37A1.docx", "https://docs.wto.org/imrd/directdoc.asp?DDFDocuments/u/G/SPS/NBDI37A1.docx")</f>
        <v>https://docs.wto.org/imrd/directdoc.asp?DDFDocuments/u/G/SPS/NBDI37A1.docx</v>
      </c>
      <c r="T341" s="3" t="str">
        <f>HYPERLINK("https://docs.wto.org/imrd/directdoc.asp?DDFDocuments/v/G/SPS/NBDI37A1.docx", "https://docs.wto.org/imrd/directdoc.asp?DDFDocuments/v/G/SPS/NBDI37A1.docx")</f>
        <v>https://docs.wto.org/imrd/directdoc.asp?DDFDocuments/v/G/SPS/NBDI37A1.docx</v>
      </c>
    </row>
    <row r="342" spans="1:20" ht="120" x14ac:dyDescent="0.25">
      <c r="A342" s="3" t="s">
        <v>126</v>
      </c>
      <c r="B342" s="9">
        <v>46009</v>
      </c>
      <c r="C342" s="13" t="str">
        <f>HYPERLINK("https://eping.wto.org/en/Search?viewData= G/SPS/N/BDI/47/Add.2, G/SPS/N/KEN/203/Add.2, G/SPS/N/RWA/40/Add.2, G/SPS/N/TZA/261/Add.2, G/SPS/N/UGA/244/Add.2"," G/SPS/N/BDI/47/Add.2, G/SPS/N/KEN/203/Add.2, G/SPS/N/RWA/40/Add.2, G/SPS/N/TZA/261/Add.2, G/SPS/N/UGA/244/Add.2")</f>
        <v xml:space="preserve"> G/SPS/N/BDI/47/Add.2, G/SPS/N/KEN/203/Add.2, G/SPS/N/RWA/40/Add.2, G/SPS/N/TZA/261/Add.2, G/SPS/N/UGA/244/Add.2</v>
      </c>
      <c r="D342" s="1" t="s">
        <v>2890</v>
      </c>
      <c r="E342" s="1" t="s">
        <v>2891</v>
      </c>
      <c r="F342" s="1" t="s">
        <v>1132</v>
      </c>
      <c r="G342" s="1" t="s">
        <v>1133</v>
      </c>
      <c r="H342" s="1" t="s">
        <v>131</v>
      </c>
      <c r="I342" s="1" t="s">
        <v>180</v>
      </c>
      <c r="J342" s="1" t="s">
        <v>23</v>
      </c>
      <c r="K342" s="1" t="s">
        <v>2795</v>
      </c>
      <c r="L342" s="3"/>
      <c r="M342" s="9" t="s">
        <v>23</v>
      </c>
      <c r="N342" s="9" t="s">
        <v>23</v>
      </c>
      <c r="O342" s="9" t="s">
        <v>23</v>
      </c>
      <c r="P342" s="3" t="s">
        <v>71</v>
      </c>
      <c r="Q342" s="3"/>
      <c r="R342" s="3" t="str">
        <f>HYPERLINK("https://docs.wto.org/imrd/directdoc.asp?DDFDocuments/t/G/SPS/NBDI47A2.docx", "https://docs.wto.org/imrd/directdoc.asp?DDFDocuments/t/G/SPS/NBDI47A2.docx")</f>
        <v>https://docs.wto.org/imrd/directdoc.asp?DDFDocuments/t/G/SPS/NBDI47A2.docx</v>
      </c>
      <c r="S342" s="3" t="str">
        <f>HYPERLINK("https://docs.wto.org/imrd/directdoc.asp?DDFDocuments/u/G/SPS/NBDI47A2.docx", "https://docs.wto.org/imrd/directdoc.asp?DDFDocuments/u/G/SPS/NBDI47A2.docx")</f>
        <v>https://docs.wto.org/imrd/directdoc.asp?DDFDocuments/u/G/SPS/NBDI47A2.docx</v>
      </c>
      <c r="T342" s="3" t="str">
        <f>HYPERLINK("https://docs.wto.org/imrd/directdoc.asp?DDFDocuments/v/G/SPS/NBDI47A2.docx", "https://docs.wto.org/imrd/directdoc.asp?DDFDocuments/v/G/SPS/NBDI47A2.docx")</f>
        <v>https://docs.wto.org/imrd/directdoc.asp?DDFDocuments/v/G/SPS/NBDI47A2.docx</v>
      </c>
    </row>
    <row r="343" spans="1:20" ht="120" x14ac:dyDescent="0.25">
      <c r="A343" s="3" t="s">
        <v>43</v>
      </c>
      <c r="B343" s="9">
        <v>46009</v>
      </c>
      <c r="C343" s="13" t="str">
        <f>HYPERLINK("https://eping.wto.org/en/Search?viewData= G/SPS/N/BDI/46/Add.2, G/SPS/N/KEN/202/Add.2, G/SPS/N/RWA/39/Add.2, G/SPS/N/TZA/260/Add.2, G/SPS/N/UGA/243/Add.2"," G/SPS/N/BDI/46/Add.2, G/SPS/N/KEN/202/Add.2, G/SPS/N/RWA/39/Add.2, G/SPS/N/TZA/260/Add.2, G/SPS/N/UGA/243/Add.2")</f>
        <v xml:space="preserve"> G/SPS/N/BDI/46/Add.2, G/SPS/N/KEN/202/Add.2, G/SPS/N/RWA/39/Add.2, G/SPS/N/TZA/260/Add.2, G/SPS/N/UGA/243/Add.2</v>
      </c>
      <c r="D343" s="1" t="s">
        <v>2875</v>
      </c>
      <c r="E343" s="1" t="s">
        <v>2876</v>
      </c>
      <c r="F343" s="1" t="s">
        <v>1132</v>
      </c>
      <c r="G343" s="1" t="s">
        <v>1133</v>
      </c>
      <c r="H343" s="1" t="s">
        <v>131</v>
      </c>
      <c r="I343" s="1" t="s">
        <v>180</v>
      </c>
      <c r="J343" s="1" t="s">
        <v>23</v>
      </c>
      <c r="K343" s="1" t="s">
        <v>2795</v>
      </c>
      <c r="L343" s="3"/>
      <c r="M343" s="9" t="s">
        <v>23</v>
      </c>
      <c r="N343" s="9" t="s">
        <v>23</v>
      </c>
      <c r="O343" s="9" t="s">
        <v>23</v>
      </c>
      <c r="P343" s="3" t="s">
        <v>71</v>
      </c>
      <c r="Q343" s="3"/>
      <c r="R343" s="3" t="str">
        <f>HYPERLINK("https://docs.wto.org/imrd/directdoc.asp?DDFDocuments/t/G/SPS/NBDI46A2.docx", "https://docs.wto.org/imrd/directdoc.asp?DDFDocuments/t/G/SPS/NBDI46A2.docx")</f>
        <v>https://docs.wto.org/imrd/directdoc.asp?DDFDocuments/t/G/SPS/NBDI46A2.docx</v>
      </c>
      <c r="S343" s="3" t="str">
        <f>HYPERLINK("https://docs.wto.org/imrd/directdoc.asp?DDFDocuments/u/G/SPS/NBDI46A2.docx", "https://docs.wto.org/imrd/directdoc.asp?DDFDocuments/u/G/SPS/NBDI46A2.docx")</f>
        <v>https://docs.wto.org/imrd/directdoc.asp?DDFDocuments/u/G/SPS/NBDI46A2.docx</v>
      </c>
      <c r="T343" s="3" t="str">
        <f>HYPERLINK("https://docs.wto.org/imrd/directdoc.asp?DDFDocuments/v/G/SPS/NBDI46A2.docx", "https://docs.wto.org/imrd/directdoc.asp?DDFDocuments/v/G/SPS/NBDI46A2.docx")</f>
        <v>https://docs.wto.org/imrd/directdoc.asp?DDFDocuments/v/G/SPS/NBDI46A2.docx</v>
      </c>
    </row>
    <row r="344" spans="1:20" ht="120" x14ac:dyDescent="0.25">
      <c r="A344" s="3" t="s">
        <v>126</v>
      </c>
      <c r="B344" s="9">
        <v>46009</v>
      </c>
      <c r="C344" s="13" t="str">
        <f>HYPERLINK("https://eping.wto.org/en/Search?viewData= G/SPS/N/BDI/46/Add.2, G/SPS/N/KEN/202/Add.2, G/SPS/N/RWA/39/Add.2, G/SPS/N/TZA/260/Add.2, G/SPS/N/UGA/243/Add.2"," G/SPS/N/BDI/46/Add.2, G/SPS/N/KEN/202/Add.2, G/SPS/N/RWA/39/Add.2, G/SPS/N/TZA/260/Add.2, G/SPS/N/UGA/243/Add.2")</f>
        <v xml:space="preserve"> G/SPS/N/BDI/46/Add.2, G/SPS/N/KEN/202/Add.2, G/SPS/N/RWA/39/Add.2, G/SPS/N/TZA/260/Add.2, G/SPS/N/UGA/243/Add.2</v>
      </c>
      <c r="D344" s="1" t="s">
        <v>2875</v>
      </c>
      <c r="E344" s="1" t="s">
        <v>2876</v>
      </c>
      <c r="F344" s="1" t="s">
        <v>1132</v>
      </c>
      <c r="G344" s="1" t="s">
        <v>1133</v>
      </c>
      <c r="H344" s="1" t="s">
        <v>131</v>
      </c>
      <c r="I344" s="1" t="s">
        <v>180</v>
      </c>
      <c r="J344" s="1" t="s">
        <v>23</v>
      </c>
      <c r="K344" s="1" t="s">
        <v>2795</v>
      </c>
      <c r="L344" s="3"/>
      <c r="M344" s="9" t="s">
        <v>23</v>
      </c>
      <c r="N344" s="9" t="s">
        <v>23</v>
      </c>
      <c r="O344" s="9" t="s">
        <v>23</v>
      </c>
      <c r="P344" s="3" t="s">
        <v>71</v>
      </c>
      <c r="Q344" s="3"/>
      <c r="R344" s="3" t="str">
        <f>HYPERLINK("https://docs.wto.org/imrd/directdoc.asp?DDFDocuments/t/G/SPS/NBDI46A2.docx", "https://docs.wto.org/imrd/directdoc.asp?DDFDocuments/t/G/SPS/NBDI46A2.docx")</f>
        <v>https://docs.wto.org/imrd/directdoc.asp?DDFDocuments/t/G/SPS/NBDI46A2.docx</v>
      </c>
      <c r="S344" s="3" t="str">
        <f>HYPERLINK("https://docs.wto.org/imrd/directdoc.asp?DDFDocuments/u/G/SPS/NBDI46A2.docx", "https://docs.wto.org/imrd/directdoc.asp?DDFDocuments/u/G/SPS/NBDI46A2.docx")</f>
        <v>https://docs.wto.org/imrd/directdoc.asp?DDFDocuments/u/G/SPS/NBDI46A2.docx</v>
      </c>
      <c r="T344" s="3" t="str">
        <f>HYPERLINK("https://docs.wto.org/imrd/directdoc.asp?DDFDocuments/v/G/SPS/NBDI46A2.docx", "https://docs.wto.org/imrd/directdoc.asp?DDFDocuments/v/G/SPS/NBDI46A2.docx")</f>
        <v>https://docs.wto.org/imrd/directdoc.asp?DDFDocuments/v/G/SPS/NBDI46A2.docx</v>
      </c>
    </row>
    <row r="345" spans="1:20" ht="210" x14ac:dyDescent="0.25">
      <c r="A345" s="3" t="s">
        <v>22</v>
      </c>
      <c r="B345" s="9">
        <v>46009</v>
      </c>
      <c r="C345" s="13" t="str">
        <f>HYPERLINK("https://eping.wto.org/en/Search?viewData= G/SPS/N/BDI/116/Add.1, G/SPS/N/KEN/295/Add.1, G/SPS/N/RWA/109/Add.1, G/SPS/N/TZA/374/Add.1, G/SPS/N/UGA/367/Add.1"," G/SPS/N/BDI/116/Add.1, G/SPS/N/KEN/295/Add.1, G/SPS/N/RWA/109/Add.1, G/SPS/N/TZA/374/Add.1, G/SPS/N/UGA/367/Add.1")</f>
        <v xml:space="preserve"> G/SPS/N/BDI/116/Add.1, G/SPS/N/KEN/295/Add.1, G/SPS/N/RWA/109/Add.1, G/SPS/N/TZA/374/Add.1, G/SPS/N/UGA/367/Add.1</v>
      </c>
      <c r="D345" s="1" t="s">
        <v>2878</v>
      </c>
      <c r="E345" s="1" t="s">
        <v>2879</v>
      </c>
      <c r="F345" s="1" t="s">
        <v>1153</v>
      </c>
      <c r="G345" s="1" t="s">
        <v>1154</v>
      </c>
      <c r="H345" s="1" t="s">
        <v>97</v>
      </c>
      <c r="I345" s="1" t="s">
        <v>169</v>
      </c>
      <c r="J345" s="1" t="s">
        <v>23</v>
      </c>
      <c r="K345" s="1" t="s">
        <v>200</v>
      </c>
      <c r="L345" s="3"/>
      <c r="M345" s="9" t="s">
        <v>23</v>
      </c>
      <c r="N345" s="9" t="s">
        <v>23</v>
      </c>
      <c r="O345" s="9" t="s">
        <v>23</v>
      </c>
      <c r="P345" s="3" t="s">
        <v>71</v>
      </c>
      <c r="Q345" s="3"/>
      <c r="R345" s="3" t="str">
        <f>HYPERLINK("https://docs.wto.org/imrd/directdoc.asp?DDFDocuments/t/G/SPS/NBDI116A1.docx", "https://docs.wto.org/imrd/directdoc.asp?DDFDocuments/t/G/SPS/NBDI116A1.docx")</f>
        <v>https://docs.wto.org/imrd/directdoc.asp?DDFDocuments/t/G/SPS/NBDI116A1.docx</v>
      </c>
      <c r="S345" s="3" t="str">
        <f>HYPERLINK("https://docs.wto.org/imrd/directdoc.asp?DDFDocuments/u/G/SPS/NBDI116A1.docx", "https://docs.wto.org/imrd/directdoc.asp?DDFDocuments/u/G/SPS/NBDI116A1.docx")</f>
        <v>https://docs.wto.org/imrd/directdoc.asp?DDFDocuments/u/G/SPS/NBDI116A1.docx</v>
      </c>
      <c r="T345" s="3" t="str">
        <f>HYPERLINK("https://docs.wto.org/imrd/directdoc.asp?DDFDocuments/v/G/SPS/NBDI116A1.docx", "https://docs.wto.org/imrd/directdoc.asp?DDFDocuments/v/G/SPS/NBDI116A1.docx")</f>
        <v>https://docs.wto.org/imrd/directdoc.asp?DDFDocuments/v/G/SPS/NBDI116A1.docx</v>
      </c>
    </row>
    <row r="346" spans="1:20" ht="75" x14ac:dyDescent="0.25">
      <c r="A346" s="3" t="s">
        <v>43</v>
      </c>
      <c r="B346" s="9">
        <v>46009</v>
      </c>
      <c r="C346" s="13" t="str">
        <f>HYPERLINK("https://eping.wto.org/en/Search?viewData= G/SPS/N/BDI/115/Add.1, G/SPS/N/KEN/294/Add.1, G/SPS/N/RWA/108/Add.1, G/SPS/N/TZA/373/Add.1, G/SPS/N/UGA/366/Add.1"," G/SPS/N/BDI/115/Add.1, G/SPS/N/KEN/294/Add.1, G/SPS/N/RWA/108/Add.1, G/SPS/N/TZA/373/Add.1, G/SPS/N/UGA/366/Add.1")</f>
        <v xml:space="preserve"> G/SPS/N/BDI/115/Add.1, G/SPS/N/KEN/294/Add.1, G/SPS/N/RWA/108/Add.1, G/SPS/N/TZA/373/Add.1, G/SPS/N/UGA/366/Add.1</v>
      </c>
      <c r="D346" s="1" t="s">
        <v>2827</v>
      </c>
      <c r="E346" s="1" t="s">
        <v>2828</v>
      </c>
      <c r="F346" s="1" t="s">
        <v>1157</v>
      </c>
      <c r="G346" s="1" t="s">
        <v>1158</v>
      </c>
      <c r="H346" s="1" t="s">
        <v>97</v>
      </c>
      <c r="I346" s="1" t="s">
        <v>169</v>
      </c>
      <c r="J346" s="1" t="s">
        <v>23</v>
      </c>
      <c r="K346" s="1" t="s">
        <v>200</v>
      </c>
      <c r="L346" s="3"/>
      <c r="M346" s="9" t="s">
        <v>23</v>
      </c>
      <c r="N346" s="9" t="s">
        <v>23</v>
      </c>
      <c r="O346" s="9" t="s">
        <v>23</v>
      </c>
      <c r="P346" s="3" t="s">
        <v>71</v>
      </c>
      <c r="Q346" s="3"/>
      <c r="R346" s="3" t="str">
        <f>HYPERLINK("https://docs.wto.org/imrd/directdoc.asp?DDFDocuments/t/G/SPS/NBDI115A1.docx", "https://docs.wto.org/imrd/directdoc.asp?DDFDocuments/t/G/SPS/NBDI115A1.docx")</f>
        <v>https://docs.wto.org/imrd/directdoc.asp?DDFDocuments/t/G/SPS/NBDI115A1.docx</v>
      </c>
      <c r="S346" s="3" t="str">
        <f>HYPERLINK("https://docs.wto.org/imrd/directdoc.asp?DDFDocuments/u/G/SPS/NBDI115A1.docx", "https://docs.wto.org/imrd/directdoc.asp?DDFDocuments/u/G/SPS/NBDI115A1.docx")</f>
        <v>https://docs.wto.org/imrd/directdoc.asp?DDFDocuments/u/G/SPS/NBDI115A1.docx</v>
      </c>
      <c r="T346" s="3" t="str">
        <f>HYPERLINK("https://docs.wto.org/imrd/directdoc.asp?DDFDocuments/v/G/SPS/NBDI115A1.docx", "https://docs.wto.org/imrd/directdoc.asp?DDFDocuments/v/G/SPS/NBDI115A1.docx")</f>
        <v>https://docs.wto.org/imrd/directdoc.asp?DDFDocuments/v/G/SPS/NBDI115A1.docx</v>
      </c>
    </row>
    <row r="347" spans="1:20" ht="90" x14ac:dyDescent="0.25">
      <c r="A347" s="3" t="s">
        <v>43</v>
      </c>
      <c r="B347" s="9">
        <v>46009</v>
      </c>
      <c r="C347" s="13" t="str">
        <f>HYPERLINK("https://eping.wto.org/en/Search?viewData= G/SPS/N/BDI/86/Add.1, G/SPS/N/KEN/253/Add.1, G/SPS/N/RWA/79/Add.1, G/SPS/N/TZA/321/Add.1, G/SPS/N/UGA/305/Add.1"," G/SPS/N/BDI/86/Add.1, G/SPS/N/KEN/253/Add.1, G/SPS/N/RWA/79/Add.1, G/SPS/N/TZA/321/Add.1, G/SPS/N/UGA/305/Add.1")</f>
        <v xml:space="preserve"> G/SPS/N/BDI/86/Add.1, G/SPS/N/KEN/253/Add.1, G/SPS/N/RWA/79/Add.1, G/SPS/N/TZA/321/Add.1, G/SPS/N/UGA/305/Add.1</v>
      </c>
      <c r="D347" s="1" t="s">
        <v>1276</v>
      </c>
      <c r="E347" s="1" t="s">
        <v>2800</v>
      </c>
      <c r="F347" s="1" t="s">
        <v>2801</v>
      </c>
      <c r="G347" s="1" t="s">
        <v>1279</v>
      </c>
      <c r="H347" s="1" t="s">
        <v>1208</v>
      </c>
      <c r="I347" s="1" t="s">
        <v>188</v>
      </c>
      <c r="J347" s="1" t="s">
        <v>23</v>
      </c>
      <c r="K347" s="1" t="s">
        <v>2795</v>
      </c>
      <c r="L347" s="3"/>
      <c r="M347" s="9" t="s">
        <v>23</v>
      </c>
      <c r="N347" s="9" t="s">
        <v>23</v>
      </c>
      <c r="O347" s="9" t="s">
        <v>23</v>
      </c>
      <c r="P347" s="3" t="s">
        <v>71</v>
      </c>
      <c r="Q347" s="3"/>
      <c r="R347" s="3" t="str">
        <f>HYPERLINK("https://docs.wto.org/imrd/directdoc.asp?DDFDocuments/t/G/SPS/NBDI86A1.docx", "https://docs.wto.org/imrd/directdoc.asp?DDFDocuments/t/G/SPS/NBDI86A1.docx")</f>
        <v>https://docs.wto.org/imrd/directdoc.asp?DDFDocuments/t/G/SPS/NBDI86A1.docx</v>
      </c>
      <c r="T347" s="3" t="str">
        <f>HYPERLINK("https://docs.wto.org/imrd/directdoc.asp?DDFDocuments/v/G/SPS/NBDI86A1.docx", "https://docs.wto.org/imrd/directdoc.asp?DDFDocuments/v/G/SPS/NBDI86A1.docx")</f>
        <v>https://docs.wto.org/imrd/directdoc.asp?DDFDocuments/v/G/SPS/NBDI86A1.docx</v>
      </c>
    </row>
    <row r="348" spans="1:20" ht="90" x14ac:dyDescent="0.25">
      <c r="A348" s="3" t="s">
        <v>126</v>
      </c>
      <c r="B348" s="9">
        <v>46009</v>
      </c>
      <c r="C348" s="13" t="str">
        <f>HYPERLINK("https://eping.wto.org/en/Search?viewData= G/SPS/N/BDI/86/Add.1, G/SPS/N/KEN/253/Add.1, G/SPS/N/RWA/79/Add.1, G/SPS/N/TZA/321/Add.1, G/SPS/N/UGA/305/Add.1"," G/SPS/N/BDI/86/Add.1, G/SPS/N/KEN/253/Add.1, G/SPS/N/RWA/79/Add.1, G/SPS/N/TZA/321/Add.1, G/SPS/N/UGA/305/Add.1")</f>
        <v xml:space="preserve"> G/SPS/N/BDI/86/Add.1, G/SPS/N/KEN/253/Add.1, G/SPS/N/RWA/79/Add.1, G/SPS/N/TZA/321/Add.1, G/SPS/N/UGA/305/Add.1</v>
      </c>
      <c r="D348" s="1" t="s">
        <v>1276</v>
      </c>
      <c r="E348" s="1" t="s">
        <v>2800</v>
      </c>
      <c r="F348" s="1" t="s">
        <v>2801</v>
      </c>
      <c r="G348" s="1" t="s">
        <v>1279</v>
      </c>
      <c r="H348" s="1" t="s">
        <v>1208</v>
      </c>
      <c r="I348" s="1" t="s">
        <v>188</v>
      </c>
      <c r="J348" s="1" t="s">
        <v>23</v>
      </c>
      <c r="K348" s="1" t="s">
        <v>2795</v>
      </c>
      <c r="L348" s="3"/>
      <c r="M348" s="9" t="s">
        <v>23</v>
      </c>
      <c r="N348" s="9" t="s">
        <v>23</v>
      </c>
      <c r="O348" s="9" t="s">
        <v>23</v>
      </c>
      <c r="P348" s="3" t="s">
        <v>71</v>
      </c>
      <c r="Q348" s="3"/>
      <c r="R348" s="3" t="str">
        <f>HYPERLINK("https://docs.wto.org/imrd/directdoc.asp?DDFDocuments/t/G/SPS/NBDI86A1.docx", "https://docs.wto.org/imrd/directdoc.asp?DDFDocuments/t/G/SPS/NBDI86A1.docx")</f>
        <v>https://docs.wto.org/imrd/directdoc.asp?DDFDocuments/t/G/SPS/NBDI86A1.docx</v>
      </c>
      <c r="T348" s="3" t="str">
        <f>HYPERLINK("https://docs.wto.org/imrd/directdoc.asp?DDFDocuments/v/G/SPS/NBDI86A1.docx", "https://docs.wto.org/imrd/directdoc.asp?DDFDocuments/v/G/SPS/NBDI86A1.docx")</f>
        <v>https://docs.wto.org/imrd/directdoc.asp?DDFDocuments/v/G/SPS/NBDI86A1.docx</v>
      </c>
    </row>
    <row r="349" spans="1:20" ht="150" x14ac:dyDescent="0.25">
      <c r="A349" s="3" t="s">
        <v>22</v>
      </c>
      <c r="B349" s="9">
        <v>46009</v>
      </c>
      <c r="C349" s="13" t="str">
        <f>HYPERLINK("https://eping.wto.org/en/Search?viewData= G/SPS/N/BDI/84/Add.1, G/SPS/N/KEN/251/Add.1, G/SPS/N/RWA/77/Add.1, G/SPS/N/TZA/319/Add.1, G/SPS/N/UGA/303/Add.1"," G/SPS/N/BDI/84/Add.1, G/SPS/N/KEN/251/Add.1, G/SPS/N/RWA/77/Add.1, G/SPS/N/TZA/319/Add.1, G/SPS/N/UGA/303/Add.1")</f>
        <v xml:space="preserve"> G/SPS/N/BDI/84/Add.1, G/SPS/N/KEN/251/Add.1, G/SPS/N/RWA/77/Add.1, G/SPS/N/TZA/319/Add.1, G/SPS/N/UGA/303/Add.1</v>
      </c>
      <c r="D349" s="1" t="s">
        <v>2905</v>
      </c>
      <c r="E349" s="1" t="s">
        <v>2906</v>
      </c>
      <c r="F349" s="1" t="s">
        <v>2907</v>
      </c>
      <c r="G349" s="1" t="s">
        <v>1293</v>
      </c>
      <c r="H349" s="1" t="s">
        <v>1208</v>
      </c>
      <c r="I349" s="1" t="s">
        <v>2777</v>
      </c>
      <c r="J349" s="1" t="s">
        <v>23</v>
      </c>
      <c r="K349" s="1" t="s">
        <v>209</v>
      </c>
      <c r="L349" s="3"/>
      <c r="M349" s="9" t="s">
        <v>23</v>
      </c>
      <c r="N349" s="9" t="s">
        <v>23</v>
      </c>
      <c r="O349" s="9" t="s">
        <v>23</v>
      </c>
      <c r="P349" s="3" t="s">
        <v>71</v>
      </c>
      <c r="Q349" s="3"/>
      <c r="R349" s="3" t="str">
        <f>HYPERLINK("https://docs.wto.org/imrd/directdoc.asp?DDFDocuments/t/G/SPS/NBDI84A1.docx", "https://docs.wto.org/imrd/directdoc.asp?DDFDocuments/t/G/SPS/NBDI84A1.docx")</f>
        <v>https://docs.wto.org/imrd/directdoc.asp?DDFDocuments/t/G/SPS/NBDI84A1.docx</v>
      </c>
      <c r="S349" s="3" t="str">
        <f>HYPERLINK("https://docs.wto.org/imrd/directdoc.asp?DDFDocuments/u/G/SPS/NBDI84A1.docx", "https://docs.wto.org/imrd/directdoc.asp?DDFDocuments/u/G/SPS/NBDI84A1.docx")</f>
        <v>https://docs.wto.org/imrd/directdoc.asp?DDFDocuments/u/G/SPS/NBDI84A1.docx</v>
      </c>
      <c r="T349" s="3" t="str">
        <f>HYPERLINK("https://docs.wto.org/imrd/directdoc.asp?DDFDocuments/v/G/SPS/NBDI84A1.docx", "https://docs.wto.org/imrd/directdoc.asp?DDFDocuments/v/G/SPS/NBDI84A1.docx")</f>
        <v>https://docs.wto.org/imrd/directdoc.asp?DDFDocuments/v/G/SPS/NBDI84A1.docx</v>
      </c>
    </row>
    <row r="350" spans="1:20" ht="75" x14ac:dyDescent="0.25">
      <c r="A350" s="3" t="s">
        <v>47</v>
      </c>
      <c r="B350" s="9">
        <v>46009</v>
      </c>
      <c r="C350" s="13" t="str">
        <f>HYPERLINK("https://eping.wto.org/en/Search?viewData= G/SPS/N/BDI/58/Add.1, G/SPS/N/KEN/214/Add.1, G/SPS/N/RWA/51/Add.1, G/SPS/N/TZA/280/Add.1, G/SPS/N/UGA/255/Add.1"," G/SPS/N/BDI/58/Add.1, G/SPS/N/KEN/214/Add.1, G/SPS/N/RWA/51/Add.1, G/SPS/N/TZA/280/Add.1, G/SPS/N/UGA/255/Add.1")</f>
        <v xml:space="preserve"> G/SPS/N/BDI/58/Add.1, G/SPS/N/KEN/214/Add.1, G/SPS/N/RWA/51/Add.1, G/SPS/N/TZA/280/Add.1, G/SPS/N/UGA/255/Add.1</v>
      </c>
      <c r="D350" s="1" t="s">
        <v>2835</v>
      </c>
      <c r="E350" s="1" t="s">
        <v>2836</v>
      </c>
      <c r="F350" s="1" t="s">
        <v>2837</v>
      </c>
      <c r="G350" s="1" t="s">
        <v>1265</v>
      </c>
      <c r="H350" s="1" t="s">
        <v>1266</v>
      </c>
      <c r="I350" s="1" t="s">
        <v>169</v>
      </c>
      <c r="J350" s="1" t="s">
        <v>23</v>
      </c>
      <c r="K350" s="1" t="s">
        <v>200</v>
      </c>
      <c r="L350" s="3"/>
      <c r="M350" s="9" t="s">
        <v>23</v>
      </c>
      <c r="N350" s="9" t="s">
        <v>23</v>
      </c>
      <c r="O350" s="9" t="s">
        <v>23</v>
      </c>
      <c r="P350" s="3" t="s">
        <v>71</v>
      </c>
      <c r="Q350" s="3"/>
      <c r="R350" s="3" t="str">
        <f>HYPERLINK("https://docs.wto.org/imrd/directdoc.asp?DDFDocuments/t/G/SPS/NBDI58A1.docx", "https://docs.wto.org/imrd/directdoc.asp?DDFDocuments/t/G/SPS/NBDI58A1.docx")</f>
        <v>https://docs.wto.org/imrd/directdoc.asp?DDFDocuments/t/G/SPS/NBDI58A1.docx</v>
      </c>
      <c r="S350" s="3" t="str">
        <f>HYPERLINK("https://docs.wto.org/imrd/directdoc.asp?DDFDocuments/u/G/SPS/NBDI58A1.docx", "https://docs.wto.org/imrd/directdoc.asp?DDFDocuments/u/G/SPS/NBDI58A1.docx")</f>
        <v>https://docs.wto.org/imrd/directdoc.asp?DDFDocuments/u/G/SPS/NBDI58A1.docx</v>
      </c>
      <c r="T350" s="3" t="str">
        <f>HYPERLINK("https://docs.wto.org/imrd/directdoc.asp?DDFDocuments/v/G/SPS/NBDI58A1.docx", "https://docs.wto.org/imrd/directdoc.asp?DDFDocuments/v/G/SPS/NBDI58A1.docx")</f>
        <v>https://docs.wto.org/imrd/directdoc.asp?DDFDocuments/v/G/SPS/NBDI58A1.docx</v>
      </c>
    </row>
    <row r="351" spans="1:20" ht="75" x14ac:dyDescent="0.25">
      <c r="A351" s="3" t="s">
        <v>43</v>
      </c>
      <c r="B351" s="9">
        <v>46009</v>
      </c>
      <c r="C351" s="13" t="str">
        <f>HYPERLINK("https://eping.wto.org/en/Search?viewData= G/SPS/N/BDI/59/Add.1, G/SPS/N/KEN/215/Add.1, G/SPS/N/RWA/52/Add.1, G/SPS/N/TZA/281/Add.1, G/SPS/N/UGA/256/Add.1"," G/SPS/N/BDI/59/Add.1, G/SPS/N/KEN/215/Add.1, G/SPS/N/RWA/52/Add.1, G/SPS/N/TZA/281/Add.1, G/SPS/N/UGA/256/Add.1")</f>
        <v xml:space="preserve"> G/SPS/N/BDI/59/Add.1, G/SPS/N/KEN/215/Add.1, G/SPS/N/RWA/52/Add.1, G/SPS/N/TZA/281/Add.1, G/SPS/N/UGA/256/Add.1</v>
      </c>
      <c r="D351" s="1" t="s">
        <v>2850</v>
      </c>
      <c r="E351" s="1" t="s">
        <v>2851</v>
      </c>
      <c r="F351" s="1" t="s">
        <v>2837</v>
      </c>
      <c r="G351" s="1" t="s">
        <v>1265</v>
      </c>
      <c r="H351" s="1" t="s">
        <v>1266</v>
      </c>
      <c r="I351" s="1" t="s">
        <v>169</v>
      </c>
      <c r="J351" s="1" t="s">
        <v>23</v>
      </c>
      <c r="K351" s="1" t="s">
        <v>200</v>
      </c>
      <c r="L351" s="3"/>
      <c r="M351" s="9" t="s">
        <v>23</v>
      </c>
      <c r="N351" s="9" t="s">
        <v>23</v>
      </c>
      <c r="O351" s="9" t="s">
        <v>23</v>
      </c>
      <c r="P351" s="3" t="s">
        <v>71</v>
      </c>
      <c r="Q351" s="3"/>
      <c r="R351" s="3" t="str">
        <f>HYPERLINK("https://docs.wto.org/imrd/directdoc.asp?DDFDocuments/t/G/SPS/NBDI59A1.docx", "https://docs.wto.org/imrd/directdoc.asp?DDFDocuments/t/G/SPS/NBDI59A1.docx")</f>
        <v>https://docs.wto.org/imrd/directdoc.asp?DDFDocuments/t/G/SPS/NBDI59A1.docx</v>
      </c>
      <c r="S351" s="3" t="str">
        <f>HYPERLINK("https://docs.wto.org/imrd/directdoc.asp?DDFDocuments/u/G/SPS/NBDI59A1.docx", "https://docs.wto.org/imrd/directdoc.asp?DDFDocuments/u/G/SPS/NBDI59A1.docx")</f>
        <v>https://docs.wto.org/imrd/directdoc.asp?DDFDocuments/u/G/SPS/NBDI59A1.docx</v>
      </c>
      <c r="T351" s="3" t="str">
        <f>HYPERLINK("https://docs.wto.org/imrd/directdoc.asp?DDFDocuments/v/G/SPS/NBDI59A1.docx", "https://docs.wto.org/imrd/directdoc.asp?DDFDocuments/v/G/SPS/NBDI59A1.docx")</f>
        <v>https://docs.wto.org/imrd/directdoc.asp?DDFDocuments/v/G/SPS/NBDI59A1.docx</v>
      </c>
    </row>
    <row r="352" spans="1:20" ht="90" x14ac:dyDescent="0.25">
      <c r="A352" s="3" t="s">
        <v>43</v>
      </c>
      <c r="B352" s="9">
        <v>46009</v>
      </c>
      <c r="C352" s="13" t="str">
        <f>HYPERLINK("https://eping.wto.org/en/Search?viewData= G/SPS/N/BDI/76/Add.1, G/SPS/N/KEN/243/Add.1, G/SPS/N/RWA/69/Add.1, G/SPS/N/TZA/311/Add.1, G/SPS/N/UGA/295/Add.1"," G/SPS/N/BDI/76/Add.1, G/SPS/N/KEN/243/Add.1, G/SPS/N/RWA/69/Add.1, G/SPS/N/TZA/311/Add.1, G/SPS/N/UGA/295/Add.1")</f>
        <v xml:space="preserve"> G/SPS/N/BDI/76/Add.1, G/SPS/N/KEN/243/Add.1, G/SPS/N/RWA/69/Add.1, G/SPS/N/TZA/311/Add.1, G/SPS/N/UGA/295/Add.1</v>
      </c>
      <c r="D352" s="1" t="s">
        <v>2804</v>
      </c>
      <c r="E352" s="1" t="s">
        <v>2805</v>
      </c>
      <c r="F352" s="1" t="s">
        <v>2806</v>
      </c>
      <c r="G352" s="1" t="s">
        <v>1604</v>
      </c>
      <c r="H352" s="1" t="s">
        <v>115</v>
      </c>
      <c r="I352" s="1" t="s">
        <v>2807</v>
      </c>
      <c r="J352" s="1" t="s">
        <v>23</v>
      </c>
      <c r="K352" s="1" t="s">
        <v>2857</v>
      </c>
      <c r="L352" s="3"/>
      <c r="M352" s="9" t="s">
        <v>23</v>
      </c>
      <c r="N352" s="9" t="s">
        <v>23</v>
      </c>
      <c r="O352" s="9" t="s">
        <v>23</v>
      </c>
      <c r="P352" s="3" t="s">
        <v>71</v>
      </c>
      <c r="Q352" s="3"/>
      <c r="R352" s="3" t="str">
        <f>HYPERLINK("https://docs.wto.org/imrd/directdoc.asp?DDFDocuments/t/G/SPS/NBDI76A1.docx", "https://docs.wto.org/imrd/directdoc.asp?DDFDocuments/t/G/SPS/NBDI76A1.docx")</f>
        <v>https://docs.wto.org/imrd/directdoc.asp?DDFDocuments/t/G/SPS/NBDI76A1.docx</v>
      </c>
      <c r="S352" s="3" t="str">
        <f>HYPERLINK("https://docs.wto.org/imrd/directdoc.asp?DDFDocuments/u/G/SPS/NBDI76A1.docx", "https://docs.wto.org/imrd/directdoc.asp?DDFDocuments/u/G/SPS/NBDI76A1.docx")</f>
        <v>https://docs.wto.org/imrd/directdoc.asp?DDFDocuments/u/G/SPS/NBDI76A1.docx</v>
      </c>
      <c r="T352" s="3" t="str">
        <f>HYPERLINK("https://docs.wto.org/imrd/directdoc.asp?DDFDocuments/v/G/SPS/NBDI76A1.docx", "https://docs.wto.org/imrd/directdoc.asp?DDFDocuments/v/G/SPS/NBDI76A1.docx")</f>
        <v>https://docs.wto.org/imrd/directdoc.asp?DDFDocuments/v/G/SPS/NBDI76A1.docx</v>
      </c>
    </row>
    <row r="353" spans="1:20" ht="105" x14ac:dyDescent="0.25">
      <c r="A353" s="3" t="s">
        <v>47</v>
      </c>
      <c r="B353" s="9">
        <v>46009</v>
      </c>
      <c r="C353" s="13" t="str">
        <f>HYPERLINK("https://eping.wto.org/en/Search?viewData= G/SPS/N/BDI/52/Add.1, G/SPS/N/KEN/208/Add.1, G/SPS/N/RWA/45/Add.1, G/SPS/N/TZA/266/Add.1, G/SPS/N/UGA/249/Add.1"," G/SPS/N/BDI/52/Add.1, G/SPS/N/KEN/208/Add.1, G/SPS/N/RWA/45/Add.1, G/SPS/N/TZA/266/Add.1, G/SPS/N/UGA/249/Add.1")</f>
        <v xml:space="preserve"> G/SPS/N/BDI/52/Add.1, G/SPS/N/KEN/208/Add.1, G/SPS/N/RWA/45/Add.1, G/SPS/N/TZA/266/Add.1, G/SPS/N/UGA/249/Add.1</v>
      </c>
      <c r="D353" s="1" t="s">
        <v>2858</v>
      </c>
      <c r="E353" s="1" t="s">
        <v>2859</v>
      </c>
      <c r="F353" s="1" t="s">
        <v>1319</v>
      </c>
      <c r="G353" s="1" t="s">
        <v>1320</v>
      </c>
      <c r="H353" s="1" t="s">
        <v>1182</v>
      </c>
      <c r="I353" s="1" t="s">
        <v>169</v>
      </c>
      <c r="J353" s="1" t="s">
        <v>23</v>
      </c>
      <c r="K353" s="1" t="s">
        <v>199</v>
      </c>
      <c r="L353" s="3"/>
      <c r="M353" s="9" t="s">
        <v>23</v>
      </c>
      <c r="N353" s="9" t="s">
        <v>23</v>
      </c>
      <c r="O353" s="9" t="s">
        <v>23</v>
      </c>
      <c r="P353" s="3" t="s">
        <v>71</v>
      </c>
      <c r="Q353" s="3"/>
      <c r="R353" s="3" t="str">
        <f>HYPERLINK("https://docs.wto.org/imrd/directdoc.asp?DDFDocuments/t/G/SPS/NBDI52A1.docx", "https://docs.wto.org/imrd/directdoc.asp?DDFDocuments/t/G/SPS/NBDI52A1.docx")</f>
        <v>https://docs.wto.org/imrd/directdoc.asp?DDFDocuments/t/G/SPS/NBDI52A1.docx</v>
      </c>
      <c r="S353" s="3" t="str">
        <f>HYPERLINK("https://docs.wto.org/imrd/directdoc.asp?DDFDocuments/u/G/SPS/NBDI52A1.docx", "https://docs.wto.org/imrd/directdoc.asp?DDFDocuments/u/G/SPS/NBDI52A1.docx")</f>
        <v>https://docs.wto.org/imrd/directdoc.asp?DDFDocuments/u/G/SPS/NBDI52A1.docx</v>
      </c>
      <c r="T353" s="3" t="str">
        <f>HYPERLINK("https://docs.wto.org/imrd/directdoc.asp?DDFDocuments/v/G/SPS/NBDI52A1.docx", "https://docs.wto.org/imrd/directdoc.asp?DDFDocuments/v/G/SPS/NBDI52A1.docx")</f>
        <v>https://docs.wto.org/imrd/directdoc.asp?DDFDocuments/v/G/SPS/NBDI52A1.docx</v>
      </c>
    </row>
    <row r="354" spans="1:20" ht="409.5" x14ac:dyDescent="0.25">
      <c r="A354" s="3" t="s">
        <v>28</v>
      </c>
      <c r="B354" s="9">
        <v>46009</v>
      </c>
      <c r="C354" s="13" t="str">
        <f>HYPERLINK("https://eping.wto.org/en/Search?viewData= G/SPS/N/BDI/117/Add.1, G/SPS/N/KEN/296/Add.1, G/SPS/N/RWA/110/Add.1, G/SPS/N/TZA/375/Add.1, G/SPS/N/UGA/368/Add.1"," G/SPS/N/BDI/117/Add.1, G/SPS/N/KEN/296/Add.1, G/SPS/N/RWA/110/Add.1, G/SPS/N/TZA/375/Add.1, G/SPS/N/UGA/368/Add.1")</f>
        <v xml:space="preserve"> G/SPS/N/BDI/117/Add.1, G/SPS/N/KEN/296/Add.1, G/SPS/N/RWA/110/Add.1, G/SPS/N/TZA/375/Add.1, G/SPS/N/UGA/368/Add.1</v>
      </c>
      <c r="D354" s="1" t="s">
        <v>2798</v>
      </c>
      <c r="E354" s="1" t="s">
        <v>2799</v>
      </c>
      <c r="F354" s="1" t="s">
        <v>1196</v>
      </c>
      <c r="G354" s="1" t="s">
        <v>1197</v>
      </c>
      <c r="H354" s="1" t="s">
        <v>97</v>
      </c>
      <c r="I354" s="1" t="s">
        <v>169</v>
      </c>
      <c r="J354" s="1" t="s">
        <v>23</v>
      </c>
      <c r="K354" s="1" t="s">
        <v>199</v>
      </c>
      <c r="L354" s="3"/>
      <c r="M354" s="9" t="s">
        <v>23</v>
      </c>
      <c r="N354" s="9" t="s">
        <v>23</v>
      </c>
      <c r="O354" s="9" t="s">
        <v>23</v>
      </c>
      <c r="P354" s="3" t="s">
        <v>71</v>
      </c>
      <c r="Q354" s="3"/>
      <c r="R354" s="3" t="str">
        <f>HYPERLINK("https://docs.wto.org/imrd/directdoc.asp?DDFDocuments/t/G/SPS/NBDI117A1.docx", "https://docs.wto.org/imrd/directdoc.asp?DDFDocuments/t/G/SPS/NBDI117A1.docx")</f>
        <v>https://docs.wto.org/imrd/directdoc.asp?DDFDocuments/t/G/SPS/NBDI117A1.docx</v>
      </c>
      <c r="S354" s="3" t="str">
        <f>HYPERLINK("https://docs.wto.org/imrd/directdoc.asp?DDFDocuments/u/G/SPS/NBDI117A1.docx", "https://docs.wto.org/imrd/directdoc.asp?DDFDocuments/u/G/SPS/NBDI117A1.docx")</f>
        <v>https://docs.wto.org/imrd/directdoc.asp?DDFDocuments/u/G/SPS/NBDI117A1.docx</v>
      </c>
      <c r="T354" s="3" t="str">
        <f>HYPERLINK("https://docs.wto.org/imrd/directdoc.asp?DDFDocuments/v/G/SPS/NBDI117A1.docx", "https://docs.wto.org/imrd/directdoc.asp?DDFDocuments/v/G/SPS/NBDI117A1.docx")</f>
        <v>https://docs.wto.org/imrd/directdoc.asp?DDFDocuments/v/G/SPS/NBDI117A1.docx</v>
      </c>
    </row>
    <row r="355" spans="1:20" ht="75" x14ac:dyDescent="0.25">
      <c r="A355" s="3" t="s">
        <v>28</v>
      </c>
      <c r="B355" s="9">
        <v>46009</v>
      </c>
      <c r="C355" s="13" t="str">
        <f>HYPERLINK("https://eping.wto.org/en/Search?viewData= G/SPS/N/BDI/83/Add.1, G/SPS/N/KEN/250/Add.1, G/SPS/N/RWA/76/Add.1, G/SPS/N/TZA/318/Add.1, G/SPS/N/UGA/302/Add.1"," G/SPS/N/BDI/83/Add.1, G/SPS/N/KEN/250/Add.1, G/SPS/N/RWA/76/Add.1, G/SPS/N/TZA/318/Add.1, G/SPS/N/UGA/302/Add.1")</f>
        <v xml:space="preserve"> G/SPS/N/BDI/83/Add.1, G/SPS/N/KEN/250/Add.1, G/SPS/N/RWA/76/Add.1, G/SPS/N/TZA/318/Add.1, G/SPS/N/UGA/302/Add.1</v>
      </c>
      <c r="D355" s="1" t="s">
        <v>2892</v>
      </c>
      <c r="E355" s="1" t="s">
        <v>2893</v>
      </c>
      <c r="F355" s="1" t="s">
        <v>2894</v>
      </c>
      <c r="G355" s="1" t="s">
        <v>1261</v>
      </c>
      <c r="H355" s="1" t="s">
        <v>1202</v>
      </c>
      <c r="I355" s="1" t="s">
        <v>2777</v>
      </c>
      <c r="J355" s="1" t="s">
        <v>23</v>
      </c>
      <c r="K355" s="1" t="s">
        <v>2764</v>
      </c>
      <c r="L355" s="3"/>
      <c r="M355" s="9" t="s">
        <v>23</v>
      </c>
      <c r="N355" s="9" t="s">
        <v>23</v>
      </c>
      <c r="O355" s="9" t="s">
        <v>23</v>
      </c>
      <c r="P355" s="3" t="s">
        <v>71</v>
      </c>
      <c r="Q355" s="3"/>
      <c r="R355" s="3" t="str">
        <f>HYPERLINK("https://docs.wto.org/imrd/directdoc.asp?DDFDocuments/t/G/SPS/NBDI83A1.docx", "https://docs.wto.org/imrd/directdoc.asp?DDFDocuments/t/G/SPS/NBDI83A1.docx")</f>
        <v>https://docs.wto.org/imrd/directdoc.asp?DDFDocuments/t/G/SPS/NBDI83A1.docx</v>
      </c>
      <c r="S355" s="3" t="str">
        <f>HYPERLINK("https://docs.wto.org/imrd/directdoc.asp?DDFDocuments/u/G/SPS/NBDI83A1.docx", "https://docs.wto.org/imrd/directdoc.asp?DDFDocuments/u/G/SPS/NBDI83A1.docx")</f>
        <v>https://docs.wto.org/imrd/directdoc.asp?DDFDocuments/u/G/SPS/NBDI83A1.docx</v>
      </c>
      <c r="T355" s="3" t="str">
        <f>HYPERLINK("https://docs.wto.org/imrd/directdoc.asp?DDFDocuments/v/G/SPS/NBDI83A1.docx", "https://docs.wto.org/imrd/directdoc.asp?DDFDocuments/v/G/SPS/NBDI83A1.docx")</f>
        <v>https://docs.wto.org/imrd/directdoc.asp?DDFDocuments/v/G/SPS/NBDI83A1.docx</v>
      </c>
    </row>
    <row r="356" spans="1:20" ht="409.5" x14ac:dyDescent="0.25">
      <c r="A356" s="3" t="s">
        <v>28</v>
      </c>
      <c r="B356" s="9">
        <v>46009</v>
      </c>
      <c r="C356" s="13" t="str">
        <f>HYPERLINK("https://eping.wto.org/en/Search?viewData= G/SPS/N/BDI/88/Add.1, G/SPS/N/KEN/255/Add.1, G/SPS/N/RWA/81/Add.1, G/SPS/N/TZA/323/Add.1, G/SPS/N/UGA/307/Add.1"," G/SPS/N/BDI/88/Add.1, G/SPS/N/KEN/255/Add.1, G/SPS/N/RWA/81/Add.1, G/SPS/N/TZA/323/Add.1, G/SPS/N/UGA/307/Add.1")</f>
        <v xml:space="preserve"> G/SPS/N/BDI/88/Add.1, G/SPS/N/KEN/255/Add.1, G/SPS/N/RWA/81/Add.1, G/SPS/N/TZA/323/Add.1, G/SPS/N/UGA/307/Add.1</v>
      </c>
      <c r="D356" s="1" t="s">
        <v>1204</v>
      </c>
      <c r="E356" s="1" t="s">
        <v>2829</v>
      </c>
      <c r="F356" s="1" t="s">
        <v>2830</v>
      </c>
      <c r="G356" s="1" t="s">
        <v>2932</v>
      </c>
      <c r="H356" s="1" t="s">
        <v>1208</v>
      </c>
      <c r="I356" s="1" t="s">
        <v>2777</v>
      </c>
      <c r="J356" s="1" t="s">
        <v>23</v>
      </c>
      <c r="K356" s="1" t="s">
        <v>199</v>
      </c>
      <c r="L356" s="3"/>
      <c r="M356" s="9" t="s">
        <v>23</v>
      </c>
      <c r="N356" s="9" t="s">
        <v>23</v>
      </c>
      <c r="O356" s="9" t="s">
        <v>23</v>
      </c>
      <c r="P356" s="3" t="s">
        <v>71</v>
      </c>
      <c r="Q356" s="3"/>
      <c r="R356" s="3" t="str">
        <f>HYPERLINK("https://docs.wto.org/imrd/directdoc.asp?DDFDocuments/t/G/SPS/NBDI88A1.docx", "https://docs.wto.org/imrd/directdoc.asp?DDFDocuments/t/G/SPS/NBDI88A1.docx")</f>
        <v>https://docs.wto.org/imrd/directdoc.asp?DDFDocuments/t/G/SPS/NBDI88A1.docx</v>
      </c>
      <c r="S356" s="3" t="str">
        <f>HYPERLINK("https://docs.wto.org/imrd/directdoc.asp?DDFDocuments/u/G/SPS/NBDI88A1.docx", "https://docs.wto.org/imrd/directdoc.asp?DDFDocuments/u/G/SPS/NBDI88A1.docx")</f>
        <v>https://docs.wto.org/imrd/directdoc.asp?DDFDocuments/u/G/SPS/NBDI88A1.docx</v>
      </c>
      <c r="T356" s="3" t="str">
        <f>HYPERLINK("https://docs.wto.org/imrd/directdoc.asp?DDFDocuments/v/G/SPS/NBDI88A1.docx", "https://docs.wto.org/imrd/directdoc.asp?DDFDocuments/v/G/SPS/NBDI88A1.docx")</f>
        <v>https://docs.wto.org/imrd/directdoc.asp?DDFDocuments/v/G/SPS/NBDI88A1.docx</v>
      </c>
    </row>
    <row r="357" spans="1:20" ht="135" x14ac:dyDescent="0.25">
      <c r="A357" s="3" t="s">
        <v>47</v>
      </c>
      <c r="B357" s="9">
        <v>46010</v>
      </c>
      <c r="C357" s="13" t="str">
        <f>HYPERLINK("https://eping.wto.org/en/Search?viewData= G/SPS/N/BDI/77/Add.1, G/SPS/N/KEN/244/Add.1, G/SPS/N/RWA/70/Add.1, G/SPS/N/TZA/312/Add.1, G/SPS/N/UGA/296/Add.1"," G/SPS/N/BDI/77/Add.1, G/SPS/N/KEN/244/Add.1, G/SPS/N/RWA/70/Add.1, G/SPS/N/TZA/312/Add.1, G/SPS/N/UGA/296/Add.1")</f>
        <v xml:space="preserve"> G/SPS/N/BDI/77/Add.1, G/SPS/N/KEN/244/Add.1, G/SPS/N/RWA/70/Add.1, G/SPS/N/TZA/312/Add.1, G/SPS/N/UGA/296/Add.1</v>
      </c>
      <c r="D357" s="1" t="s">
        <v>2933</v>
      </c>
      <c r="E357" s="1" t="s">
        <v>2934</v>
      </c>
      <c r="F357" s="1" t="s">
        <v>1610</v>
      </c>
      <c r="G357" s="1" t="s">
        <v>1611</v>
      </c>
      <c r="H357" s="1" t="s">
        <v>115</v>
      </c>
      <c r="I357" s="1" t="s">
        <v>2807</v>
      </c>
      <c r="J357" s="1" t="s">
        <v>23</v>
      </c>
      <c r="K357" s="1" t="s">
        <v>2854</v>
      </c>
      <c r="L357" s="3"/>
      <c r="M357" s="9" t="s">
        <v>23</v>
      </c>
      <c r="N357" s="9" t="s">
        <v>23</v>
      </c>
      <c r="O357" s="9" t="s">
        <v>23</v>
      </c>
      <c r="P357" s="3" t="s">
        <v>71</v>
      </c>
      <c r="Q357" s="3"/>
      <c r="R357" s="3" t="str">
        <f>HYPERLINK("https://docs.wto.org/imrd/directdoc.asp?DDFDocuments/t/G/SPS/NBDI77A1.docx", "https://docs.wto.org/imrd/directdoc.asp?DDFDocuments/t/G/SPS/NBDI77A1.docx")</f>
        <v>https://docs.wto.org/imrd/directdoc.asp?DDFDocuments/t/G/SPS/NBDI77A1.docx</v>
      </c>
      <c r="S357" s="3" t="str">
        <f>HYPERLINK("https://docs.wto.org/imrd/directdoc.asp?DDFDocuments/u/G/SPS/NBDI77A1.docx", "https://docs.wto.org/imrd/directdoc.asp?DDFDocuments/u/G/SPS/NBDI77A1.docx")</f>
        <v>https://docs.wto.org/imrd/directdoc.asp?DDFDocuments/u/G/SPS/NBDI77A1.docx</v>
      </c>
      <c r="T357" s="3" t="str">
        <f>HYPERLINK("https://docs.wto.org/imrd/directdoc.asp?DDFDocuments/v/G/SPS/NBDI77A1.docx", "https://docs.wto.org/imrd/directdoc.asp?DDFDocuments/v/G/SPS/NBDI77A1.docx")</f>
        <v>https://docs.wto.org/imrd/directdoc.asp?DDFDocuments/v/G/SPS/NBDI77A1.docx</v>
      </c>
    </row>
    <row r="358" spans="1:20" ht="120" x14ac:dyDescent="0.25">
      <c r="A358" s="3" t="s">
        <v>47</v>
      </c>
      <c r="B358" s="9">
        <v>46010</v>
      </c>
      <c r="C358" s="13" t="str">
        <f>HYPERLINK("https://eping.wto.org/en/Search?viewData= G/SPS/N/BDI/64/Add.1, G/SPS/N/KEN/221/Add.1, G/SPS/N/RWA/57/Add.1, G/SPS/N/TZA/286/Add.1, G/SPS/N/UGA/270/Add.1"," G/SPS/N/BDI/64/Add.1, G/SPS/N/KEN/221/Add.1, G/SPS/N/RWA/57/Add.1, G/SPS/N/TZA/286/Add.1, G/SPS/N/UGA/270/Add.1")</f>
        <v xml:space="preserve"> G/SPS/N/BDI/64/Add.1, G/SPS/N/KEN/221/Add.1, G/SPS/N/RWA/57/Add.1, G/SPS/N/TZA/286/Add.1, G/SPS/N/UGA/270/Add.1</v>
      </c>
      <c r="D358" s="1" t="s">
        <v>2935</v>
      </c>
      <c r="E358" s="1" t="s">
        <v>2936</v>
      </c>
      <c r="F358" s="1" t="s">
        <v>2937</v>
      </c>
      <c r="G358" s="1" t="s">
        <v>1584</v>
      </c>
      <c r="H358" s="1" t="s">
        <v>115</v>
      </c>
      <c r="I358" s="1" t="s">
        <v>2938</v>
      </c>
      <c r="J358" s="1" t="s">
        <v>23</v>
      </c>
      <c r="K358" s="1" t="s">
        <v>2939</v>
      </c>
      <c r="L358" s="3"/>
      <c r="M358" s="9" t="s">
        <v>23</v>
      </c>
      <c r="N358" s="9" t="s">
        <v>23</v>
      </c>
      <c r="O358" s="9" t="s">
        <v>23</v>
      </c>
      <c r="P358" s="3" t="s">
        <v>71</v>
      </c>
      <c r="Q358" s="3"/>
      <c r="R358" s="3" t="str">
        <f>HYPERLINK("https://docs.wto.org/imrd/directdoc.asp?DDFDocuments/t/G/SPS/NBDI64A1.docx", "https://docs.wto.org/imrd/directdoc.asp?DDFDocuments/t/G/SPS/NBDI64A1.docx")</f>
        <v>https://docs.wto.org/imrd/directdoc.asp?DDFDocuments/t/G/SPS/NBDI64A1.docx</v>
      </c>
      <c r="S358" s="3" t="str">
        <f>HYPERLINK("https://docs.wto.org/imrd/directdoc.asp?DDFDocuments/u/G/SPS/NBDI64A1.docx", "https://docs.wto.org/imrd/directdoc.asp?DDFDocuments/u/G/SPS/NBDI64A1.docx")</f>
        <v>https://docs.wto.org/imrd/directdoc.asp?DDFDocuments/u/G/SPS/NBDI64A1.docx</v>
      </c>
      <c r="T358" s="3" t="str">
        <f>HYPERLINK("https://docs.wto.org/imrd/directdoc.asp?DDFDocuments/v/G/SPS/NBDI64A1.docx", "https://docs.wto.org/imrd/directdoc.asp?DDFDocuments/v/G/SPS/NBDI64A1.docx")</f>
        <v>https://docs.wto.org/imrd/directdoc.asp?DDFDocuments/v/G/SPS/NBDI64A1.docx</v>
      </c>
    </row>
    <row r="359" spans="1:20" ht="165" x14ac:dyDescent="0.25">
      <c r="A359" s="3" t="s">
        <v>28</v>
      </c>
      <c r="B359" s="9">
        <v>46010</v>
      </c>
      <c r="C359" s="13" t="str">
        <f>HYPERLINK("https://eping.wto.org/en/Search?viewData= G/SPS/N/BDI/78/Add.1, G/SPS/N/KEN/245/Add.1, G/SPS/N/RWA/71/Add.1, G/SPS/N/TZA/313/Add.1, G/SPS/N/UGA/297/Add.1"," G/SPS/N/BDI/78/Add.1, G/SPS/N/KEN/245/Add.1, G/SPS/N/RWA/71/Add.1, G/SPS/N/TZA/313/Add.1, G/SPS/N/UGA/297/Add.1")</f>
        <v xml:space="preserve"> G/SPS/N/BDI/78/Add.1, G/SPS/N/KEN/245/Add.1, G/SPS/N/RWA/71/Add.1, G/SPS/N/TZA/313/Add.1, G/SPS/N/UGA/297/Add.1</v>
      </c>
      <c r="D359" s="1" t="s">
        <v>2940</v>
      </c>
      <c r="E359" s="1" t="s">
        <v>2941</v>
      </c>
      <c r="F359" s="1" t="s">
        <v>1659</v>
      </c>
      <c r="G359" s="1" t="s">
        <v>1660</v>
      </c>
      <c r="H359" s="1" t="s">
        <v>115</v>
      </c>
      <c r="I359" s="1" t="s">
        <v>2807</v>
      </c>
      <c r="J359" s="1" t="s">
        <v>23</v>
      </c>
      <c r="K359" s="1" t="s">
        <v>2863</v>
      </c>
      <c r="L359" s="3"/>
      <c r="M359" s="9" t="s">
        <v>23</v>
      </c>
      <c r="N359" s="9" t="s">
        <v>23</v>
      </c>
      <c r="O359" s="9" t="s">
        <v>23</v>
      </c>
      <c r="P359" s="3" t="s">
        <v>71</v>
      </c>
      <c r="Q359" s="3"/>
      <c r="R359" s="3" t="str">
        <f>HYPERLINK("https://docs.wto.org/imrd/directdoc.asp?DDFDocuments/t/G/SPS/NBDI78A1.docx", "https://docs.wto.org/imrd/directdoc.asp?DDFDocuments/t/G/SPS/NBDI78A1.docx")</f>
        <v>https://docs.wto.org/imrd/directdoc.asp?DDFDocuments/t/G/SPS/NBDI78A1.docx</v>
      </c>
      <c r="S359" s="3" t="str">
        <f>HYPERLINK("https://docs.wto.org/imrd/directdoc.asp?DDFDocuments/u/G/SPS/NBDI78A1.docx", "https://docs.wto.org/imrd/directdoc.asp?DDFDocuments/u/G/SPS/NBDI78A1.docx")</f>
        <v>https://docs.wto.org/imrd/directdoc.asp?DDFDocuments/u/G/SPS/NBDI78A1.docx</v>
      </c>
      <c r="T359" s="3" t="str">
        <f>HYPERLINK("https://docs.wto.org/imrd/directdoc.asp?DDFDocuments/v/G/SPS/NBDI78A1.docx", "https://docs.wto.org/imrd/directdoc.asp?DDFDocuments/v/G/SPS/NBDI78A1.docx")</f>
        <v>https://docs.wto.org/imrd/directdoc.asp?DDFDocuments/v/G/SPS/NBDI78A1.docx</v>
      </c>
    </row>
    <row r="360" spans="1:20" ht="240" x14ac:dyDescent="0.25">
      <c r="A360" s="3" t="s">
        <v>28</v>
      </c>
      <c r="B360" s="9">
        <v>46010</v>
      </c>
      <c r="C360" s="13" t="str">
        <f>HYPERLINK("https://eping.wto.org/en/Search?viewData= G/SPS/N/BDI/65/Add.1, G/SPS/N/KEN/222/Add.1, G/SPS/N/RWA/58/Add.1, G/SPS/N/TZA/287/Add.1, G/SPS/N/UGA/271/Add.1"," G/SPS/N/BDI/65/Add.1, G/SPS/N/KEN/222/Add.1, G/SPS/N/RWA/58/Add.1, G/SPS/N/TZA/287/Add.1, G/SPS/N/UGA/271/Add.1")</f>
        <v xml:space="preserve"> G/SPS/N/BDI/65/Add.1, G/SPS/N/KEN/222/Add.1, G/SPS/N/RWA/58/Add.1, G/SPS/N/TZA/287/Add.1, G/SPS/N/UGA/271/Add.1</v>
      </c>
      <c r="D360" s="1" t="s">
        <v>2942</v>
      </c>
      <c r="E360" s="1" t="s">
        <v>2943</v>
      </c>
      <c r="F360" s="1" t="s">
        <v>2944</v>
      </c>
      <c r="G360" s="1" t="s">
        <v>1573</v>
      </c>
      <c r="H360" s="1" t="s">
        <v>115</v>
      </c>
      <c r="I360" s="1" t="s">
        <v>2938</v>
      </c>
      <c r="J360" s="1" t="s">
        <v>23</v>
      </c>
      <c r="K360" s="1" t="s">
        <v>2945</v>
      </c>
      <c r="L360" s="3"/>
      <c r="M360" s="9" t="s">
        <v>23</v>
      </c>
      <c r="N360" s="9" t="s">
        <v>23</v>
      </c>
      <c r="O360" s="9" t="s">
        <v>23</v>
      </c>
      <c r="P360" s="3" t="s">
        <v>71</v>
      </c>
      <c r="Q360" s="3"/>
      <c r="R360" s="3" t="str">
        <f>HYPERLINK("https://docs.wto.org/imrd/directdoc.asp?DDFDocuments/t/G/SPS/NBDI65A1.docx", "https://docs.wto.org/imrd/directdoc.asp?DDFDocuments/t/G/SPS/NBDI65A1.docx")</f>
        <v>https://docs.wto.org/imrd/directdoc.asp?DDFDocuments/t/G/SPS/NBDI65A1.docx</v>
      </c>
      <c r="S360" s="3" t="str">
        <f>HYPERLINK("https://docs.wto.org/imrd/directdoc.asp?DDFDocuments/u/G/SPS/NBDI65A1.docx", "https://docs.wto.org/imrd/directdoc.asp?DDFDocuments/u/G/SPS/NBDI65A1.docx")</f>
        <v>https://docs.wto.org/imrd/directdoc.asp?DDFDocuments/u/G/SPS/NBDI65A1.docx</v>
      </c>
      <c r="T360" s="3" t="str">
        <f>HYPERLINK("https://docs.wto.org/imrd/directdoc.asp?DDFDocuments/v/G/SPS/NBDI65A1.docx", "https://docs.wto.org/imrd/directdoc.asp?DDFDocuments/v/G/SPS/NBDI65A1.docx")</f>
        <v>https://docs.wto.org/imrd/directdoc.asp?DDFDocuments/v/G/SPS/NBDI65A1.docx</v>
      </c>
    </row>
    <row r="361" spans="1:20" ht="240" x14ac:dyDescent="0.25">
      <c r="A361" s="3" t="s">
        <v>126</v>
      </c>
      <c r="B361" s="9">
        <v>46010</v>
      </c>
      <c r="C361" s="13" t="str">
        <f>HYPERLINK("https://eping.wto.org/en/Search?viewData= G/SPS/N/BDI/66/Add.1, G/SPS/N/KEN/223/Add.1, G/SPS/N/RWA/59/Add.1, G/SPS/N/TZA/288/Add.1, G/SPS/N/UGA/272/Add.1"," G/SPS/N/BDI/66/Add.1, G/SPS/N/KEN/223/Add.1, G/SPS/N/RWA/59/Add.1, G/SPS/N/TZA/288/Add.1, G/SPS/N/UGA/272/Add.1")</f>
        <v xml:space="preserve"> G/SPS/N/BDI/66/Add.1, G/SPS/N/KEN/223/Add.1, G/SPS/N/RWA/59/Add.1, G/SPS/N/TZA/288/Add.1, G/SPS/N/UGA/272/Add.1</v>
      </c>
      <c r="D361" s="1" t="s">
        <v>2946</v>
      </c>
      <c r="E361" s="1" t="s">
        <v>2947</v>
      </c>
      <c r="F361" s="1" t="s">
        <v>2948</v>
      </c>
      <c r="G361" s="1" t="s">
        <v>1573</v>
      </c>
      <c r="H361" s="1" t="s">
        <v>115</v>
      </c>
      <c r="I361" s="1" t="s">
        <v>2807</v>
      </c>
      <c r="J361" s="1" t="s">
        <v>23</v>
      </c>
      <c r="K361" s="1" t="s">
        <v>2939</v>
      </c>
      <c r="L361" s="3"/>
      <c r="M361" s="9" t="s">
        <v>23</v>
      </c>
      <c r="N361" s="9" t="s">
        <v>23</v>
      </c>
      <c r="O361" s="9" t="s">
        <v>23</v>
      </c>
      <c r="P361" s="3" t="s">
        <v>71</v>
      </c>
      <c r="Q361" s="3"/>
      <c r="R361" s="3" t="str">
        <f>HYPERLINK("https://docs.wto.org/imrd/directdoc.asp?DDFDocuments/t/G/SPS/NBDI66A1.docx", "https://docs.wto.org/imrd/directdoc.asp?DDFDocuments/t/G/SPS/NBDI66A1.docx")</f>
        <v>https://docs.wto.org/imrd/directdoc.asp?DDFDocuments/t/G/SPS/NBDI66A1.docx</v>
      </c>
      <c r="S361" s="3" t="str">
        <f>HYPERLINK("https://docs.wto.org/imrd/directdoc.asp?DDFDocuments/u/G/SPS/NBDI66A1.docx", "https://docs.wto.org/imrd/directdoc.asp?DDFDocuments/u/G/SPS/NBDI66A1.docx")</f>
        <v>https://docs.wto.org/imrd/directdoc.asp?DDFDocuments/u/G/SPS/NBDI66A1.docx</v>
      </c>
      <c r="T361" s="3" t="str">
        <f>HYPERLINK("https://docs.wto.org/imrd/directdoc.asp?DDFDocuments/v/G/SPS/NBDI66A1.docx", "https://docs.wto.org/imrd/directdoc.asp?DDFDocuments/v/G/SPS/NBDI66A1.docx")</f>
        <v>https://docs.wto.org/imrd/directdoc.asp?DDFDocuments/v/G/SPS/NBDI66A1.docx</v>
      </c>
    </row>
    <row r="362" spans="1:20" ht="135" x14ac:dyDescent="0.25">
      <c r="A362" s="3" t="s">
        <v>43</v>
      </c>
      <c r="B362" s="9">
        <v>46010</v>
      </c>
      <c r="C362" s="13" t="str">
        <f>HYPERLINK("https://eping.wto.org/en/Search?viewData= G/SPS/N/BDI/77/Add.1, G/SPS/N/KEN/244/Add.1, G/SPS/N/RWA/70/Add.1, G/SPS/N/TZA/312/Add.1, G/SPS/N/UGA/296/Add.1"," G/SPS/N/BDI/77/Add.1, G/SPS/N/KEN/244/Add.1, G/SPS/N/RWA/70/Add.1, G/SPS/N/TZA/312/Add.1, G/SPS/N/UGA/296/Add.1")</f>
        <v xml:space="preserve"> G/SPS/N/BDI/77/Add.1, G/SPS/N/KEN/244/Add.1, G/SPS/N/RWA/70/Add.1, G/SPS/N/TZA/312/Add.1, G/SPS/N/UGA/296/Add.1</v>
      </c>
      <c r="D362" s="1" t="s">
        <v>2933</v>
      </c>
      <c r="E362" s="1" t="s">
        <v>2934</v>
      </c>
      <c r="F362" s="1" t="s">
        <v>1610</v>
      </c>
      <c r="G362" s="1" t="s">
        <v>1611</v>
      </c>
      <c r="H362" s="1" t="s">
        <v>115</v>
      </c>
      <c r="I362" s="1" t="s">
        <v>2807</v>
      </c>
      <c r="J362" s="1" t="s">
        <v>23</v>
      </c>
      <c r="K362" s="1" t="s">
        <v>2854</v>
      </c>
      <c r="L362" s="3"/>
      <c r="M362" s="9" t="s">
        <v>23</v>
      </c>
      <c r="N362" s="9" t="s">
        <v>23</v>
      </c>
      <c r="O362" s="9" t="s">
        <v>23</v>
      </c>
      <c r="P362" s="3" t="s">
        <v>71</v>
      </c>
      <c r="Q362" s="3"/>
      <c r="R362" s="3" t="str">
        <f>HYPERLINK("https://docs.wto.org/imrd/directdoc.asp?DDFDocuments/t/G/SPS/NBDI77A1.docx", "https://docs.wto.org/imrd/directdoc.asp?DDFDocuments/t/G/SPS/NBDI77A1.docx")</f>
        <v>https://docs.wto.org/imrd/directdoc.asp?DDFDocuments/t/G/SPS/NBDI77A1.docx</v>
      </c>
      <c r="S362" s="3" t="str">
        <f>HYPERLINK("https://docs.wto.org/imrd/directdoc.asp?DDFDocuments/u/G/SPS/NBDI77A1.docx", "https://docs.wto.org/imrd/directdoc.asp?DDFDocuments/u/G/SPS/NBDI77A1.docx")</f>
        <v>https://docs.wto.org/imrd/directdoc.asp?DDFDocuments/u/G/SPS/NBDI77A1.docx</v>
      </c>
      <c r="T362" s="3" t="str">
        <f>HYPERLINK("https://docs.wto.org/imrd/directdoc.asp?DDFDocuments/v/G/SPS/NBDI77A1.docx", "https://docs.wto.org/imrd/directdoc.asp?DDFDocuments/v/G/SPS/NBDI77A1.docx")</f>
        <v>https://docs.wto.org/imrd/directdoc.asp?DDFDocuments/v/G/SPS/NBDI77A1.docx</v>
      </c>
    </row>
    <row r="363" spans="1:20" ht="165" x14ac:dyDescent="0.25">
      <c r="A363" s="3" t="s">
        <v>43</v>
      </c>
      <c r="B363" s="9">
        <v>46010</v>
      </c>
      <c r="C363" s="13" t="str">
        <f>HYPERLINK("https://eping.wto.org/en/Search?viewData= G/SPS/N/BDI/78/Add.1, G/SPS/N/KEN/245/Add.1, G/SPS/N/RWA/71/Add.1, G/SPS/N/TZA/313/Add.1, G/SPS/N/UGA/297/Add.1"," G/SPS/N/BDI/78/Add.1, G/SPS/N/KEN/245/Add.1, G/SPS/N/RWA/71/Add.1, G/SPS/N/TZA/313/Add.1, G/SPS/N/UGA/297/Add.1")</f>
        <v xml:space="preserve"> G/SPS/N/BDI/78/Add.1, G/SPS/N/KEN/245/Add.1, G/SPS/N/RWA/71/Add.1, G/SPS/N/TZA/313/Add.1, G/SPS/N/UGA/297/Add.1</v>
      </c>
      <c r="D363" s="1" t="s">
        <v>2940</v>
      </c>
      <c r="E363" s="1" t="s">
        <v>2941</v>
      </c>
      <c r="F363" s="1" t="s">
        <v>1659</v>
      </c>
      <c r="G363" s="1" t="s">
        <v>1660</v>
      </c>
      <c r="H363" s="1" t="s">
        <v>115</v>
      </c>
      <c r="I363" s="1" t="s">
        <v>2807</v>
      </c>
      <c r="J363" s="1" t="s">
        <v>23</v>
      </c>
      <c r="K363" s="1" t="s">
        <v>2854</v>
      </c>
      <c r="L363" s="3"/>
      <c r="M363" s="9" t="s">
        <v>23</v>
      </c>
      <c r="N363" s="9" t="s">
        <v>23</v>
      </c>
      <c r="O363" s="9" t="s">
        <v>23</v>
      </c>
      <c r="P363" s="3" t="s">
        <v>71</v>
      </c>
      <c r="Q363" s="3"/>
      <c r="R363" s="3" t="str">
        <f>HYPERLINK("https://docs.wto.org/imrd/directdoc.asp?DDFDocuments/t/G/SPS/NBDI78A1.docx", "https://docs.wto.org/imrd/directdoc.asp?DDFDocuments/t/G/SPS/NBDI78A1.docx")</f>
        <v>https://docs.wto.org/imrd/directdoc.asp?DDFDocuments/t/G/SPS/NBDI78A1.docx</v>
      </c>
      <c r="S363" s="3" t="str">
        <f>HYPERLINK("https://docs.wto.org/imrd/directdoc.asp?DDFDocuments/u/G/SPS/NBDI78A1.docx", "https://docs.wto.org/imrd/directdoc.asp?DDFDocuments/u/G/SPS/NBDI78A1.docx")</f>
        <v>https://docs.wto.org/imrd/directdoc.asp?DDFDocuments/u/G/SPS/NBDI78A1.docx</v>
      </c>
      <c r="T363" s="3" t="str">
        <f>HYPERLINK("https://docs.wto.org/imrd/directdoc.asp?DDFDocuments/v/G/SPS/NBDI78A1.docx", "https://docs.wto.org/imrd/directdoc.asp?DDFDocuments/v/G/SPS/NBDI78A1.docx")</f>
        <v>https://docs.wto.org/imrd/directdoc.asp?DDFDocuments/v/G/SPS/NBDI78A1.docx</v>
      </c>
    </row>
    <row r="364" spans="1:20" ht="150" x14ac:dyDescent="0.25">
      <c r="A364" s="3" t="s">
        <v>47</v>
      </c>
      <c r="B364" s="9">
        <v>46010</v>
      </c>
      <c r="C364" s="13" t="str">
        <f>HYPERLINK("https://eping.wto.org/en/Search?viewData= G/SPS/N/BDI/81/Add.1, G/SPS/N/KEN/248/Add.1, G/SPS/N/RWA/74/Add.1, G/SPS/N/TZA/316/Add.1, G/SPS/N/UGA/300/Add.1"," G/SPS/N/BDI/81/Add.1, G/SPS/N/KEN/248/Add.1, G/SPS/N/RWA/74/Add.1, G/SPS/N/TZA/316/Add.1, G/SPS/N/UGA/300/Add.1")</f>
        <v xml:space="preserve"> G/SPS/N/BDI/81/Add.1, G/SPS/N/KEN/248/Add.1, G/SPS/N/RWA/74/Add.1, G/SPS/N/TZA/316/Add.1, G/SPS/N/UGA/300/Add.1</v>
      </c>
      <c r="D364" s="1" t="s">
        <v>2949</v>
      </c>
      <c r="E364" s="1" t="s">
        <v>2950</v>
      </c>
      <c r="F364" s="1" t="s">
        <v>1568</v>
      </c>
      <c r="G364" s="1" t="s">
        <v>1569</v>
      </c>
      <c r="H364" s="1" t="s">
        <v>115</v>
      </c>
      <c r="I364" s="1" t="s">
        <v>2807</v>
      </c>
      <c r="J364" s="1" t="s">
        <v>23</v>
      </c>
      <c r="K364" s="1" t="s">
        <v>2951</v>
      </c>
      <c r="L364" s="3"/>
      <c r="M364" s="9" t="s">
        <v>23</v>
      </c>
      <c r="N364" s="9" t="s">
        <v>23</v>
      </c>
      <c r="O364" s="9" t="s">
        <v>23</v>
      </c>
      <c r="P364" s="3" t="s">
        <v>71</v>
      </c>
      <c r="Q364" s="3"/>
      <c r="R364" s="3" t="str">
        <f>HYPERLINK("https://docs.wto.org/imrd/directdoc.asp?DDFDocuments/t/G/SPS/NBDI81A1.docx", "https://docs.wto.org/imrd/directdoc.asp?DDFDocuments/t/G/SPS/NBDI81A1.docx")</f>
        <v>https://docs.wto.org/imrd/directdoc.asp?DDFDocuments/t/G/SPS/NBDI81A1.docx</v>
      </c>
      <c r="S364" s="3" t="str">
        <f>HYPERLINK("https://docs.wto.org/imrd/directdoc.asp?DDFDocuments/u/G/SPS/NBDI81A1.docx", "https://docs.wto.org/imrd/directdoc.asp?DDFDocuments/u/G/SPS/NBDI81A1.docx")</f>
        <v>https://docs.wto.org/imrd/directdoc.asp?DDFDocuments/u/G/SPS/NBDI81A1.docx</v>
      </c>
      <c r="T364" s="3" t="str">
        <f>HYPERLINK("https://docs.wto.org/imrd/directdoc.asp?DDFDocuments/v/G/SPS/NBDI81A1.docx", "https://docs.wto.org/imrd/directdoc.asp?DDFDocuments/v/G/SPS/NBDI81A1.docx")</f>
        <v>https://docs.wto.org/imrd/directdoc.asp?DDFDocuments/v/G/SPS/NBDI81A1.docx</v>
      </c>
    </row>
    <row r="365" spans="1:20" ht="165" x14ac:dyDescent="0.25">
      <c r="A365" s="3" t="s">
        <v>28</v>
      </c>
      <c r="B365" s="9">
        <v>46010</v>
      </c>
      <c r="C365" s="13" t="str">
        <f>HYPERLINK("https://eping.wto.org/en/Search?viewData= G/SPS/N/BDI/79/Add.1, G/SPS/N/KEN/246/Add.1, G/SPS/N/RWA/72/Add.1, G/SPS/N/TZA/314/Add.1, G/SPS/N/UGA/298/Add.1"," G/SPS/N/BDI/79/Add.1, G/SPS/N/KEN/246/Add.1, G/SPS/N/RWA/72/Add.1, G/SPS/N/TZA/314/Add.1, G/SPS/N/UGA/298/Add.1")</f>
        <v xml:space="preserve"> G/SPS/N/BDI/79/Add.1, G/SPS/N/KEN/246/Add.1, G/SPS/N/RWA/72/Add.1, G/SPS/N/TZA/314/Add.1, G/SPS/N/UGA/298/Add.1</v>
      </c>
      <c r="D365" s="1" t="s">
        <v>2952</v>
      </c>
      <c r="E365" s="1" t="s">
        <v>2953</v>
      </c>
      <c r="F365" s="1" t="s">
        <v>1616</v>
      </c>
      <c r="G365" s="1" t="s">
        <v>1617</v>
      </c>
      <c r="H365" s="1" t="s">
        <v>115</v>
      </c>
      <c r="I365" s="1" t="s">
        <v>2807</v>
      </c>
      <c r="J365" s="1" t="s">
        <v>23</v>
      </c>
      <c r="K365" s="1" t="s">
        <v>2808</v>
      </c>
      <c r="L365" s="3"/>
      <c r="M365" s="9" t="s">
        <v>23</v>
      </c>
      <c r="N365" s="9" t="s">
        <v>23</v>
      </c>
      <c r="O365" s="9" t="s">
        <v>23</v>
      </c>
      <c r="P365" s="3" t="s">
        <v>71</v>
      </c>
      <c r="Q365" s="3"/>
      <c r="R365" s="3" t="str">
        <f>HYPERLINK("https://docs.wto.org/imrd/directdoc.asp?DDFDocuments/t/G/SPS/NBDI79A1.docx", "https://docs.wto.org/imrd/directdoc.asp?DDFDocuments/t/G/SPS/NBDI79A1.docx")</f>
        <v>https://docs.wto.org/imrd/directdoc.asp?DDFDocuments/t/G/SPS/NBDI79A1.docx</v>
      </c>
      <c r="S365" s="3" t="str">
        <f>HYPERLINK("https://docs.wto.org/imrd/directdoc.asp?DDFDocuments/u/G/SPS/NBDI79A1.docx", "https://docs.wto.org/imrd/directdoc.asp?DDFDocuments/u/G/SPS/NBDI79A1.docx")</f>
        <v>https://docs.wto.org/imrd/directdoc.asp?DDFDocuments/u/G/SPS/NBDI79A1.docx</v>
      </c>
      <c r="T365" s="3" t="str">
        <f>HYPERLINK("https://docs.wto.org/imrd/directdoc.asp?DDFDocuments/v/G/SPS/NBDI79A1.docx", "https://docs.wto.org/imrd/directdoc.asp?DDFDocuments/v/G/SPS/NBDI79A1.docx")</f>
        <v>https://docs.wto.org/imrd/directdoc.asp?DDFDocuments/v/G/SPS/NBDI79A1.docx</v>
      </c>
    </row>
    <row r="366" spans="1:20" ht="409.5" x14ac:dyDescent="0.25">
      <c r="A366" s="3" t="s">
        <v>28</v>
      </c>
      <c r="B366" s="9">
        <v>46010</v>
      </c>
      <c r="C366" s="13" t="str">
        <f>HYPERLINK("https://eping.wto.org/en/Search?viewData= G/SPS/N/BDI/82/Add.1, G/SPS/N/KEN/249/Add.1, G/SPS/N/RWA/75/Add.1, G/SPS/N/TZA/317/Add.1, G/SPS/N/UGA/301/Add.1"," G/SPS/N/BDI/82/Add.1, G/SPS/N/KEN/249/Add.1, G/SPS/N/RWA/75/Add.1, G/SPS/N/TZA/317/Add.1, G/SPS/N/UGA/301/Add.1")</f>
        <v xml:space="preserve"> G/SPS/N/BDI/82/Add.1, G/SPS/N/KEN/249/Add.1, G/SPS/N/RWA/75/Add.1, G/SPS/N/TZA/317/Add.1, G/SPS/N/UGA/301/Add.1</v>
      </c>
      <c r="D366" s="1" t="s">
        <v>2954</v>
      </c>
      <c r="E366" s="1" t="s">
        <v>2955</v>
      </c>
      <c r="F366" s="1" t="s">
        <v>2956</v>
      </c>
      <c r="G366" s="1" t="s">
        <v>1588</v>
      </c>
      <c r="H366" s="1" t="s">
        <v>115</v>
      </c>
      <c r="I366" s="1" t="s">
        <v>2807</v>
      </c>
      <c r="J366" s="1" t="s">
        <v>23</v>
      </c>
      <c r="K366" s="1" t="s">
        <v>2863</v>
      </c>
      <c r="L366" s="3"/>
      <c r="M366" s="9" t="s">
        <v>23</v>
      </c>
      <c r="N366" s="9" t="s">
        <v>23</v>
      </c>
      <c r="O366" s="9" t="s">
        <v>23</v>
      </c>
      <c r="P366" s="3" t="s">
        <v>71</v>
      </c>
      <c r="Q366" s="3"/>
      <c r="R366" s="3" t="str">
        <f>HYPERLINK("https://docs.wto.org/imrd/directdoc.asp?DDFDocuments/t/G/SPS/NBDI82A1.docx", "https://docs.wto.org/imrd/directdoc.asp?DDFDocuments/t/G/SPS/NBDI82A1.docx")</f>
        <v>https://docs.wto.org/imrd/directdoc.asp?DDFDocuments/t/G/SPS/NBDI82A1.docx</v>
      </c>
      <c r="S366" s="3" t="str">
        <f>HYPERLINK("https://docs.wto.org/imrd/directdoc.asp?DDFDocuments/u/G/SPS/NBDI82A1.docx", "https://docs.wto.org/imrd/directdoc.asp?DDFDocuments/u/G/SPS/NBDI82A1.docx")</f>
        <v>https://docs.wto.org/imrd/directdoc.asp?DDFDocuments/u/G/SPS/NBDI82A1.docx</v>
      </c>
      <c r="T366" s="3" t="str">
        <f>HYPERLINK("https://docs.wto.org/imrd/directdoc.asp?DDFDocuments/v/G/SPS/NBDI82A1.docx", "https://docs.wto.org/imrd/directdoc.asp?DDFDocuments/v/G/SPS/NBDI82A1.docx")</f>
        <v>https://docs.wto.org/imrd/directdoc.asp?DDFDocuments/v/G/SPS/NBDI82A1.docx</v>
      </c>
    </row>
    <row r="367" spans="1:20" ht="75" x14ac:dyDescent="0.25">
      <c r="A367" s="3" t="s">
        <v>126</v>
      </c>
      <c r="B367" s="9">
        <v>46010</v>
      </c>
      <c r="C367" s="13" t="str">
        <f>HYPERLINK("https://eping.wto.org/en/Search?viewData= G/SPS/N/BDI/67/Add.1, G/SPS/N/KEN/224/Add.1, G/SPS/N/RWA/60/Add.1, G/SPS/N/TZA/289/Add.1, G/SPS/N/UGA/273/Add.1"," G/SPS/N/BDI/67/Add.1, G/SPS/N/KEN/224/Add.1, G/SPS/N/RWA/60/Add.1, G/SPS/N/TZA/289/Add.1, G/SPS/N/UGA/273/Add.1")</f>
        <v xml:space="preserve"> G/SPS/N/BDI/67/Add.1, G/SPS/N/KEN/224/Add.1, G/SPS/N/RWA/60/Add.1, G/SPS/N/TZA/289/Add.1, G/SPS/N/UGA/273/Add.1</v>
      </c>
      <c r="D367" s="1" t="s">
        <v>1601</v>
      </c>
      <c r="E367" s="1" t="s">
        <v>2957</v>
      </c>
      <c r="F367" s="1" t="s">
        <v>2958</v>
      </c>
      <c r="G367" s="1" t="s">
        <v>1604</v>
      </c>
      <c r="H367" s="1" t="s">
        <v>115</v>
      </c>
      <c r="I367" s="1" t="s">
        <v>2938</v>
      </c>
      <c r="J367" s="1" t="s">
        <v>23</v>
      </c>
      <c r="K367" s="1" t="s">
        <v>2939</v>
      </c>
      <c r="L367" s="3"/>
      <c r="M367" s="9" t="s">
        <v>23</v>
      </c>
      <c r="N367" s="9" t="s">
        <v>23</v>
      </c>
      <c r="O367" s="9" t="s">
        <v>23</v>
      </c>
      <c r="P367" s="3" t="s">
        <v>71</v>
      </c>
      <c r="Q367" s="3"/>
      <c r="R367" s="3" t="str">
        <f>HYPERLINK("https://docs.wto.org/imrd/directdoc.asp?DDFDocuments/t/G/SPS/NBDI67A1.docx", "https://docs.wto.org/imrd/directdoc.asp?DDFDocuments/t/G/SPS/NBDI67A1.docx")</f>
        <v>https://docs.wto.org/imrd/directdoc.asp?DDFDocuments/t/G/SPS/NBDI67A1.docx</v>
      </c>
      <c r="S367" s="3" t="str">
        <f>HYPERLINK("https://docs.wto.org/imrd/directdoc.asp?DDFDocuments/u/G/SPS/NBDI67A1.docx", "https://docs.wto.org/imrd/directdoc.asp?DDFDocuments/u/G/SPS/NBDI67A1.docx")</f>
        <v>https://docs.wto.org/imrd/directdoc.asp?DDFDocuments/u/G/SPS/NBDI67A1.docx</v>
      </c>
      <c r="T367" s="3" t="str">
        <f>HYPERLINK("https://docs.wto.org/imrd/directdoc.asp?DDFDocuments/v/G/SPS/NBDI67A1.docx", "https://docs.wto.org/imrd/directdoc.asp?DDFDocuments/v/G/SPS/NBDI67A1.docx")</f>
        <v>https://docs.wto.org/imrd/directdoc.asp?DDFDocuments/v/G/SPS/NBDI67A1.docx</v>
      </c>
    </row>
    <row r="368" spans="1:20" ht="165" x14ac:dyDescent="0.25">
      <c r="A368" s="3" t="s">
        <v>47</v>
      </c>
      <c r="B368" s="9">
        <v>46010</v>
      </c>
      <c r="C368" s="13" t="str">
        <f>HYPERLINK("https://eping.wto.org/en/Search?viewData= G/SPS/N/BDI/78/Add.1, G/SPS/N/KEN/245/Add.1, G/SPS/N/RWA/71/Add.1, G/SPS/N/TZA/313/Add.1, G/SPS/N/UGA/297/Add.1"," G/SPS/N/BDI/78/Add.1, G/SPS/N/KEN/245/Add.1, G/SPS/N/RWA/71/Add.1, G/SPS/N/TZA/313/Add.1, G/SPS/N/UGA/297/Add.1")</f>
        <v xml:space="preserve"> G/SPS/N/BDI/78/Add.1, G/SPS/N/KEN/245/Add.1, G/SPS/N/RWA/71/Add.1, G/SPS/N/TZA/313/Add.1, G/SPS/N/UGA/297/Add.1</v>
      </c>
      <c r="D368" s="1" t="s">
        <v>2940</v>
      </c>
      <c r="E368" s="1" t="s">
        <v>2941</v>
      </c>
      <c r="F368" s="1" t="s">
        <v>1659</v>
      </c>
      <c r="G368" s="1" t="s">
        <v>1660</v>
      </c>
      <c r="H368" s="1" t="s">
        <v>115</v>
      </c>
      <c r="I368" s="1" t="s">
        <v>2807</v>
      </c>
      <c r="J368" s="1" t="s">
        <v>23</v>
      </c>
      <c r="K368" s="1" t="s">
        <v>2854</v>
      </c>
      <c r="L368" s="3"/>
      <c r="M368" s="9" t="s">
        <v>23</v>
      </c>
      <c r="N368" s="9" t="s">
        <v>23</v>
      </c>
      <c r="O368" s="9" t="s">
        <v>23</v>
      </c>
      <c r="P368" s="3" t="s">
        <v>71</v>
      </c>
      <c r="Q368" s="3"/>
      <c r="R368" s="3" t="str">
        <f>HYPERLINK("https://docs.wto.org/imrd/directdoc.asp?DDFDocuments/t/G/SPS/NBDI78A1.docx", "https://docs.wto.org/imrd/directdoc.asp?DDFDocuments/t/G/SPS/NBDI78A1.docx")</f>
        <v>https://docs.wto.org/imrd/directdoc.asp?DDFDocuments/t/G/SPS/NBDI78A1.docx</v>
      </c>
      <c r="S368" s="3" t="str">
        <f>HYPERLINK("https://docs.wto.org/imrd/directdoc.asp?DDFDocuments/u/G/SPS/NBDI78A1.docx", "https://docs.wto.org/imrd/directdoc.asp?DDFDocuments/u/G/SPS/NBDI78A1.docx")</f>
        <v>https://docs.wto.org/imrd/directdoc.asp?DDFDocuments/u/G/SPS/NBDI78A1.docx</v>
      </c>
      <c r="T368" s="3" t="str">
        <f>HYPERLINK("https://docs.wto.org/imrd/directdoc.asp?DDFDocuments/v/G/SPS/NBDI78A1.docx", "https://docs.wto.org/imrd/directdoc.asp?DDFDocuments/v/G/SPS/NBDI78A1.docx")</f>
        <v>https://docs.wto.org/imrd/directdoc.asp?DDFDocuments/v/G/SPS/NBDI78A1.docx</v>
      </c>
    </row>
    <row r="369" spans="1:20" ht="165" x14ac:dyDescent="0.25">
      <c r="A369" s="3" t="s">
        <v>126</v>
      </c>
      <c r="B369" s="9">
        <v>46010</v>
      </c>
      <c r="C369" s="13" t="str">
        <f>HYPERLINK("https://eping.wto.org/en/Search?viewData= G/SPS/N/BDI/78/Add.1, G/SPS/N/KEN/245/Add.1, G/SPS/N/RWA/71/Add.1, G/SPS/N/TZA/313/Add.1, G/SPS/N/UGA/297/Add.1"," G/SPS/N/BDI/78/Add.1, G/SPS/N/KEN/245/Add.1, G/SPS/N/RWA/71/Add.1, G/SPS/N/TZA/313/Add.1, G/SPS/N/UGA/297/Add.1")</f>
        <v xml:space="preserve"> G/SPS/N/BDI/78/Add.1, G/SPS/N/KEN/245/Add.1, G/SPS/N/RWA/71/Add.1, G/SPS/N/TZA/313/Add.1, G/SPS/N/UGA/297/Add.1</v>
      </c>
      <c r="D369" s="1" t="s">
        <v>2940</v>
      </c>
      <c r="E369" s="1" t="s">
        <v>2941</v>
      </c>
      <c r="F369" s="1" t="s">
        <v>1659</v>
      </c>
      <c r="G369" s="1" t="s">
        <v>1660</v>
      </c>
      <c r="H369" s="1" t="s">
        <v>115</v>
      </c>
      <c r="I369" s="1" t="s">
        <v>2807</v>
      </c>
      <c r="J369" s="1" t="s">
        <v>23</v>
      </c>
      <c r="K369" s="1" t="s">
        <v>2854</v>
      </c>
      <c r="L369" s="3"/>
      <c r="M369" s="9" t="s">
        <v>23</v>
      </c>
      <c r="N369" s="9" t="s">
        <v>23</v>
      </c>
      <c r="O369" s="9" t="s">
        <v>23</v>
      </c>
      <c r="P369" s="3" t="s">
        <v>71</v>
      </c>
      <c r="Q369" s="3"/>
      <c r="R369" s="3" t="str">
        <f>HYPERLINK("https://docs.wto.org/imrd/directdoc.asp?DDFDocuments/t/G/SPS/NBDI78A1.docx", "https://docs.wto.org/imrd/directdoc.asp?DDFDocuments/t/G/SPS/NBDI78A1.docx")</f>
        <v>https://docs.wto.org/imrd/directdoc.asp?DDFDocuments/t/G/SPS/NBDI78A1.docx</v>
      </c>
      <c r="S369" s="3" t="str">
        <f>HYPERLINK("https://docs.wto.org/imrd/directdoc.asp?DDFDocuments/u/G/SPS/NBDI78A1.docx", "https://docs.wto.org/imrd/directdoc.asp?DDFDocuments/u/G/SPS/NBDI78A1.docx")</f>
        <v>https://docs.wto.org/imrd/directdoc.asp?DDFDocuments/u/G/SPS/NBDI78A1.docx</v>
      </c>
      <c r="T369" s="3" t="str">
        <f>HYPERLINK("https://docs.wto.org/imrd/directdoc.asp?DDFDocuments/v/G/SPS/NBDI78A1.docx", "https://docs.wto.org/imrd/directdoc.asp?DDFDocuments/v/G/SPS/NBDI78A1.docx")</f>
        <v>https://docs.wto.org/imrd/directdoc.asp?DDFDocuments/v/G/SPS/NBDI78A1.docx</v>
      </c>
    </row>
    <row r="370" spans="1:20" ht="240" x14ac:dyDescent="0.25">
      <c r="A370" s="3" t="s">
        <v>126</v>
      </c>
      <c r="B370" s="9">
        <v>46010</v>
      </c>
      <c r="C370" s="13" t="str">
        <f>HYPERLINK("https://eping.wto.org/en/Search?viewData= G/SPS/N/BDI/72/Add.1, G/SPS/N/KEN/239/Add.1, G/SPS/N/RWA/65/Add.1, G/SPS/N/TZA/307/Add.1, G/SPS/N/UGA/291/Add.1"," G/SPS/N/BDI/72/Add.1, G/SPS/N/KEN/239/Add.1, G/SPS/N/RWA/65/Add.1, G/SPS/N/TZA/307/Add.1, G/SPS/N/UGA/291/Add.1")</f>
        <v xml:space="preserve"> G/SPS/N/BDI/72/Add.1, G/SPS/N/KEN/239/Add.1, G/SPS/N/RWA/65/Add.1, G/SPS/N/TZA/307/Add.1, G/SPS/N/UGA/291/Add.1</v>
      </c>
      <c r="D370" s="1" t="s">
        <v>2959</v>
      </c>
      <c r="E370" s="1" t="s">
        <v>2960</v>
      </c>
      <c r="F370" s="1" t="s">
        <v>2961</v>
      </c>
      <c r="G370" s="1" t="s">
        <v>1573</v>
      </c>
      <c r="H370" s="1" t="s">
        <v>115</v>
      </c>
      <c r="I370" s="1" t="s">
        <v>2807</v>
      </c>
      <c r="J370" s="1" t="s">
        <v>23</v>
      </c>
      <c r="K370" s="1" t="s">
        <v>2854</v>
      </c>
      <c r="L370" s="3"/>
      <c r="M370" s="9" t="s">
        <v>23</v>
      </c>
      <c r="N370" s="9" t="s">
        <v>23</v>
      </c>
      <c r="O370" s="9" t="s">
        <v>23</v>
      </c>
      <c r="P370" s="3" t="s">
        <v>71</v>
      </c>
      <c r="Q370" s="3"/>
      <c r="R370" s="3" t="str">
        <f>HYPERLINK("https://docs.wto.org/imrd/directdoc.asp?DDFDocuments/t/G/SPS/NBDI72A1.docx", "https://docs.wto.org/imrd/directdoc.asp?DDFDocuments/t/G/SPS/NBDI72A1.docx")</f>
        <v>https://docs.wto.org/imrd/directdoc.asp?DDFDocuments/t/G/SPS/NBDI72A1.docx</v>
      </c>
      <c r="S370" s="3" t="str">
        <f>HYPERLINK("https://docs.wto.org/imrd/directdoc.asp?DDFDocuments/u/G/SPS/NBDI72A1.docx", "https://docs.wto.org/imrd/directdoc.asp?DDFDocuments/u/G/SPS/NBDI72A1.docx")</f>
        <v>https://docs.wto.org/imrd/directdoc.asp?DDFDocuments/u/G/SPS/NBDI72A1.docx</v>
      </c>
      <c r="T370" s="3" t="str">
        <f>HYPERLINK("https://docs.wto.org/imrd/directdoc.asp?DDFDocuments/v/G/SPS/NBDI72A1.docx", "https://docs.wto.org/imrd/directdoc.asp?DDFDocuments/v/G/SPS/NBDI72A1.docx")</f>
        <v>https://docs.wto.org/imrd/directdoc.asp?DDFDocuments/v/G/SPS/NBDI72A1.docx</v>
      </c>
    </row>
    <row r="371" spans="1:20" ht="120" x14ac:dyDescent="0.25">
      <c r="A371" s="3" t="s">
        <v>43</v>
      </c>
      <c r="B371" s="9">
        <v>46010</v>
      </c>
      <c r="C371" s="13" t="str">
        <f>HYPERLINK("https://eping.wto.org/en/Search?viewData= G/SPS/N/BDI/64/Add.1, G/SPS/N/KEN/221/Add.1, G/SPS/N/RWA/57/Add.1, G/SPS/N/TZA/286/Add.1, G/SPS/N/UGA/270/Add.1"," G/SPS/N/BDI/64/Add.1, G/SPS/N/KEN/221/Add.1, G/SPS/N/RWA/57/Add.1, G/SPS/N/TZA/286/Add.1, G/SPS/N/UGA/270/Add.1")</f>
        <v xml:space="preserve"> G/SPS/N/BDI/64/Add.1, G/SPS/N/KEN/221/Add.1, G/SPS/N/RWA/57/Add.1, G/SPS/N/TZA/286/Add.1, G/SPS/N/UGA/270/Add.1</v>
      </c>
      <c r="D371" s="1" t="s">
        <v>2935</v>
      </c>
      <c r="E371" s="1" t="s">
        <v>2936</v>
      </c>
      <c r="F371" s="1" t="s">
        <v>2937</v>
      </c>
      <c r="G371" s="1" t="s">
        <v>1584</v>
      </c>
      <c r="H371" s="1" t="s">
        <v>115</v>
      </c>
      <c r="I371" s="1" t="s">
        <v>2938</v>
      </c>
      <c r="J371" s="1" t="s">
        <v>23</v>
      </c>
      <c r="K371" s="1" t="s">
        <v>2939</v>
      </c>
      <c r="L371" s="3"/>
      <c r="M371" s="9" t="s">
        <v>23</v>
      </c>
      <c r="N371" s="9" t="s">
        <v>23</v>
      </c>
      <c r="O371" s="9" t="s">
        <v>23</v>
      </c>
      <c r="P371" s="3" t="s">
        <v>71</v>
      </c>
      <c r="Q371" s="3"/>
      <c r="R371" s="3" t="str">
        <f>HYPERLINK("https://docs.wto.org/imrd/directdoc.asp?DDFDocuments/t/G/SPS/NBDI64A1.docx", "https://docs.wto.org/imrd/directdoc.asp?DDFDocuments/t/G/SPS/NBDI64A1.docx")</f>
        <v>https://docs.wto.org/imrd/directdoc.asp?DDFDocuments/t/G/SPS/NBDI64A1.docx</v>
      </c>
      <c r="S371" s="3" t="str">
        <f>HYPERLINK("https://docs.wto.org/imrd/directdoc.asp?DDFDocuments/u/G/SPS/NBDI64A1.docx", "https://docs.wto.org/imrd/directdoc.asp?DDFDocuments/u/G/SPS/NBDI64A1.docx")</f>
        <v>https://docs.wto.org/imrd/directdoc.asp?DDFDocuments/u/G/SPS/NBDI64A1.docx</v>
      </c>
      <c r="T371" s="3" t="str">
        <f>HYPERLINK("https://docs.wto.org/imrd/directdoc.asp?DDFDocuments/v/G/SPS/NBDI64A1.docx", "https://docs.wto.org/imrd/directdoc.asp?DDFDocuments/v/G/SPS/NBDI64A1.docx")</f>
        <v>https://docs.wto.org/imrd/directdoc.asp?DDFDocuments/v/G/SPS/NBDI64A1.docx</v>
      </c>
    </row>
    <row r="372" spans="1:20" ht="240" x14ac:dyDescent="0.25">
      <c r="A372" s="3" t="s">
        <v>43</v>
      </c>
      <c r="B372" s="9">
        <v>46010</v>
      </c>
      <c r="C372" s="13" t="str">
        <f>HYPERLINK("https://eping.wto.org/en/Search?viewData= G/SPS/N/BDI/65/Add.1, G/SPS/N/KEN/222/Add.1, G/SPS/N/RWA/58/Add.1, G/SPS/N/TZA/287/Add.1, G/SPS/N/UGA/271/Add.1"," G/SPS/N/BDI/65/Add.1, G/SPS/N/KEN/222/Add.1, G/SPS/N/RWA/58/Add.1, G/SPS/N/TZA/287/Add.1, G/SPS/N/UGA/271/Add.1")</f>
        <v xml:space="preserve"> G/SPS/N/BDI/65/Add.1, G/SPS/N/KEN/222/Add.1, G/SPS/N/RWA/58/Add.1, G/SPS/N/TZA/287/Add.1, G/SPS/N/UGA/271/Add.1</v>
      </c>
      <c r="D372" s="1" t="s">
        <v>2942</v>
      </c>
      <c r="E372" s="1" t="s">
        <v>2943</v>
      </c>
      <c r="F372" s="1" t="s">
        <v>2944</v>
      </c>
      <c r="G372" s="1" t="s">
        <v>1573</v>
      </c>
      <c r="H372" s="1" t="s">
        <v>115</v>
      </c>
      <c r="I372" s="1" t="s">
        <v>2938</v>
      </c>
      <c r="J372" s="1" t="s">
        <v>23</v>
      </c>
      <c r="K372" s="1" t="s">
        <v>2939</v>
      </c>
      <c r="L372" s="3"/>
      <c r="M372" s="9" t="s">
        <v>23</v>
      </c>
      <c r="N372" s="9" t="s">
        <v>23</v>
      </c>
      <c r="O372" s="9" t="s">
        <v>23</v>
      </c>
      <c r="P372" s="3" t="s">
        <v>71</v>
      </c>
      <c r="Q372" s="3"/>
      <c r="R372" s="3" t="str">
        <f>HYPERLINK("https://docs.wto.org/imrd/directdoc.asp?DDFDocuments/t/G/SPS/NBDI65A1.docx", "https://docs.wto.org/imrd/directdoc.asp?DDFDocuments/t/G/SPS/NBDI65A1.docx")</f>
        <v>https://docs.wto.org/imrd/directdoc.asp?DDFDocuments/t/G/SPS/NBDI65A1.docx</v>
      </c>
      <c r="S372" s="3" t="str">
        <f>HYPERLINK("https://docs.wto.org/imrd/directdoc.asp?DDFDocuments/u/G/SPS/NBDI65A1.docx", "https://docs.wto.org/imrd/directdoc.asp?DDFDocuments/u/G/SPS/NBDI65A1.docx")</f>
        <v>https://docs.wto.org/imrd/directdoc.asp?DDFDocuments/u/G/SPS/NBDI65A1.docx</v>
      </c>
      <c r="T372" s="3" t="str">
        <f>HYPERLINK("https://docs.wto.org/imrd/directdoc.asp?DDFDocuments/v/G/SPS/NBDI65A1.docx", "https://docs.wto.org/imrd/directdoc.asp?DDFDocuments/v/G/SPS/NBDI65A1.docx")</f>
        <v>https://docs.wto.org/imrd/directdoc.asp?DDFDocuments/v/G/SPS/NBDI65A1.docx</v>
      </c>
    </row>
    <row r="373" spans="1:20" ht="30" x14ac:dyDescent="0.25">
      <c r="A373" s="3" t="s">
        <v>32</v>
      </c>
      <c r="B373" s="9">
        <v>46010</v>
      </c>
      <c r="C373" s="13" t="str">
        <f>HYPERLINK("https://eping.wto.org/en/Search?viewData= G/SPS/N/CHN/1356"," G/SPS/N/CHN/1356")</f>
        <v xml:space="preserve"> G/SPS/N/CHN/1356</v>
      </c>
      <c r="D373" s="1" t="s">
        <v>2962</v>
      </c>
      <c r="E373" s="1" t="s">
        <v>2963</v>
      </c>
      <c r="F373" s="1" t="s">
        <v>2583</v>
      </c>
      <c r="G373" s="1" t="s">
        <v>23</v>
      </c>
      <c r="H373" s="1" t="s">
        <v>23</v>
      </c>
      <c r="I373" s="1" t="s">
        <v>169</v>
      </c>
      <c r="J373" s="1" t="s">
        <v>23</v>
      </c>
      <c r="K373" s="1" t="s">
        <v>206</v>
      </c>
      <c r="L373" s="3" t="s">
        <v>23</v>
      </c>
      <c r="M373" s="9">
        <v>46070</v>
      </c>
      <c r="N373" s="9" t="s">
        <v>23</v>
      </c>
      <c r="O373" s="9" t="s">
        <v>23</v>
      </c>
      <c r="P373" s="3" t="s">
        <v>24</v>
      </c>
      <c r="Q373" s="1" t="s">
        <v>2964</v>
      </c>
      <c r="R373" s="3" t="str">
        <f>HYPERLINK("https://docs.wto.org/imrd/directdoc.asp?DDFDocuments/t/G/SPS/NCHN1356.docx", "https://docs.wto.org/imrd/directdoc.asp?DDFDocuments/t/G/SPS/NCHN1356.docx")</f>
        <v>https://docs.wto.org/imrd/directdoc.asp?DDFDocuments/t/G/SPS/NCHN1356.docx</v>
      </c>
      <c r="S373" s="3" t="str">
        <f>HYPERLINK("https://docs.wto.org/imrd/directdoc.asp?DDFDocuments/u/G/SPS/NCHN1356.docx", "https://docs.wto.org/imrd/directdoc.asp?DDFDocuments/u/G/SPS/NCHN1356.docx")</f>
        <v>https://docs.wto.org/imrd/directdoc.asp?DDFDocuments/u/G/SPS/NCHN1356.docx</v>
      </c>
      <c r="T373" s="3" t="str">
        <f>HYPERLINK("https://docs.wto.org/imrd/directdoc.asp?DDFDocuments/v/G/SPS/NCHN1356.docx", "https://docs.wto.org/imrd/directdoc.asp?DDFDocuments/v/G/SPS/NCHN1356.docx")</f>
        <v>https://docs.wto.org/imrd/directdoc.asp?DDFDocuments/v/G/SPS/NCHN1356.docx</v>
      </c>
    </row>
    <row r="374" spans="1:20" ht="60" x14ac:dyDescent="0.25">
      <c r="A374" s="3" t="s">
        <v>148</v>
      </c>
      <c r="B374" s="9">
        <v>46010</v>
      </c>
      <c r="C374" s="13" t="str">
        <f>HYPERLINK("https://eping.wto.org/en/Search?viewData= G/SPS/N/MYS/70"," G/SPS/N/MYS/70")</f>
        <v xml:space="preserve"> G/SPS/N/MYS/70</v>
      </c>
      <c r="D374" s="1" t="s">
        <v>2965</v>
      </c>
      <c r="E374" s="1" t="s">
        <v>2966</v>
      </c>
      <c r="F374" s="1" t="s">
        <v>2967</v>
      </c>
      <c r="G374" s="1" t="s">
        <v>23</v>
      </c>
      <c r="H374" s="1" t="s">
        <v>2968</v>
      </c>
      <c r="I374" s="1" t="s">
        <v>169</v>
      </c>
      <c r="J374" s="1" t="s">
        <v>23</v>
      </c>
      <c r="K374" s="1" t="s">
        <v>178</v>
      </c>
      <c r="L374" s="3" t="s">
        <v>23</v>
      </c>
      <c r="M374" s="9">
        <v>46070</v>
      </c>
      <c r="N374" s="9" t="s">
        <v>23</v>
      </c>
      <c r="O374" s="9" t="s">
        <v>23</v>
      </c>
      <c r="P374" s="3" t="s">
        <v>24</v>
      </c>
      <c r="Q374" s="3"/>
      <c r="R374" s="3" t="str">
        <f>HYPERLINK("https://docs.wto.org/imrd/directdoc.asp?DDFDocuments/t/G/SPS/NMYS70.docx", "https://docs.wto.org/imrd/directdoc.asp?DDFDocuments/t/G/SPS/NMYS70.docx")</f>
        <v>https://docs.wto.org/imrd/directdoc.asp?DDFDocuments/t/G/SPS/NMYS70.docx</v>
      </c>
      <c r="S374" s="3" t="str">
        <f>HYPERLINK("https://docs.wto.org/imrd/directdoc.asp?DDFDocuments/u/G/SPS/NMYS70.docx", "https://docs.wto.org/imrd/directdoc.asp?DDFDocuments/u/G/SPS/NMYS70.docx")</f>
        <v>https://docs.wto.org/imrd/directdoc.asp?DDFDocuments/u/G/SPS/NMYS70.docx</v>
      </c>
      <c r="T374" s="3" t="str">
        <f>HYPERLINK("https://docs.wto.org/imrd/directdoc.asp?DDFDocuments/v/G/SPS/NMYS70.docx", "https://docs.wto.org/imrd/directdoc.asp?DDFDocuments/v/G/SPS/NMYS70.docx")</f>
        <v>https://docs.wto.org/imrd/directdoc.asp?DDFDocuments/v/G/SPS/NMYS70.docx</v>
      </c>
    </row>
    <row r="375" spans="1:20" ht="270" x14ac:dyDescent="0.25">
      <c r="A375" s="3" t="s">
        <v>43</v>
      </c>
      <c r="B375" s="9">
        <v>46010</v>
      </c>
      <c r="C375" s="13" t="str">
        <f>HYPERLINK("https://eping.wto.org/en/Search?viewData= G/SPS/N/BDI/80/Add.1, G/SPS/N/KEN/247/Add.1, G/SPS/N/RWA/73/Add.1, G/SPS/N/TZA/315/Add.1, G/SPS/N/UGA/299/Add.1"," G/SPS/N/BDI/80/Add.1, G/SPS/N/KEN/247/Add.1, G/SPS/N/RWA/73/Add.1, G/SPS/N/TZA/315/Add.1, G/SPS/N/UGA/299/Add.1")</f>
        <v xml:space="preserve"> G/SPS/N/BDI/80/Add.1, G/SPS/N/KEN/247/Add.1, G/SPS/N/RWA/73/Add.1, G/SPS/N/TZA/315/Add.1, G/SPS/N/UGA/299/Add.1</v>
      </c>
      <c r="D375" s="1" t="s">
        <v>2969</v>
      </c>
      <c r="E375" s="1" t="s">
        <v>2970</v>
      </c>
      <c r="F375" s="1" t="s">
        <v>1642</v>
      </c>
      <c r="G375" s="1" t="s">
        <v>1643</v>
      </c>
      <c r="H375" s="1" t="s">
        <v>115</v>
      </c>
      <c r="I375" s="1" t="s">
        <v>2807</v>
      </c>
      <c r="J375" s="1" t="s">
        <v>23</v>
      </c>
      <c r="K375" s="1" t="s">
        <v>2854</v>
      </c>
      <c r="L375" s="3"/>
      <c r="M375" s="9" t="s">
        <v>23</v>
      </c>
      <c r="N375" s="9" t="s">
        <v>23</v>
      </c>
      <c r="O375" s="9" t="s">
        <v>23</v>
      </c>
      <c r="P375" s="3" t="s">
        <v>71</v>
      </c>
      <c r="Q375" s="3"/>
      <c r="R375" s="3" t="str">
        <f>HYPERLINK("https://docs.wto.org/imrd/directdoc.asp?DDFDocuments/t/G/SPS/NBDI80A1.docx", "https://docs.wto.org/imrd/directdoc.asp?DDFDocuments/t/G/SPS/NBDI80A1.docx")</f>
        <v>https://docs.wto.org/imrd/directdoc.asp?DDFDocuments/t/G/SPS/NBDI80A1.docx</v>
      </c>
      <c r="S375" s="3" t="str">
        <f>HYPERLINK("https://docs.wto.org/imrd/directdoc.asp?DDFDocuments/u/G/SPS/NBDI80A1.docx", "https://docs.wto.org/imrd/directdoc.asp?DDFDocuments/u/G/SPS/NBDI80A1.docx")</f>
        <v>https://docs.wto.org/imrd/directdoc.asp?DDFDocuments/u/G/SPS/NBDI80A1.docx</v>
      </c>
      <c r="T375" s="3" t="str">
        <f>HYPERLINK("https://docs.wto.org/imrd/directdoc.asp?DDFDocuments/v/G/SPS/NBDI80A1.docx", "https://docs.wto.org/imrd/directdoc.asp?DDFDocuments/v/G/SPS/NBDI80A1.docx")</f>
        <v>https://docs.wto.org/imrd/directdoc.asp?DDFDocuments/v/G/SPS/NBDI80A1.docx</v>
      </c>
    </row>
    <row r="376" spans="1:20" ht="165" x14ac:dyDescent="0.25">
      <c r="A376" s="3" t="s">
        <v>126</v>
      </c>
      <c r="B376" s="9">
        <v>46010</v>
      </c>
      <c r="C376" s="13" t="str">
        <f>HYPERLINK("https://eping.wto.org/en/Search?viewData= G/SPS/N/BDI/79/Add.1, G/SPS/N/KEN/246/Add.1, G/SPS/N/RWA/72/Add.1, G/SPS/N/TZA/314/Add.1, G/SPS/N/UGA/298/Add.1"," G/SPS/N/BDI/79/Add.1, G/SPS/N/KEN/246/Add.1, G/SPS/N/RWA/72/Add.1, G/SPS/N/TZA/314/Add.1, G/SPS/N/UGA/298/Add.1")</f>
        <v xml:space="preserve"> G/SPS/N/BDI/79/Add.1, G/SPS/N/KEN/246/Add.1, G/SPS/N/RWA/72/Add.1, G/SPS/N/TZA/314/Add.1, G/SPS/N/UGA/298/Add.1</v>
      </c>
      <c r="D376" s="1" t="s">
        <v>2952</v>
      </c>
      <c r="E376" s="1" t="s">
        <v>2953</v>
      </c>
      <c r="F376" s="1" t="s">
        <v>1616</v>
      </c>
      <c r="G376" s="1" t="s">
        <v>1617</v>
      </c>
      <c r="H376" s="1" t="s">
        <v>115</v>
      </c>
      <c r="I376" s="1" t="s">
        <v>2807</v>
      </c>
      <c r="J376" s="1" t="s">
        <v>23</v>
      </c>
      <c r="K376" s="1" t="s">
        <v>2857</v>
      </c>
      <c r="L376" s="3"/>
      <c r="M376" s="9" t="s">
        <v>23</v>
      </c>
      <c r="N376" s="9" t="s">
        <v>23</v>
      </c>
      <c r="O376" s="9" t="s">
        <v>23</v>
      </c>
      <c r="P376" s="3" t="s">
        <v>71</v>
      </c>
      <c r="Q376" s="3"/>
      <c r="R376" s="3" t="str">
        <f>HYPERLINK("https://docs.wto.org/imrd/directdoc.asp?DDFDocuments/t/G/SPS/NBDI79A1.docx", "https://docs.wto.org/imrd/directdoc.asp?DDFDocuments/t/G/SPS/NBDI79A1.docx")</f>
        <v>https://docs.wto.org/imrd/directdoc.asp?DDFDocuments/t/G/SPS/NBDI79A1.docx</v>
      </c>
      <c r="S376" s="3" t="str">
        <f>HYPERLINK("https://docs.wto.org/imrd/directdoc.asp?DDFDocuments/u/G/SPS/NBDI79A1.docx", "https://docs.wto.org/imrd/directdoc.asp?DDFDocuments/u/G/SPS/NBDI79A1.docx")</f>
        <v>https://docs.wto.org/imrd/directdoc.asp?DDFDocuments/u/G/SPS/NBDI79A1.docx</v>
      </c>
      <c r="T376" s="3" t="str">
        <f>HYPERLINK("https://docs.wto.org/imrd/directdoc.asp?DDFDocuments/v/G/SPS/NBDI79A1.docx", "https://docs.wto.org/imrd/directdoc.asp?DDFDocuments/v/G/SPS/NBDI79A1.docx")</f>
        <v>https://docs.wto.org/imrd/directdoc.asp?DDFDocuments/v/G/SPS/NBDI79A1.docx</v>
      </c>
    </row>
    <row r="377" spans="1:20" ht="150" x14ac:dyDescent="0.25">
      <c r="A377" s="3" t="s">
        <v>43</v>
      </c>
      <c r="B377" s="9">
        <v>46010</v>
      </c>
      <c r="C377" s="13" t="str">
        <f>HYPERLINK("https://eping.wto.org/en/Search?viewData= G/SPS/N/BDI/81/Add.1, G/SPS/N/KEN/248/Add.1, G/SPS/N/RWA/74/Add.1, G/SPS/N/TZA/316/Add.1, G/SPS/N/UGA/300/Add.1"," G/SPS/N/BDI/81/Add.1, G/SPS/N/KEN/248/Add.1, G/SPS/N/RWA/74/Add.1, G/SPS/N/TZA/316/Add.1, G/SPS/N/UGA/300/Add.1")</f>
        <v xml:space="preserve"> G/SPS/N/BDI/81/Add.1, G/SPS/N/KEN/248/Add.1, G/SPS/N/RWA/74/Add.1, G/SPS/N/TZA/316/Add.1, G/SPS/N/UGA/300/Add.1</v>
      </c>
      <c r="D377" s="1" t="s">
        <v>2949</v>
      </c>
      <c r="E377" s="1" t="s">
        <v>2950</v>
      </c>
      <c r="F377" s="1" t="s">
        <v>1568</v>
      </c>
      <c r="G377" s="1" t="s">
        <v>1569</v>
      </c>
      <c r="H377" s="1" t="s">
        <v>115</v>
      </c>
      <c r="I377" s="1" t="s">
        <v>2807</v>
      </c>
      <c r="J377" s="1" t="s">
        <v>23</v>
      </c>
      <c r="K377" s="1" t="s">
        <v>2857</v>
      </c>
      <c r="L377" s="3"/>
      <c r="M377" s="9" t="s">
        <v>23</v>
      </c>
      <c r="N377" s="9" t="s">
        <v>23</v>
      </c>
      <c r="O377" s="9" t="s">
        <v>23</v>
      </c>
      <c r="P377" s="3" t="s">
        <v>71</v>
      </c>
      <c r="Q377" s="3"/>
      <c r="R377" s="3" t="str">
        <f>HYPERLINK("https://docs.wto.org/imrd/directdoc.asp?DDFDocuments/t/G/SPS/NBDI81A1.docx", "https://docs.wto.org/imrd/directdoc.asp?DDFDocuments/t/G/SPS/NBDI81A1.docx")</f>
        <v>https://docs.wto.org/imrd/directdoc.asp?DDFDocuments/t/G/SPS/NBDI81A1.docx</v>
      </c>
      <c r="S377" s="3" t="str">
        <f>HYPERLINK("https://docs.wto.org/imrd/directdoc.asp?DDFDocuments/u/G/SPS/NBDI81A1.docx", "https://docs.wto.org/imrd/directdoc.asp?DDFDocuments/u/G/SPS/NBDI81A1.docx")</f>
        <v>https://docs.wto.org/imrd/directdoc.asp?DDFDocuments/u/G/SPS/NBDI81A1.docx</v>
      </c>
      <c r="T377" s="3" t="str">
        <f>HYPERLINK("https://docs.wto.org/imrd/directdoc.asp?DDFDocuments/v/G/SPS/NBDI81A1.docx", "https://docs.wto.org/imrd/directdoc.asp?DDFDocuments/v/G/SPS/NBDI81A1.docx")</f>
        <v>https://docs.wto.org/imrd/directdoc.asp?DDFDocuments/v/G/SPS/NBDI81A1.docx</v>
      </c>
    </row>
    <row r="378" spans="1:20" ht="409.5" x14ac:dyDescent="0.25">
      <c r="A378" s="3" t="s">
        <v>47</v>
      </c>
      <c r="B378" s="9">
        <v>46010</v>
      </c>
      <c r="C378" s="13" t="str">
        <f>HYPERLINK("https://eping.wto.org/en/Search?viewData= G/SPS/N/BDI/82/Add.1, G/SPS/N/KEN/249/Add.1, G/SPS/N/RWA/75/Add.1, G/SPS/N/TZA/317/Add.1, G/SPS/N/UGA/301/Add.1"," G/SPS/N/BDI/82/Add.1, G/SPS/N/KEN/249/Add.1, G/SPS/N/RWA/75/Add.1, G/SPS/N/TZA/317/Add.1, G/SPS/N/UGA/301/Add.1")</f>
        <v xml:space="preserve"> G/SPS/N/BDI/82/Add.1, G/SPS/N/KEN/249/Add.1, G/SPS/N/RWA/75/Add.1, G/SPS/N/TZA/317/Add.1, G/SPS/N/UGA/301/Add.1</v>
      </c>
      <c r="D378" s="1" t="s">
        <v>2954</v>
      </c>
      <c r="E378" s="1" t="s">
        <v>2955</v>
      </c>
      <c r="F378" s="1" t="s">
        <v>2956</v>
      </c>
      <c r="G378" s="1" t="s">
        <v>1588</v>
      </c>
      <c r="H378" s="1" t="s">
        <v>115</v>
      </c>
      <c r="I378" s="1" t="s">
        <v>2807</v>
      </c>
      <c r="J378" s="1" t="s">
        <v>23</v>
      </c>
      <c r="K378" s="1" t="s">
        <v>2854</v>
      </c>
      <c r="L378" s="3"/>
      <c r="M378" s="9" t="s">
        <v>23</v>
      </c>
      <c r="N378" s="9" t="s">
        <v>23</v>
      </c>
      <c r="O378" s="9" t="s">
        <v>23</v>
      </c>
      <c r="P378" s="3" t="s">
        <v>71</v>
      </c>
      <c r="Q378" s="3"/>
      <c r="R378" s="3" t="str">
        <f>HYPERLINK("https://docs.wto.org/imrd/directdoc.asp?DDFDocuments/t/G/SPS/NBDI82A1.docx", "https://docs.wto.org/imrd/directdoc.asp?DDFDocuments/t/G/SPS/NBDI82A1.docx")</f>
        <v>https://docs.wto.org/imrd/directdoc.asp?DDFDocuments/t/G/SPS/NBDI82A1.docx</v>
      </c>
      <c r="S378" s="3" t="str">
        <f>HYPERLINK("https://docs.wto.org/imrd/directdoc.asp?DDFDocuments/u/G/SPS/NBDI82A1.docx", "https://docs.wto.org/imrd/directdoc.asp?DDFDocuments/u/G/SPS/NBDI82A1.docx")</f>
        <v>https://docs.wto.org/imrd/directdoc.asp?DDFDocuments/u/G/SPS/NBDI82A1.docx</v>
      </c>
      <c r="T378" s="3" t="str">
        <f>HYPERLINK("https://docs.wto.org/imrd/directdoc.asp?DDFDocuments/v/G/SPS/NBDI82A1.docx", "https://docs.wto.org/imrd/directdoc.asp?DDFDocuments/v/G/SPS/NBDI82A1.docx")</f>
        <v>https://docs.wto.org/imrd/directdoc.asp?DDFDocuments/v/G/SPS/NBDI82A1.docx</v>
      </c>
    </row>
    <row r="379" spans="1:20" ht="120" x14ac:dyDescent="0.25">
      <c r="A379" s="3" t="s">
        <v>126</v>
      </c>
      <c r="B379" s="9">
        <v>46010</v>
      </c>
      <c r="C379" s="13" t="str">
        <f>HYPERLINK("https://eping.wto.org/en/Search?viewData= G/SPS/N/BDI/64/Add.1, G/SPS/N/KEN/221/Add.1, G/SPS/N/RWA/57/Add.1, G/SPS/N/TZA/286/Add.1, G/SPS/N/UGA/270/Add.1"," G/SPS/N/BDI/64/Add.1, G/SPS/N/KEN/221/Add.1, G/SPS/N/RWA/57/Add.1, G/SPS/N/TZA/286/Add.1, G/SPS/N/UGA/270/Add.1")</f>
        <v xml:space="preserve"> G/SPS/N/BDI/64/Add.1, G/SPS/N/KEN/221/Add.1, G/SPS/N/RWA/57/Add.1, G/SPS/N/TZA/286/Add.1, G/SPS/N/UGA/270/Add.1</v>
      </c>
      <c r="D379" s="1" t="s">
        <v>2935</v>
      </c>
      <c r="E379" s="1" t="s">
        <v>2936</v>
      </c>
      <c r="F379" s="1" t="s">
        <v>2937</v>
      </c>
      <c r="G379" s="1" t="s">
        <v>1584</v>
      </c>
      <c r="H379" s="1" t="s">
        <v>115</v>
      </c>
      <c r="I379" s="1" t="s">
        <v>2938</v>
      </c>
      <c r="J379" s="1" t="s">
        <v>23</v>
      </c>
      <c r="K379" s="1" t="s">
        <v>2939</v>
      </c>
      <c r="L379" s="3"/>
      <c r="M379" s="9" t="s">
        <v>23</v>
      </c>
      <c r="N379" s="9" t="s">
        <v>23</v>
      </c>
      <c r="O379" s="9" t="s">
        <v>23</v>
      </c>
      <c r="P379" s="3" t="s">
        <v>71</v>
      </c>
      <c r="Q379" s="3"/>
      <c r="R379" s="3" t="str">
        <f>HYPERLINK("https://docs.wto.org/imrd/directdoc.asp?DDFDocuments/t/G/SPS/NBDI64A1.docx", "https://docs.wto.org/imrd/directdoc.asp?DDFDocuments/t/G/SPS/NBDI64A1.docx")</f>
        <v>https://docs.wto.org/imrd/directdoc.asp?DDFDocuments/t/G/SPS/NBDI64A1.docx</v>
      </c>
      <c r="S379" s="3" t="str">
        <f>HYPERLINK("https://docs.wto.org/imrd/directdoc.asp?DDFDocuments/u/G/SPS/NBDI64A1.docx", "https://docs.wto.org/imrd/directdoc.asp?DDFDocuments/u/G/SPS/NBDI64A1.docx")</f>
        <v>https://docs.wto.org/imrd/directdoc.asp?DDFDocuments/u/G/SPS/NBDI64A1.docx</v>
      </c>
      <c r="T379" s="3" t="str">
        <f>HYPERLINK("https://docs.wto.org/imrd/directdoc.asp?DDFDocuments/v/G/SPS/NBDI64A1.docx", "https://docs.wto.org/imrd/directdoc.asp?DDFDocuments/v/G/SPS/NBDI64A1.docx")</f>
        <v>https://docs.wto.org/imrd/directdoc.asp?DDFDocuments/v/G/SPS/NBDI64A1.docx</v>
      </c>
    </row>
    <row r="380" spans="1:20" ht="409.5" x14ac:dyDescent="0.25">
      <c r="A380" s="3" t="s">
        <v>91</v>
      </c>
      <c r="B380" s="9">
        <v>46010</v>
      </c>
      <c r="C380" s="13" t="str">
        <f>HYPERLINK("https://eping.wto.org/en/Search?viewData= G/SPS/N/UKR/252/Add.1"," G/SPS/N/UKR/252/Add.1")</f>
        <v xml:space="preserve"> G/SPS/N/UKR/252/Add.1</v>
      </c>
      <c r="D380" s="1" t="s">
        <v>2971</v>
      </c>
      <c r="E380" s="1" t="s">
        <v>2972</v>
      </c>
      <c r="F380" s="1" t="s">
        <v>2973</v>
      </c>
      <c r="G380" s="1" t="s">
        <v>2974</v>
      </c>
      <c r="H380" s="1" t="s">
        <v>23</v>
      </c>
      <c r="I380" s="1" t="s">
        <v>169</v>
      </c>
      <c r="J380" s="1" t="s">
        <v>23</v>
      </c>
      <c r="K380" s="1" t="s">
        <v>199</v>
      </c>
      <c r="L380" s="3"/>
      <c r="M380" s="9" t="s">
        <v>23</v>
      </c>
      <c r="N380" s="9" t="s">
        <v>23</v>
      </c>
      <c r="O380" s="9" t="s">
        <v>23</v>
      </c>
      <c r="P380" s="3" t="s">
        <v>71</v>
      </c>
      <c r="Q380" s="1" t="s">
        <v>2975</v>
      </c>
      <c r="R380" s="3" t="str">
        <f>HYPERLINK("https://docs.wto.org/imrd/directdoc.asp?DDFDocuments/t/G/SPS/NUKR252A1.docx", "https://docs.wto.org/imrd/directdoc.asp?DDFDocuments/t/G/SPS/NUKR252A1.docx")</f>
        <v>https://docs.wto.org/imrd/directdoc.asp?DDFDocuments/t/G/SPS/NUKR252A1.docx</v>
      </c>
      <c r="S380" s="3" t="str">
        <f>HYPERLINK("https://docs.wto.org/imrd/directdoc.asp?DDFDocuments/u/G/SPS/NUKR252A1.docx", "https://docs.wto.org/imrd/directdoc.asp?DDFDocuments/u/G/SPS/NUKR252A1.docx")</f>
        <v>https://docs.wto.org/imrd/directdoc.asp?DDFDocuments/u/G/SPS/NUKR252A1.docx</v>
      </c>
      <c r="T380" s="3" t="str">
        <f>HYPERLINK("https://docs.wto.org/imrd/directdoc.asp?DDFDocuments/v/G/SPS/NUKR252A1.docx", "https://docs.wto.org/imrd/directdoc.asp?DDFDocuments/v/G/SPS/NUKR252A1.docx")</f>
        <v>https://docs.wto.org/imrd/directdoc.asp?DDFDocuments/v/G/SPS/NUKR252A1.docx</v>
      </c>
    </row>
    <row r="381" spans="1:20" ht="360" x14ac:dyDescent="0.25">
      <c r="A381" s="3" t="s">
        <v>28</v>
      </c>
      <c r="B381" s="9">
        <v>46010</v>
      </c>
      <c r="C381" s="13" t="str">
        <f>HYPERLINK("https://eping.wto.org/en/Search?viewData= G/SPS/N/BDI/68/Add.1, G/SPS/N/KEN/225/Add.1, G/SPS/N/RWA/61/Add.1, G/SPS/N/TZA/290/Add.1, G/SPS/N/UGA/274/Add.1"," G/SPS/N/BDI/68/Add.1, G/SPS/N/KEN/225/Add.1, G/SPS/N/RWA/61/Add.1, G/SPS/N/TZA/290/Add.1, G/SPS/N/UGA/274/Add.1")</f>
        <v xml:space="preserve"> G/SPS/N/BDI/68/Add.1, G/SPS/N/KEN/225/Add.1, G/SPS/N/RWA/61/Add.1, G/SPS/N/TZA/290/Add.1, G/SPS/N/UGA/274/Add.1</v>
      </c>
      <c r="D381" s="1" t="s">
        <v>2976</v>
      </c>
      <c r="E381" s="1" t="s">
        <v>2977</v>
      </c>
      <c r="F381" s="1" t="s">
        <v>1591</v>
      </c>
      <c r="G381" s="1" t="s">
        <v>1592</v>
      </c>
      <c r="H381" s="1" t="s">
        <v>115</v>
      </c>
      <c r="I381" s="1" t="s">
        <v>2938</v>
      </c>
      <c r="J381" s="1" t="s">
        <v>23</v>
      </c>
      <c r="K381" s="1" t="s">
        <v>2945</v>
      </c>
      <c r="L381" s="3"/>
      <c r="M381" s="9" t="s">
        <v>23</v>
      </c>
      <c r="N381" s="9" t="s">
        <v>23</v>
      </c>
      <c r="O381" s="9" t="s">
        <v>23</v>
      </c>
      <c r="P381" s="3" t="s">
        <v>71</v>
      </c>
      <c r="Q381" s="3"/>
      <c r="R381" s="3" t="str">
        <f>HYPERLINK("https://docs.wto.org/imrd/directdoc.asp?DDFDocuments/t/G/SPS/NBDI68A1.docx", "https://docs.wto.org/imrd/directdoc.asp?DDFDocuments/t/G/SPS/NBDI68A1.docx")</f>
        <v>https://docs.wto.org/imrd/directdoc.asp?DDFDocuments/t/G/SPS/NBDI68A1.docx</v>
      </c>
      <c r="S381" s="3" t="str">
        <f>HYPERLINK("https://docs.wto.org/imrd/directdoc.asp?DDFDocuments/u/G/SPS/NBDI68A1.docx", "https://docs.wto.org/imrd/directdoc.asp?DDFDocuments/u/G/SPS/NBDI68A1.docx")</f>
        <v>https://docs.wto.org/imrd/directdoc.asp?DDFDocuments/u/G/SPS/NBDI68A1.docx</v>
      </c>
      <c r="T381" s="3" t="str">
        <f>HYPERLINK("https://docs.wto.org/imrd/directdoc.asp?DDFDocuments/v/G/SPS/NBDI68A1.docx", "https://docs.wto.org/imrd/directdoc.asp?DDFDocuments/v/G/SPS/NBDI68A1.docx")</f>
        <v>https://docs.wto.org/imrd/directdoc.asp?DDFDocuments/v/G/SPS/NBDI68A1.docx</v>
      </c>
    </row>
    <row r="382" spans="1:20" ht="240" x14ac:dyDescent="0.25">
      <c r="A382" s="3" t="s">
        <v>28</v>
      </c>
      <c r="B382" s="9">
        <v>46010</v>
      </c>
      <c r="C382" s="13" t="str">
        <f>HYPERLINK("https://eping.wto.org/en/Search?viewData= G/SPS/N/BDI/66/Add.1, G/SPS/N/KEN/223/Add.1, G/SPS/N/RWA/59/Add.1, G/SPS/N/TZA/288/Add.1, G/SPS/N/UGA/272/Add.1"," G/SPS/N/BDI/66/Add.1, G/SPS/N/KEN/223/Add.1, G/SPS/N/RWA/59/Add.1, G/SPS/N/TZA/288/Add.1, G/SPS/N/UGA/272/Add.1")</f>
        <v xml:space="preserve"> G/SPS/N/BDI/66/Add.1, G/SPS/N/KEN/223/Add.1, G/SPS/N/RWA/59/Add.1, G/SPS/N/TZA/288/Add.1, G/SPS/N/UGA/272/Add.1</v>
      </c>
      <c r="D382" s="1" t="s">
        <v>2946</v>
      </c>
      <c r="E382" s="1" t="s">
        <v>2947</v>
      </c>
      <c r="F382" s="1" t="s">
        <v>2948</v>
      </c>
      <c r="G382" s="1" t="s">
        <v>1573</v>
      </c>
      <c r="H382" s="1" t="s">
        <v>115</v>
      </c>
      <c r="I382" s="1" t="s">
        <v>2807</v>
      </c>
      <c r="J382" s="1" t="s">
        <v>23</v>
      </c>
      <c r="K382" s="1" t="s">
        <v>2945</v>
      </c>
      <c r="L382" s="3"/>
      <c r="M382" s="9" t="s">
        <v>23</v>
      </c>
      <c r="N382" s="9" t="s">
        <v>23</v>
      </c>
      <c r="O382" s="9" t="s">
        <v>23</v>
      </c>
      <c r="P382" s="3" t="s">
        <v>71</v>
      </c>
      <c r="Q382" s="3"/>
      <c r="R382" s="3" t="str">
        <f>HYPERLINK("https://docs.wto.org/imrd/directdoc.asp?DDFDocuments/t/G/SPS/NBDI66A1.docx", "https://docs.wto.org/imrd/directdoc.asp?DDFDocuments/t/G/SPS/NBDI66A1.docx")</f>
        <v>https://docs.wto.org/imrd/directdoc.asp?DDFDocuments/t/G/SPS/NBDI66A1.docx</v>
      </c>
      <c r="S382" s="3" t="str">
        <f>HYPERLINK("https://docs.wto.org/imrd/directdoc.asp?DDFDocuments/u/G/SPS/NBDI66A1.docx", "https://docs.wto.org/imrd/directdoc.asp?DDFDocuments/u/G/SPS/NBDI66A1.docx")</f>
        <v>https://docs.wto.org/imrd/directdoc.asp?DDFDocuments/u/G/SPS/NBDI66A1.docx</v>
      </c>
      <c r="T382" s="3" t="str">
        <f>HYPERLINK("https://docs.wto.org/imrd/directdoc.asp?DDFDocuments/v/G/SPS/NBDI66A1.docx", "https://docs.wto.org/imrd/directdoc.asp?DDFDocuments/v/G/SPS/NBDI66A1.docx")</f>
        <v>https://docs.wto.org/imrd/directdoc.asp?DDFDocuments/v/G/SPS/NBDI66A1.docx</v>
      </c>
    </row>
    <row r="383" spans="1:20" ht="180" x14ac:dyDescent="0.25">
      <c r="A383" s="3" t="s">
        <v>168</v>
      </c>
      <c r="B383" s="9">
        <v>46010</v>
      </c>
      <c r="C383" s="13" t="str">
        <f>HYPERLINK("https://eping.wto.org/en/Search?viewData= G/SPS/N/RUS/343"," G/SPS/N/RUS/343")</f>
        <v xml:space="preserve"> G/SPS/N/RUS/343</v>
      </c>
      <c r="D383" s="1" t="s">
        <v>2978</v>
      </c>
      <c r="E383" s="1" t="s">
        <v>2979</v>
      </c>
      <c r="F383" s="1" t="s">
        <v>2980</v>
      </c>
      <c r="G383" s="1" t="s">
        <v>2981</v>
      </c>
      <c r="H383" s="1" t="s">
        <v>23</v>
      </c>
      <c r="I383" s="1" t="s">
        <v>169</v>
      </c>
      <c r="J383" s="1" t="s">
        <v>23</v>
      </c>
      <c r="K383" s="1" t="s">
        <v>2469</v>
      </c>
      <c r="L383" s="3" t="s">
        <v>23</v>
      </c>
      <c r="M383" s="9">
        <v>46070</v>
      </c>
      <c r="N383" s="9" t="s">
        <v>23</v>
      </c>
      <c r="O383" s="9" t="s">
        <v>23</v>
      </c>
      <c r="P383" s="3" t="s">
        <v>24</v>
      </c>
      <c r="Q383" s="1" t="s">
        <v>2982</v>
      </c>
      <c r="R383" s="3" t="str">
        <f>HYPERLINK("https://docs.wto.org/imrd/directdoc.asp?DDFDocuments/t/G/SPS/NRUS343.docx", "https://docs.wto.org/imrd/directdoc.asp?DDFDocuments/t/G/SPS/NRUS343.docx")</f>
        <v>https://docs.wto.org/imrd/directdoc.asp?DDFDocuments/t/G/SPS/NRUS343.docx</v>
      </c>
      <c r="S383" s="3" t="str">
        <f>HYPERLINK("https://docs.wto.org/imrd/directdoc.asp?DDFDocuments/u/G/SPS/NRUS343.docx", "https://docs.wto.org/imrd/directdoc.asp?DDFDocuments/u/G/SPS/NRUS343.docx")</f>
        <v>https://docs.wto.org/imrd/directdoc.asp?DDFDocuments/u/G/SPS/NRUS343.docx</v>
      </c>
      <c r="T383" s="3" t="str">
        <f>HYPERLINK("https://docs.wto.org/imrd/directdoc.asp?DDFDocuments/v/G/SPS/NRUS343.docx", "https://docs.wto.org/imrd/directdoc.asp?DDFDocuments/v/G/SPS/NRUS343.docx")</f>
        <v>https://docs.wto.org/imrd/directdoc.asp?DDFDocuments/v/G/SPS/NRUS343.docx</v>
      </c>
    </row>
    <row r="384" spans="1:20" ht="360" x14ac:dyDescent="0.25">
      <c r="A384" s="3" t="s">
        <v>126</v>
      </c>
      <c r="B384" s="9">
        <v>46010</v>
      </c>
      <c r="C384" s="13" t="str">
        <f>HYPERLINK("https://eping.wto.org/en/Search?viewData= G/SPS/N/BDI/68/Add.1, G/SPS/N/KEN/225/Add.1, G/SPS/N/RWA/61/Add.1, G/SPS/N/TZA/290/Add.1, G/SPS/N/UGA/274/Add.1"," G/SPS/N/BDI/68/Add.1, G/SPS/N/KEN/225/Add.1, G/SPS/N/RWA/61/Add.1, G/SPS/N/TZA/290/Add.1, G/SPS/N/UGA/274/Add.1")</f>
        <v xml:space="preserve"> G/SPS/N/BDI/68/Add.1, G/SPS/N/KEN/225/Add.1, G/SPS/N/RWA/61/Add.1, G/SPS/N/TZA/290/Add.1, G/SPS/N/UGA/274/Add.1</v>
      </c>
      <c r="D384" s="1" t="s">
        <v>2976</v>
      </c>
      <c r="E384" s="1" t="s">
        <v>2977</v>
      </c>
      <c r="F384" s="1" t="s">
        <v>1591</v>
      </c>
      <c r="G384" s="1" t="s">
        <v>1592</v>
      </c>
      <c r="H384" s="1" t="s">
        <v>115</v>
      </c>
      <c r="I384" s="1" t="s">
        <v>2938</v>
      </c>
      <c r="J384" s="1" t="s">
        <v>23</v>
      </c>
      <c r="K384" s="1" t="s">
        <v>2939</v>
      </c>
      <c r="L384" s="3"/>
      <c r="M384" s="9" t="s">
        <v>23</v>
      </c>
      <c r="N384" s="9" t="s">
        <v>23</v>
      </c>
      <c r="O384" s="9" t="s">
        <v>23</v>
      </c>
      <c r="P384" s="3" t="s">
        <v>71</v>
      </c>
      <c r="Q384" s="3"/>
      <c r="R384" s="3" t="str">
        <f>HYPERLINK("https://docs.wto.org/imrd/directdoc.asp?DDFDocuments/t/G/SPS/NBDI68A1.docx", "https://docs.wto.org/imrd/directdoc.asp?DDFDocuments/t/G/SPS/NBDI68A1.docx")</f>
        <v>https://docs.wto.org/imrd/directdoc.asp?DDFDocuments/t/G/SPS/NBDI68A1.docx</v>
      </c>
      <c r="S384" s="3" t="str">
        <f>HYPERLINK("https://docs.wto.org/imrd/directdoc.asp?DDFDocuments/u/G/SPS/NBDI68A1.docx", "https://docs.wto.org/imrd/directdoc.asp?DDFDocuments/u/G/SPS/NBDI68A1.docx")</f>
        <v>https://docs.wto.org/imrd/directdoc.asp?DDFDocuments/u/G/SPS/NBDI68A1.docx</v>
      </c>
      <c r="T384" s="3" t="str">
        <f>HYPERLINK("https://docs.wto.org/imrd/directdoc.asp?DDFDocuments/v/G/SPS/NBDI68A1.docx", "https://docs.wto.org/imrd/directdoc.asp?DDFDocuments/v/G/SPS/NBDI68A1.docx")</f>
        <v>https://docs.wto.org/imrd/directdoc.asp?DDFDocuments/v/G/SPS/NBDI68A1.docx</v>
      </c>
    </row>
    <row r="385" spans="1:20" ht="240" x14ac:dyDescent="0.25">
      <c r="A385" s="3" t="s">
        <v>126</v>
      </c>
      <c r="B385" s="9">
        <v>46010</v>
      </c>
      <c r="C385" s="13" t="str">
        <f>HYPERLINK("https://eping.wto.org/en/Search?viewData= G/SPS/N/BDI/65/Add.1, G/SPS/N/KEN/222/Add.1, G/SPS/N/RWA/58/Add.1, G/SPS/N/TZA/287/Add.1, G/SPS/N/UGA/271/Add.1"," G/SPS/N/BDI/65/Add.1, G/SPS/N/KEN/222/Add.1, G/SPS/N/RWA/58/Add.1, G/SPS/N/TZA/287/Add.1, G/SPS/N/UGA/271/Add.1")</f>
        <v xml:space="preserve"> G/SPS/N/BDI/65/Add.1, G/SPS/N/KEN/222/Add.1, G/SPS/N/RWA/58/Add.1, G/SPS/N/TZA/287/Add.1, G/SPS/N/UGA/271/Add.1</v>
      </c>
      <c r="D385" s="1" t="s">
        <v>2942</v>
      </c>
      <c r="E385" s="1" t="s">
        <v>2943</v>
      </c>
      <c r="F385" s="1" t="s">
        <v>2944</v>
      </c>
      <c r="G385" s="1" t="s">
        <v>1573</v>
      </c>
      <c r="H385" s="1" t="s">
        <v>115</v>
      </c>
      <c r="I385" s="1" t="s">
        <v>2938</v>
      </c>
      <c r="J385" s="1" t="s">
        <v>23</v>
      </c>
      <c r="K385" s="1" t="s">
        <v>2939</v>
      </c>
      <c r="L385" s="3"/>
      <c r="M385" s="9" t="s">
        <v>23</v>
      </c>
      <c r="N385" s="9" t="s">
        <v>23</v>
      </c>
      <c r="O385" s="9" t="s">
        <v>23</v>
      </c>
      <c r="P385" s="3" t="s">
        <v>71</v>
      </c>
      <c r="Q385" s="3"/>
      <c r="R385" s="3" t="str">
        <f>HYPERLINK("https://docs.wto.org/imrd/directdoc.asp?DDFDocuments/t/G/SPS/NBDI65A1.docx", "https://docs.wto.org/imrd/directdoc.asp?DDFDocuments/t/G/SPS/NBDI65A1.docx")</f>
        <v>https://docs.wto.org/imrd/directdoc.asp?DDFDocuments/t/G/SPS/NBDI65A1.docx</v>
      </c>
      <c r="S385" s="3" t="str">
        <f>HYPERLINK("https://docs.wto.org/imrd/directdoc.asp?DDFDocuments/u/G/SPS/NBDI65A1.docx", "https://docs.wto.org/imrd/directdoc.asp?DDFDocuments/u/G/SPS/NBDI65A1.docx")</f>
        <v>https://docs.wto.org/imrd/directdoc.asp?DDFDocuments/u/G/SPS/NBDI65A1.docx</v>
      </c>
      <c r="T385" s="3" t="str">
        <f>HYPERLINK("https://docs.wto.org/imrd/directdoc.asp?DDFDocuments/v/G/SPS/NBDI65A1.docx", "https://docs.wto.org/imrd/directdoc.asp?DDFDocuments/v/G/SPS/NBDI65A1.docx")</f>
        <v>https://docs.wto.org/imrd/directdoc.asp?DDFDocuments/v/G/SPS/NBDI65A1.docx</v>
      </c>
    </row>
    <row r="386" spans="1:20" ht="120" x14ac:dyDescent="0.25">
      <c r="A386" s="3" t="s">
        <v>28</v>
      </c>
      <c r="B386" s="9">
        <v>46010</v>
      </c>
      <c r="C386" s="13" t="str">
        <f>HYPERLINK("https://eping.wto.org/en/Search?viewData= G/SPS/N/BDI/64/Add.1, G/SPS/N/KEN/221/Add.1, G/SPS/N/RWA/57/Add.1, G/SPS/N/TZA/286/Add.1, G/SPS/N/UGA/270/Add.1"," G/SPS/N/BDI/64/Add.1, G/SPS/N/KEN/221/Add.1, G/SPS/N/RWA/57/Add.1, G/SPS/N/TZA/286/Add.1, G/SPS/N/UGA/270/Add.1")</f>
        <v xml:space="preserve"> G/SPS/N/BDI/64/Add.1, G/SPS/N/KEN/221/Add.1, G/SPS/N/RWA/57/Add.1, G/SPS/N/TZA/286/Add.1, G/SPS/N/UGA/270/Add.1</v>
      </c>
      <c r="D386" s="1" t="s">
        <v>2935</v>
      </c>
      <c r="E386" s="1" t="s">
        <v>2936</v>
      </c>
      <c r="F386" s="1" t="s">
        <v>2937</v>
      </c>
      <c r="G386" s="1" t="s">
        <v>1584</v>
      </c>
      <c r="H386" s="1" t="s">
        <v>115</v>
      </c>
      <c r="I386" s="1" t="s">
        <v>2938</v>
      </c>
      <c r="J386" s="1" t="s">
        <v>23</v>
      </c>
      <c r="K386" s="1" t="s">
        <v>2945</v>
      </c>
      <c r="L386" s="3"/>
      <c r="M386" s="9" t="s">
        <v>23</v>
      </c>
      <c r="N386" s="9" t="s">
        <v>23</v>
      </c>
      <c r="O386" s="9" t="s">
        <v>23</v>
      </c>
      <c r="P386" s="3" t="s">
        <v>71</v>
      </c>
      <c r="Q386" s="3"/>
      <c r="R386" s="3" t="str">
        <f>HYPERLINK("https://docs.wto.org/imrd/directdoc.asp?DDFDocuments/t/G/SPS/NBDI64A1.docx", "https://docs.wto.org/imrd/directdoc.asp?DDFDocuments/t/G/SPS/NBDI64A1.docx")</f>
        <v>https://docs.wto.org/imrd/directdoc.asp?DDFDocuments/t/G/SPS/NBDI64A1.docx</v>
      </c>
      <c r="S386" s="3" t="str">
        <f>HYPERLINK("https://docs.wto.org/imrd/directdoc.asp?DDFDocuments/u/G/SPS/NBDI64A1.docx", "https://docs.wto.org/imrd/directdoc.asp?DDFDocuments/u/G/SPS/NBDI64A1.docx")</f>
        <v>https://docs.wto.org/imrd/directdoc.asp?DDFDocuments/u/G/SPS/NBDI64A1.docx</v>
      </c>
      <c r="T386" s="3" t="str">
        <f>HYPERLINK("https://docs.wto.org/imrd/directdoc.asp?DDFDocuments/v/G/SPS/NBDI64A1.docx", "https://docs.wto.org/imrd/directdoc.asp?DDFDocuments/v/G/SPS/NBDI64A1.docx")</f>
        <v>https://docs.wto.org/imrd/directdoc.asp?DDFDocuments/v/G/SPS/NBDI64A1.docx</v>
      </c>
    </row>
    <row r="387" spans="1:20" ht="90" x14ac:dyDescent="0.25">
      <c r="A387" s="3" t="s">
        <v>84</v>
      </c>
      <c r="B387" s="9">
        <v>46010</v>
      </c>
      <c r="C387" s="13" t="str">
        <f>HYPERLINK("https://eping.wto.org/en/Search?viewData= G/SPS/N/EU/860/Add.1"," G/SPS/N/EU/860/Add.1")</f>
        <v xml:space="preserve"> G/SPS/N/EU/860/Add.1</v>
      </c>
      <c r="D387" s="1" t="s">
        <v>2983</v>
      </c>
      <c r="E387" s="1" t="s">
        <v>2984</v>
      </c>
      <c r="F387" s="1" t="s">
        <v>2985</v>
      </c>
      <c r="G387" s="1" t="s">
        <v>2986</v>
      </c>
      <c r="H387" s="1" t="s">
        <v>23</v>
      </c>
      <c r="I387" s="1" t="s">
        <v>180</v>
      </c>
      <c r="J387" s="1" t="s">
        <v>23</v>
      </c>
      <c r="K387" s="1" t="s">
        <v>2928</v>
      </c>
      <c r="L387" s="3"/>
      <c r="M387" s="9" t="s">
        <v>23</v>
      </c>
      <c r="N387" s="9" t="s">
        <v>23</v>
      </c>
      <c r="O387" s="9" t="s">
        <v>23</v>
      </c>
      <c r="P387" s="3" t="s">
        <v>71</v>
      </c>
      <c r="Q387" s="1" t="s">
        <v>2987</v>
      </c>
      <c r="R387" s="3" t="str">
        <f>HYPERLINK("https://docs.wto.org/imrd/directdoc.asp?DDFDocuments/t/G/SPS/NEU860A1.docx", "https://docs.wto.org/imrd/directdoc.asp?DDFDocuments/t/G/SPS/NEU860A1.docx")</f>
        <v>https://docs.wto.org/imrd/directdoc.asp?DDFDocuments/t/G/SPS/NEU860A1.docx</v>
      </c>
      <c r="S387" s="3" t="str">
        <f>HYPERLINK("https://docs.wto.org/imrd/directdoc.asp?DDFDocuments/u/G/SPS/NEU860A1.docx", "https://docs.wto.org/imrd/directdoc.asp?DDFDocuments/u/G/SPS/NEU860A1.docx")</f>
        <v>https://docs.wto.org/imrd/directdoc.asp?DDFDocuments/u/G/SPS/NEU860A1.docx</v>
      </c>
      <c r="T387" s="3" t="str">
        <f>HYPERLINK("https://docs.wto.org/imrd/directdoc.asp?DDFDocuments/v/G/SPS/NEU860A1.docx", "https://docs.wto.org/imrd/directdoc.asp?DDFDocuments/v/G/SPS/NEU860A1.docx")</f>
        <v>https://docs.wto.org/imrd/directdoc.asp?DDFDocuments/v/G/SPS/NEU860A1.docx</v>
      </c>
    </row>
    <row r="388" spans="1:20" ht="165" x14ac:dyDescent="0.25">
      <c r="A388" s="3" t="s">
        <v>47</v>
      </c>
      <c r="B388" s="9">
        <v>46010</v>
      </c>
      <c r="C388" s="13" t="str">
        <f>HYPERLINK("https://eping.wto.org/en/Search?viewData= G/SPS/N/BDI/79/Add.1, G/SPS/N/KEN/246/Add.1, G/SPS/N/RWA/72/Add.1, G/SPS/N/TZA/314/Add.1, G/SPS/N/UGA/298/Add.1"," G/SPS/N/BDI/79/Add.1, G/SPS/N/KEN/246/Add.1, G/SPS/N/RWA/72/Add.1, G/SPS/N/TZA/314/Add.1, G/SPS/N/UGA/298/Add.1")</f>
        <v xml:space="preserve"> G/SPS/N/BDI/79/Add.1, G/SPS/N/KEN/246/Add.1, G/SPS/N/RWA/72/Add.1, G/SPS/N/TZA/314/Add.1, G/SPS/N/UGA/298/Add.1</v>
      </c>
      <c r="D388" s="1" t="s">
        <v>2952</v>
      </c>
      <c r="E388" s="1" t="s">
        <v>2953</v>
      </c>
      <c r="F388" s="1" t="s">
        <v>1616</v>
      </c>
      <c r="G388" s="1" t="s">
        <v>1617</v>
      </c>
      <c r="H388" s="1" t="s">
        <v>115</v>
      </c>
      <c r="I388" s="1" t="s">
        <v>2807</v>
      </c>
      <c r="J388" s="1" t="s">
        <v>23</v>
      </c>
      <c r="K388" s="1" t="s">
        <v>2857</v>
      </c>
      <c r="L388" s="3"/>
      <c r="M388" s="9" t="s">
        <v>23</v>
      </c>
      <c r="N388" s="9" t="s">
        <v>23</v>
      </c>
      <c r="O388" s="9" t="s">
        <v>23</v>
      </c>
      <c r="P388" s="3" t="s">
        <v>71</v>
      </c>
      <c r="Q388" s="3"/>
      <c r="R388" s="3" t="str">
        <f>HYPERLINK("https://docs.wto.org/imrd/directdoc.asp?DDFDocuments/t/G/SPS/NBDI79A1.docx", "https://docs.wto.org/imrd/directdoc.asp?DDFDocuments/t/G/SPS/NBDI79A1.docx")</f>
        <v>https://docs.wto.org/imrd/directdoc.asp?DDFDocuments/t/G/SPS/NBDI79A1.docx</v>
      </c>
      <c r="S388" s="3" t="str">
        <f>HYPERLINK("https://docs.wto.org/imrd/directdoc.asp?DDFDocuments/u/G/SPS/NBDI79A1.docx", "https://docs.wto.org/imrd/directdoc.asp?DDFDocuments/u/G/SPS/NBDI79A1.docx")</f>
        <v>https://docs.wto.org/imrd/directdoc.asp?DDFDocuments/u/G/SPS/NBDI79A1.docx</v>
      </c>
      <c r="T388" s="3" t="str">
        <f>HYPERLINK("https://docs.wto.org/imrd/directdoc.asp?DDFDocuments/v/G/SPS/NBDI79A1.docx", "https://docs.wto.org/imrd/directdoc.asp?DDFDocuments/v/G/SPS/NBDI79A1.docx")</f>
        <v>https://docs.wto.org/imrd/directdoc.asp?DDFDocuments/v/G/SPS/NBDI79A1.docx</v>
      </c>
    </row>
    <row r="389" spans="1:20" ht="409.5" x14ac:dyDescent="0.25">
      <c r="A389" s="3" t="s">
        <v>22</v>
      </c>
      <c r="B389" s="9">
        <v>46010</v>
      </c>
      <c r="C389" s="13" t="str">
        <f>HYPERLINK("https://eping.wto.org/en/Search?viewData= G/SPS/N/BDI/82/Add.1, G/SPS/N/KEN/249/Add.1, G/SPS/N/RWA/75/Add.1, G/SPS/N/TZA/317/Add.1, G/SPS/N/UGA/301/Add.1"," G/SPS/N/BDI/82/Add.1, G/SPS/N/KEN/249/Add.1, G/SPS/N/RWA/75/Add.1, G/SPS/N/TZA/317/Add.1, G/SPS/N/UGA/301/Add.1")</f>
        <v xml:space="preserve"> G/SPS/N/BDI/82/Add.1, G/SPS/N/KEN/249/Add.1, G/SPS/N/RWA/75/Add.1, G/SPS/N/TZA/317/Add.1, G/SPS/N/UGA/301/Add.1</v>
      </c>
      <c r="D389" s="1" t="s">
        <v>2954</v>
      </c>
      <c r="E389" s="1" t="s">
        <v>2955</v>
      </c>
      <c r="F389" s="1" t="s">
        <v>2956</v>
      </c>
      <c r="G389" s="1" t="s">
        <v>1588</v>
      </c>
      <c r="H389" s="1" t="s">
        <v>115</v>
      </c>
      <c r="I389" s="1" t="s">
        <v>2807</v>
      </c>
      <c r="J389" s="1" t="s">
        <v>23</v>
      </c>
      <c r="K389" s="1" t="s">
        <v>2854</v>
      </c>
      <c r="L389" s="3"/>
      <c r="M389" s="9" t="s">
        <v>23</v>
      </c>
      <c r="N389" s="9" t="s">
        <v>23</v>
      </c>
      <c r="O389" s="9" t="s">
        <v>23</v>
      </c>
      <c r="P389" s="3" t="s">
        <v>71</v>
      </c>
      <c r="Q389" s="3"/>
      <c r="R389" s="3" t="str">
        <f>HYPERLINK("https://docs.wto.org/imrd/directdoc.asp?DDFDocuments/t/G/SPS/NBDI82A1.docx", "https://docs.wto.org/imrd/directdoc.asp?DDFDocuments/t/G/SPS/NBDI82A1.docx")</f>
        <v>https://docs.wto.org/imrd/directdoc.asp?DDFDocuments/t/G/SPS/NBDI82A1.docx</v>
      </c>
      <c r="S389" s="3" t="str">
        <f>HYPERLINK("https://docs.wto.org/imrd/directdoc.asp?DDFDocuments/u/G/SPS/NBDI82A1.docx", "https://docs.wto.org/imrd/directdoc.asp?DDFDocuments/u/G/SPS/NBDI82A1.docx")</f>
        <v>https://docs.wto.org/imrd/directdoc.asp?DDFDocuments/u/G/SPS/NBDI82A1.docx</v>
      </c>
      <c r="T389" s="3" t="str">
        <f>HYPERLINK("https://docs.wto.org/imrd/directdoc.asp?DDFDocuments/v/G/SPS/NBDI82A1.docx", "https://docs.wto.org/imrd/directdoc.asp?DDFDocuments/v/G/SPS/NBDI82A1.docx")</f>
        <v>https://docs.wto.org/imrd/directdoc.asp?DDFDocuments/v/G/SPS/NBDI82A1.docx</v>
      </c>
    </row>
    <row r="390" spans="1:20" ht="240" x14ac:dyDescent="0.25">
      <c r="A390" s="3" t="s">
        <v>47</v>
      </c>
      <c r="B390" s="9">
        <v>46010</v>
      </c>
      <c r="C390" s="13" t="str">
        <f>HYPERLINK("https://eping.wto.org/en/Search?viewData= G/SPS/N/BDI/66/Add.1, G/SPS/N/KEN/223/Add.1, G/SPS/N/RWA/59/Add.1, G/SPS/N/TZA/288/Add.1, G/SPS/N/UGA/272/Add.1"," G/SPS/N/BDI/66/Add.1, G/SPS/N/KEN/223/Add.1, G/SPS/N/RWA/59/Add.1, G/SPS/N/TZA/288/Add.1, G/SPS/N/UGA/272/Add.1")</f>
        <v xml:space="preserve"> G/SPS/N/BDI/66/Add.1, G/SPS/N/KEN/223/Add.1, G/SPS/N/RWA/59/Add.1, G/SPS/N/TZA/288/Add.1, G/SPS/N/UGA/272/Add.1</v>
      </c>
      <c r="D390" s="1" t="s">
        <v>2946</v>
      </c>
      <c r="E390" s="1" t="s">
        <v>2947</v>
      </c>
      <c r="F390" s="1" t="s">
        <v>2948</v>
      </c>
      <c r="G390" s="1" t="s">
        <v>1573</v>
      </c>
      <c r="H390" s="1" t="s">
        <v>115</v>
      </c>
      <c r="I390" s="1" t="s">
        <v>2807</v>
      </c>
      <c r="J390" s="1" t="s">
        <v>23</v>
      </c>
      <c r="K390" s="1" t="s">
        <v>2939</v>
      </c>
      <c r="L390" s="3"/>
      <c r="M390" s="9" t="s">
        <v>23</v>
      </c>
      <c r="N390" s="9" t="s">
        <v>23</v>
      </c>
      <c r="O390" s="9" t="s">
        <v>23</v>
      </c>
      <c r="P390" s="3" t="s">
        <v>71</v>
      </c>
      <c r="Q390" s="3"/>
      <c r="R390" s="3" t="str">
        <f>HYPERLINK("https://docs.wto.org/imrd/directdoc.asp?DDFDocuments/t/G/SPS/NBDI66A1.docx", "https://docs.wto.org/imrd/directdoc.asp?DDFDocuments/t/G/SPS/NBDI66A1.docx")</f>
        <v>https://docs.wto.org/imrd/directdoc.asp?DDFDocuments/t/G/SPS/NBDI66A1.docx</v>
      </c>
      <c r="S390" s="3" t="str">
        <f>HYPERLINK("https://docs.wto.org/imrd/directdoc.asp?DDFDocuments/u/G/SPS/NBDI66A1.docx", "https://docs.wto.org/imrd/directdoc.asp?DDFDocuments/u/G/SPS/NBDI66A1.docx")</f>
        <v>https://docs.wto.org/imrd/directdoc.asp?DDFDocuments/u/G/SPS/NBDI66A1.docx</v>
      </c>
      <c r="T390" s="3" t="str">
        <f>HYPERLINK("https://docs.wto.org/imrd/directdoc.asp?DDFDocuments/v/G/SPS/NBDI66A1.docx", "https://docs.wto.org/imrd/directdoc.asp?DDFDocuments/v/G/SPS/NBDI66A1.docx")</f>
        <v>https://docs.wto.org/imrd/directdoc.asp?DDFDocuments/v/G/SPS/NBDI66A1.docx</v>
      </c>
    </row>
    <row r="391" spans="1:20" ht="150" x14ac:dyDescent="0.25">
      <c r="A391" s="3" t="s">
        <v>28</v>
      </c>
      <c r="B391" s="9">
        <v>46010</v>
      </c>
      <c r="C391" s="13" t="str">
        <f>HYPERLINK("https://eping.wto.org/en/Search?viewData= G/SPS/N/BDI/81/Add.1, G/SPS/N/KEN/248/Add.1, G/SPS/N/RWA/74/Add.1, G/SPS/N/TZA/316/Add.1, G/SPS/N/UGA/300/Add.1"," G/SPS/N/BDI/81/Add.1, G/SPS/N/KEN/248/Add.1, G/SPS/N/RWA/74/Add.1, G/SPS/N/TZA/316/Add.1, G/SPS/N/UGA/300/Add.1")</f>
        <v xml:space="preserve"> G/SPS/N/BDI/81/Add.1, G/SPS/N/KEN/248/Add.1, G/SPS/N/RWA/74/Add.1, G/SPS/N/TZA/316/Add.1, G/SPS/N/UGA/300/Add.1</v>
      </c>
      <c r="D391" s="1" t="s">
        <v>2949</v>
      </c>
      <c r="E391" s="1" t="s">
        <v>2950</v>
      </c>
      <c r="F391" s="1" t="s">
        <v>1568</v>
      </c>
      <c r="G391" s="1" t="s">
        <v>1569</v>
      </c>
      <c r="H391" s="1" t="s">
        <v>115</v>
      </c>
      <c r="I391" s="1" t="s">
        <v>2807</v>
      </c>
      <c r="J391" s="1" t="s">
        <v>23</v>
      </c>
      <c r="K391" s="1" t="s">
        <v>2988</v>
      </c>
      <c r="L391" s="3"/>
      <c r="M391" s="9" t="s">
        <v>23</v>
      </c>
      <c r="N391" s="9" t="s">
        <v>23</v>
      </c>
      <c r="O391" s="9" t="s">
        <v>23</v>
      </c>
      <c r="P391" s="3" t="s">
        <v>71</v>
      </c>
      <c r="Q391" s="3"/>
      <c r="R391" s="3" t="str">
        <f>HYPERLINK("https://docs.wto.org/imrd/directdoc.asp?DDFDocuments/t/G/SPS/NBDI81A1.docx", "https://docs.wto.org/imrd/directdoc.asp?DDFDocuments/t/G/SPS/NBDI81A1.docx")</f>
        <v>https://docs.wto.org/imrd/directdoc.asp?DDFDocuments/t/G/SPS/NBDI81A1.docx</v>
      </c>
      <c r="S391" s="3" t="str">
        <f>HYPERLINK("https://docs.wto.org/imrd/directdoc.asp?DDFDocuments/u/G/SPS/NBDI81A1.docx", "https://docs.wto.org/imrd/directdoc.asp?DDFDocuments/u/G/SPS/NBDI81A1.docx")</f>
        <v>https://docs.wto.org/imrd/directdoc.asp?DDFDocuments/u/G/SPS/NBDI81A1.docx</v>
      </c>
      <c r="T391" s="3" t="str">
        <f>HYPERLINK("https://docs.wto.org/imrd/directdoc.asp?DDFDocuments/v/G/SPS/NBDI81A1.docx", "https://docs.wto.org/imrd/directdoc.asp?DDFDocuments/v/G/SPS/NBDI81A1.docx")</f>
        <v>https://docs.wto.org/imrd/directdoc.asp?DDFDocuments/v/G/SPS/NBDI81A1.docx</v>
      </c>
    </row>
    <row r="392" spans="1:20" ht="75" x14ac:dyDescent="0.25">
      <c r="A392" s="3" t="s">
        <v>28</v>
      </c>
      <c r="B392" s="9">
        <v>46010</v>
      </c>
      <c r="C392" s="13" t="str">
        <f>HYPERLINK("https://eping.wto.org/en/Search?viewData= G/SPS/N/BDI/67/Add.1, G/SPS/N/KEN/224/Add.1, G/SPS/N/RWA/60/Add.1, G/SPS/N/TZA/289/Add.1, G/SPS/N/UGA/273/Add.1"," G/SPS/N/BDI/67/Add.1, G/SPS/N/KEN/224/Add.1, G/SPS/N/RWA/60/Add.1, G/SPS/N/TZA/289/Add.1, G/SPS/N/UGA/273/Add.1")</f>
        <v xml:space="preserve"> G/SPS/N/BDI/67/Add.1, G/SPS/N/KEN/224/Add.1, G/SPS/N/RWA/60/Add.1, G/SPS/N/TZA/289/Add.1, G/SPS/N/UGA/273/Add.1</v>
      </c>
      <c r="D392" s="1" t="s">
        <v>1601</v>
      </c>
      <c r="E392" s="1" t="s">
        <v>2957</v>
      </c>
      <c r="F392" s="1" t="s">
        <v>2958</v>
      </c>
      <c r="G392" s="1" t="s">
        <v>1604</v>
      </c>
      <c r="H392" s="1" t="s">
        <v>115</v>
      </c>
      <c r="I392" s="1" t="s">
        <v>2938</v>
      </c>
      <c r="J392" s="1" t="s">
        <v>23</v>
      </c>
      <c r="K392" s="1" t="s">
        <v>2945</v>
      </c>
      <c r="L392" s="3"/>
      <c r="M392" s="9" t="s">
        <v>23</v>
      </c>
      <c r="N392" s="9" t="s">
        <v>23</v>
      </c>
      <c r="O392" s="9" t="s">
        <v>23</v>
      </c>
      <c r="P392" s="3" t="s">
        <v>71</v>
      </c>
      <c r="Q392" s="3"/>
      <c r="R392" s="3" t="str">
        <f>HYPERLINK("https://docs.wto.org/imrd/directdoc.asp?DDFDocuments/t/G/SPS/NBDI67A1.docx", "https://docs.wto.org/imrd/directdoc.asp?DDFDocuments/t/G/SPS/NBDI67A1.docx")</f>
        <v>https://docs.wto.org/imrd/directdoc.asp?DDFDocuments/t/G/SPS/NBDI67A1.docx</v>
      </c>
      <c r="S392" s="3" t="str">
        <f>HYPERLINK("https://docs.wto.org/imrd/directdoc.asp?DDFDocuments/u/G/SPS/NBDI67A1.docx", "https://docs.wto.org/imrd/directdoc.asp?DDFDocuments/u/G/SPS/NBDI67A1.docx")</f>
        <v>https://docs.wto.org/imrd/directdoc.asp?DDFDocuments/u/G/SPS/NBDI67A1.docx</v>
      </c>
      <c r="T392" s="3" t="str">
        <f>HYPERLINK("https://docs.wto.org/imrd/directdoc.asp?DDFDocuments/v/G/SPS/NBDI67A1.docx", "https://docs.wto.org/imrd/directdoc.asp?DDFDocuments/v/G/SPS/NBDI67A1.docx")</f>
        <v>https://docs.wto.org/imrd/directdoc.asp?DDFDocuments/v/G/SPS/NBDI67A1.docx</v>
      </c>
    </row>
    <row r="393" spans="1:20" ht="90" x14ac:dyDescent="0.25">
      <c r="A393" s="3" t="s">
        <v>84</v>
      </c>
      <c r="B393" s="9">
        <v>46010</v>
      </c>
      <c r="C393" s="13" t="str">
        <f>HYPERLINK("https://eping.wto.org/en/Search?viewData= G/SPS/N/EU/901"," G/SPS/N/EU/901")</f>
        <v xml:space="preserve"> G/SPS/N/EU/901</v>
      </c>
      <c r="D393" s="1" t="s">
        <v>2989</v>
      </c>
      <c r="E393" s="1" t="s">
        <v>2990</v>
      </c>
      <c r="F393" s="1" t="s">
        <v>60</v>
      </c>
      <c r="G393" s="1" t="s">
        <v>23</v>
      </c>
      <c r="H393" s="1" t="s">
        <v>23</v>
      </c>
      <c r="I393" s="1" t="s">
        <v>169</v>
      </c>
      <c r="J393" s="1" t="s">
        <v>23</v>
      </c>
      <c r="K393" s="1" t="s">
        <v>178</v>
      </c>
      <c r="L393" s="3"/>
      <c r="M393" s="9" t="s">
        <v>23</v>
      </c>
      <c r="N393" s="9">
        <v>45968</v>
      </c>
      <c r="O393" s="9" t="s">
        <v>23</v>
      </c>
      <c r="P393" s="3" t="s">
        <v>24</v>
      </c>
      <c r="Q393" s="1" t="s">
        <v>2991</v>
      </c>
      <c r="R393" s="3" t="str">
        <f>HYPERLINK("https://docs.wto.org/imrd/directdoc.asp?DDFDocuments/t/G/SPS/NEU901.docx", "https://docs.wto.org/imrd/directdoc.asp?DDFDocuments/t/G/SPS/NEU901.docx")</f>
        <v>https://docs.wto.org/imrd/directdoc.asp?DDFDocuments/t/G/SPS/NEU901.docx</v>
      </c>
      <c r="S393" s="3" t="str">
        <f>HYPERLINK("https://docs.wto.org/imrd/directdoc.asp?DDFDocuments/u/G/SPS/NEU901.docx", "https://docs.wto.org/imrd/directdoc.asp?DDFDocuments/u/G/SPS/NEU901.docx")</f>
        <v>https://docs.wto.org/imrd/directdoc.asp?DDFDocuments/u/G/SPS/NEU901.docx</v>
      </c>
      <c r="T393" s="3" t="str">
        <f>HYPERLINK("https://docs.wto.org/imrd/directdoc.asp?DDFDocuments/v/G/SPS/NEU901.docx", "https://docs.wto.org/imrd/directdoc.asp?DDFDocuments/v/G/SPS/NEU901.docx")</f>
        <v>https://docs.wto.org/imrd/directdoc.asp?DDFDocuments/v/G/SPS/NEU901.docx</v>
      </c>
    </row>
    <row r="394" spans="1:20" ht="150" x14ac:dyDescent="0.25">
      <c r="A394" s="3" t="s">
        <v>22</v>
      </c>
      <c r="B394" s="9">
        <v>46010</v>
      </c>
      <c r="C394" s="13" t="str">
        <f>HYPERLINK("https://eping.wto.org/en/Search?viewData= G/SPS/N/BDI/81/Add.1, G/SPS/N/KEN/248/Add.1, G/SPS/N/RWA/74/Add.1, G/SPS/N/TZA/316/Add.1, G/SPS/N/UGA/300/Add.1"," G/SPS/N/BDI/81/Add.1, G/SPS/N/KEN/248/Add.1, G/SPS/N/RWA/74/Add.1, G/SPS/N/TZA/316/Add.1, G/SPS/N/UGA/300/Add.1")</f>
        <v xml:space="preserve"> G/SPS/N/BDI/81/Add.1, G/SPS/N/KEN/248/Add.1, G/SPS/N/RWA/74/Add.1, G/SPS/N/TZA/316/Add.1, G/SPS/N/UGA/300/Add.1</v>
      </c>
      <c r="D394" s="1" t="s">
        <v>2949</v>
      </c>
      <c r="E394" s="1" t="s">
        <v>2950</v>
      </c>
      <c r="F394" s="1" t="s">
        <v>1568</v>
      </c>
      <c r="G394" s="1" t="s">
        <v>1569</v>
      </c>
      <c r="H394" s="1" t="s">
        <v>115</v>
      </c>
      <c r="I394" s="1" t="s">
        <v>2807</v>
      </c>
      <c r="J394" s="1" t="s">
        <v>23</v>
      </c>
      <c r="K394" s="1" t="s">
        <v>2857</v>
      </c>
      <c r="L394" s="3"/>
      <c r="M394" s="9" t="s">
        <v>23</v>
      </c>
      <c r="N394" s="9" t="s">
        <v>23</v>
      </c>
      <c r="O394" s="9" t="s">
        <v>23</v>
      </c>
      <c r="P394" s="3" t="s">
        <v>71</v>
      </c>
      <c r="Q394" s="3"/>
      <c r="R394" s="3" t="str">
        <f>HYPERLINK("https://docs.wto.org/imrd/directdoc.asp?DDFDocuments/t/G/SPS/NBDI81A1.docx", "https://docs.wto.org/imrd/directdoc.asp?DDFDocuments/t/G/SPS/NBDI81A1.docx")</f>
        <v>https://docs.wto.org/imrd/directdoc.asp?DDFDocuments/t/G/SPS/NBDI81A1.docx</v>
      </c>
      <c r="S394" s="3" t="str">
        <f>HYPERLINK("https://docs.wto.org/imrd/directdoc.asp?DDFDocuments/u/G/SPS/NBDI81A1.docx", "https://docs.wto.org/imrd/directdoc.asp?DDFDocuments/u/G/SPS/NBDI81A1.docx")</f>
        <v>https://docs.wto.org/imrd/directdoc.asp?DDFDocuments/u/G/SPS/NBDI81A1.docx</v>
      </c>
      <c r="T394" s="3" t="str">
        <f>HYPERLINK("https://docs.wto.org/imrd/directdoc.asp?DDFDocuments/v/G/SPS/NBDI81A1.docx", "https://docs.wto.org/imrd/directdoc.asp?DDFDocuments/v/G/SPS/NBDI81A1.docx")</f>
        <v>https://docs.wto.org/imrd/directdoc.asp?DDFDocuments/v/G/SPS/NBDI81A1.docx</v>
      </c>
    </row>
    <row r="395" spans="1:20" ht="360" x14ac:dyDescent="0.25">
      <c r="A395" s="3" t="s">
        <v>43</v>
      </c>
      <c r="B395" s="9">
        <v>46010</v>
      </c>
      <c r="C395" s="13" t="str">
        <f>HYPERLINK("https://eping.wto.org/en/Search?viewData= G/SPS/N/BDI/68/Add.1, G/SPS/N/KEN/225/Add.1, G/SPS/N/RWA/61/Add.1, G/SPS/N/TZA/290/Add.1, G/SPS/N/UGA/274/Add.1"," G/SPS/N/BDI/68/Add.1, G/SPS/N/KEN/225/Add.1, G/SPS/N/RWA/61/Add.1, G/SPS/N/TZA/290/Add.1, G/SPS/N/UGA/274/Add.1")</f>
        <v xml:space="preserve"> G/SPS/N/BDI/68/Add.1, G/SPS/N/KEN/225/Add.1, G/SPS/N/RWA/61/Add.1, G/SPS/N/TZA/290/Add.1, G/SPS/N/UGA/274/Add.1</v>
      </c>
      <c r="D395" s="1" t="s">
        <v>2976</v>
      </c>
      <c r="E395" s="1" t="s">
        <v>2977</v>
      </c>
      <c r="F395" s="1" t="s">
        <v>1591</v>
      </c>
      <c r="G395" s="1" t="s">
        <v>1592</v>
      </c>
      <c r="H395" s="1" t="s">
        <v>115</v>
      </c>
      <c r="I395" s="1" t="s">
        <v>2938</v>
      </c>
      <c r="J395" s="1" t="s">
        <v>23</v>
      </c>
      <c r="K395" s="1" t="s">
        <v>2939</v>
      </c>
      <c r="L395" s="3"/>
      <c r="M395" s="9" t="s">
        <v>23</v>
      </c>
      <c r="N395" s="9" t="s">
        <v>23</v>
      </c>
      <c r="O395" s="9" t="s">
        <v>23</v>
      </c>
      <c r="P395" s="3" t="s">
        <v>71</v>
      </c>
      <c r="Q395" s="3"/>
      <c r="R395" s="3" t="str">
        <f>HYPERLINK("https://docs.wto.org/imrd/directdoc.asp?DDFDocuments/t/G/SPS/NBDI68A1.docx", "https://docs.wto.org/imrd/directdoc.asp?DDFDocuments/t/G/SPS/NBDI68A1.docx")</f>
        <v>https://docs.wto.org/imrd/directdoc.asp?DDFDocuments/t/G/SPS/NBDI68A1.docx</v>
      </c>
      <c r="S395" s="3" t="str">
        <f>HYPERLINK("https://docs.wto.org/imrd/directdoc.asp?DDFDocuments/u/G/SPS/NBDI68A1.docx", "https://docs.wto.org/imrd/directdoc.asp?DDFDocuments/u/G/SPS/NBDI68A1.docx")</f>
        <v>https://docs.wto.org/imrd/directdoc.asp?DDFDocuments/u/G/SPS/NBDI68A1.docx</v>
      </c>
      <c r="T395" s="3" t="str">
        <f>HYPERLINK("https://docs.wto.org/imrd/directdoc.asp?DDFDocuments/v/G/SPS/NBDI68A1.docx", "https://docs.wto.org/imrd/directdoc.asp?DDFDocuments/v/G/SPS/NBDI68A1.docx")</f>
        <v>https://docs.wto.org/imrd/directdoc.asp?DDFDocuments/v/G/SPS/NBDI68A1.docx</v>
      </c>
    </row>
    <row r="396" spans="1:20" ht="75" x14ac:dyDescent="0.25">
      <c r="A396" s="3" t="s">
        <v>47</v>
      </c>
      <c r="B396" s="9">
        <v>46010</v>
      </c>
      <c r="C396" s="13" t="str">
        <f>HYPERLINK("https://eping.wto.org/en/Search?viewData= G/SPS/N/BDI/67/Add.1, G/SPS/N/KEN/224/Add.1, G/SPS/N/RWA/60/Add.1, G/SPS/N/TZA/289/Add.1, G/SPS/N/UGA/273/Add.1"," G/SPS/N/BDI/67/Add.1, G/SPS/N/KEN/224/Add.1, G/SPS/N/RWA/60/Add.1, G/SPS/N/TZA/289/Add.1, G/SPS/N/UGA/273/Add.1")</f>
        <v xml:space="preserve"> G/SPS/N/BDI/67/Add.1, G/SPS/N/KEN/224/Add.1, G/SPS/N/RWA/60/Add.1, G/SPS/N/TZA/289/Add.1, G/SPS/N/UGA/273/Add.1</v>
      </c>
      <c r="D396" s="1" t="s">
        <v>1601</v>
      </c>
      <c r="E396" s="1" t="s">
        <v>2957</v>
      </c>
      <c r="F396" s="1" t="s">
        <v>2958</v>
      </c>
      <c r="G396" s="1" t="s">
        <v>1604</v>
      </c>
      <c r="H396" s="1" t="s">
        <v>115</v>
      </c>
      <c r="I396" s="1" t="s">
        <v>2938</v>
      </c>
      <c r="J396" s="1" t="s">
        <v>23</v>
      </c>
      <c r="K396" s="1" t="s">
        <v>2939</v>
      </c>
      <c r="L396" s="3"/>
      <c r="M396" s="9" t="s">
        <v>23</v>
      </c>
      <c r="N396" s="9" t="s">
        <v>23</v>
      </c>
      <c r="O396" s="9" t="s">
        <v>23</v>
      </c>
      <c r="P396" s="3" t="s">
        <v>71</v>
      </c>
      <c r="Q396" s="3"/>
      <c r="R396" s="3" t="str">
        <f>HYPERLINK("https://docs.wto.org/imrd/directdoc.asp?DDFDocuments/t/G/SPS/NBDI67A1.docx", "https://docs.wto.org/imrd/directdoc.asp?DDFDocuments/t/G/SPS/NBDI67A1.docx")</f>
        <v>https://docs.wto.org/imrd/directdoc.asp?DDFDocuments/t/G/SPS/NBDI67A1.docx</v>
      </c>
      <c r="S396" s="3" t="str">
        <f>HYPERLINK("https://docs.wto.org/imrd/directdoc.asp?DDFDocuments/u/G/SPS/NBDI67A1.docx", "https://docs.wto.org/imrd/directdoc.asp?DDFDocuments/u/G/SPS/NBDI67A1.docx")</f>
        <v>https://docs.wto.org/imrd/directdoc.asp?DDFDocuments/u/G/SPS/NBDI67A1.docx</v>
      </c>
      <c r="T396" s="3" t="str">
        <f>HYPERLINK("https://docs.wto.org/imrd/directdoc.asp?DDFDocuments/v/G/SPS/NBDI67A1.docx", "https://docs.wto.org/imrd/directdoc.asp?DDFDocuments/v/G/SPS/NBDI67A1.docx")</f>
        <v>https://docs.wto.org/imrd/directdoc.asp?DDFDocuments/v/G/SPS/NBDI67A1.docx</v>
      </c>
    </row>
    <row r="397" spans="1:20" ht="240" x14ac:dyDescent="0.25">
      <c r="A397" s="3" t="s">
        <v>22</v>
      </c>
      <c r="B397" s="9">
        <v>46010</v>
      </c>
      <c r="C397" s="13" t="str">
        <f>HYPERLINK("https://eping.wto.org/en/Search?viewData= G/SPS/N/BDI/72/Add.1, G/SPS/N/KEN/239/Add.1, G/SPS/N/RWA/65/Add.1, G/SPS/N/TZA/307/Add.1, G/SPS/N/UGA/291/Add.1"," G/SPS/N/BDI/72/Add.1, G/SPS/N/KEN/239/Add.1, G/SPS/N/RWA/65/Add.1, G/SPS/N/TZA/307/Add.1, G/SPS/N/UGA/291/Add.1")</f>
        <v xml:space="preserve"> G/SPS/N/BDI/72/Add.1, G/SPS/N/KEN/239/Add.1, G/SPS/N/RWA/65/Add.1, G/SPS/N/TZA/307/Add.1, G/SPS/N/UGA/291/Add.1</v>
      </c>
      <c r="D397" s="1" t="s">
        <v>2959</v>
      </c>
      <c r="E397" s="1" t="s">
        <v>2960</v>
      </c>
      <c r="F397" s="1" t="s">
        <v>2961</v>
      </c>
      <c r="G397" s="1" t="s">
        <v>1573</v>
      </c>
      <c r="H397" s="1" t="s">
        <v>115</v>
      </c>
      <c r="I397" s="1" t="s">
        <v>2807</v>
      </c>
      <c r="J397" s="1" t="s">
        <v>23</v>
      </c>
      <c r="K397" s="1" t="s">
        <v>2854</v>
      </c>
      <c r="L397" s="3"/>
      <c r="M397" s="9" t="s">
        <v>23</v>
      </c>
      <c r="N397" s="9" t="s">
        <v>23</v>
      </c>
      <c r="O397" s="9" t="s">
        <v>23</v>
      </c>
      <c r="P397" s="3" t="s">
        <v>71</v>
      </c>
      <c r="Q397" s="3"/>
      <c r="R397" s="3" t="str">
        <f>HYPERLINK("https://docs.wto.org/imrd/directdoc.asp?DDFDocuments/t/G/SPS/NBDI72A1.docx", "https://docs.wto.org/imrd/directdoc.asp?DDFDocuments/t/G/SPS/NBDI72A1.docx")</f>
        <v>https://docs.wto.org/imrd/directdoc.asp?DDFDocuments/t/G/SPS/NBDI72A1.docx</v>
      </c>
      <c r="S397" s="3" t="str">
        <f>HYPERLINK("https://docs.wto.org/imrd/directdoc.asp?DDFDocuments/u/G/SPS/NBDI72A1.docx", "https://docs.wto.org/imrd/directdoc.asp?DDFDocuments/u/G/SPS/NBDI72A1.docx")</f>
        <v>https://docs.wto.org/imrd/directdoc.asp?DDFDocuments/u/G/SPS/NBDI72A1.docx</v>
      </c>
      <c r="T397" s="3" t="str">
        <f>HYPERLINK("https://docs.wto.org/imrd/directdoc.asp?DDFDocuments/v/G/SPS/NBDI72A1.docx", "https://docs.wto.org/imrd/directdoc.asp?DDFDocuments/v/G/SPS/NBDI72A1.docx")</f>
        <v>https://docs.wto.org/imrd/directdoc.asp?DDFDocuments/v/G/SPS/NBDI72A1.docx</v>
      </c>
    </row>
    <row r="398" spans="1:20" ht="270" x14ac:dyDescent="0.25">
      <c r="A398" s="3" t="s">
        <v>28</v>
      </c>
      <c r="B398" s="9">
        <v>46010</v>
      </c>
      <c r="C398" s="13" t="str">
        <f>HYPERLINK("https://eping.wto.org/en/Search?viewData= G/SPS/N/BDI/80/Add.1, G/SPS/N/KEN/247/Add.1, G/SPS/N/RWA/73/Add.1, G/SPS/N/TZA/315/Add.1, G/SPS/N/UGA/299/Add.1"," G/SPS/N/BDI/80/Add.1, G/SPS/N/KEN/247/Add.1, G/SPS/N/RWA/73/Add.1, G/SPS/N/TZA/315/Add.1, G/SPS/N/UGA/299/Add.1")</f>
        <v xml:space="preserve"> G/SPS/N/BDI/80/Add.1, G/SPS/N/KEN/247/Add.1, G/SPS/N/RWA/73/Add.1, G/SPS/N/TZA/315/Add.1, G/SPS/N/UGA/299/Add.1</v>
      </c>
      <c r="D398" s="1" t="s">
        <v>2969</v>
      </c>
      <c r="E398" s="1" t="s">
        <v>2970</v>
      </c>
      <c r="F398" s="1" t="s">
        <v>1642</v>
      </c>
      <c r="G398" s="1" t="s">
        <v>1643</v>
      </c>
      <c r="H398" s="1" t="s">
        <v>115</v>
      </c>
      <c r="I398" s="1" t="s">
        <v>2807</v>
      </c>
      <c r="J398" s="1" t="s">
        <v>23</v>
      </c>
      <c r="K398" s="1" t="s">
        <v>2863</v>
      </c>
      <c r="L398" s="3"/>
      <c r="M398" s="9" t="s">
        <v>23</v>
      </c>
      <c r="N398" s="9" t="s">
        <v>23</v>
      </c>
      <c r="O398" s="9" t="s">
        <v>23</v>
      </c>
      <c r="P398" s="3" t="s">
        <v>71</v>
      </c>
      <c r="Q398" s="3"/>
      <c r="R398" s="3" t="str">
        <f>HYPERLINK("https://docs.wto.org/imrd/directdoc.asp?DDFDocuments/t/G/SPS/NBDI80A1.docx", "https://docs.wto.org/imrd/directdoc.asp?DDFDocuments/t/G/SPS/NBDI80A1.docx")</f>
        <v>https://docs.wto.org/imrd/directdoc.asp?DDFDocuments/t/G/SPS/NBDI80A1.docx</v>
      </c>
      <c r="S398" s="3" t="str">
        <f>HYPERLINK("https://docs.wto.org/imrd/directdoc.asp?DDFDocuments/u/G/SPS/NBDI80A1.docx", "https://docs.wto.org/imrd/directdoc.asp?DDFDocuments/u/G/SPS/NBDI80A1.docx")</f>
        <v>https://docs.wto.org/imrd/directdoc.asp?DDFDocuments/u/G/SPS/NBDI80A1.docx</v>
      </c>
      <c r="T398" s="3" t="str">
        <f>HYPERLINK("https://docs.wto.org/imrd/directdoc.asp?DDFDocuments/v/G/SPS/NBDI80A1.docx", "https://docs.wto.org/imrd/directdoc.asp?DDFDocuments/v/G/SPS/NBDI80A1.docx")</f>
        <v>https://docs.wto.org/imrd/directdoc.asp?DDFDocuments/v/G/SPS/NBDI80A1.docx</v>
      </c>
    </row>
    <row r="399" spans="1:20" ht="45" x14ac:dyDescent="0.25">
      <c r="A399" s="3" t="s">
        <v>88</v>
      </c>
      <c r="B399" s="9">
        <v>46010</v>
      </c>
      <c r="C399" s="13" t="str">
        <f>HYPERLINK("https://eping.wto.org/en/Search?viewData= G/SPS/N/BRA/2450"," G/SPS/N/BRA/2450")</f>
        <v xml:space="preserve"> G/SPS/N/BRA/2450</v>
      </c>
      <c r="D399" s="1" t="s">
        <v>2992</v>
      </c>
      <c r="E399" s="1" t="s">
        <v>2993</v>
      </c>
      <c r="F399" s="1" t="s">
        <v>2994</v>
      </c>
      <c r="G399" s="1" t="s">
        <v>23</v>
      </c>
      <c r="H399" s="1" t="s">
        <v>23</v>
      </c>
      <c r="I399" s="1" t="s">
        <v>171</v>
      </c>
      <c r="J399" s="1" t="s">
        <v>23</v>
      </c>
      <c r="K399" s="1" t="s">
        <v>2743</v>
      </c>
      <c r="L399" s="3" t="s">
        <v>152</v>
      </c>
      <c r="M399" s="9">
        <v>46070</v>
      </c>
      <c r="N399" s="9" t="s">
        <v>23</v>
      </c>
      <c r="O399" s="9" t="s">
        <v>23</v>
      </c>
      <c r="P399" s="3" t="s">
        <v>24</v>
      </c>
      <c r="Q399" s="1" t="s">
        <v>2995</v>
      </c>
      <c r="R399" s="3" t="str">
        <f>HYPERLINK("https://docs.wto.org/imrd/directdoc.asp?DDFDocuments/t/G/SPS/NBRA2450.docx", "https://docs.wto.org/imrd/directdoc.asp?DDFDocuments/t/G/SPS/NBRA2450.docx")</f>
        <v>https://docs.wto.org/imrd/directdoc.asp?DDFDocuments/t/G/SPS/NBRA2450.docx</v>
      </c>
      <c r="S399" s="3" t="str">
        <f>HYPERLINK("https://docs.wto.org/imrd/directdoc.asp?DDFDocuments/u/G/SPS/NBRA2450.docx", "https://docs.wto.org/imrd/directdoc.asp?DDFDocuments/u/G/SPS/NBRA2450.docx")</f>
        <v>https://docs.wto.org/imrd/directdoc.asp?DDFDocuments/u/G/SPS/NBRA2450.docx</v>
      </c>
      <c r="T399" s="3" t="str">
        <f>HYPERLINK("https://docs.wto.org/imrd/directdoc.asp?DDFDocuments/v/G/SPS/NBRA2450.docx", "https://docs.wto.org/imrd/directdoc.asp?DDFDocuments/v/G/SPS/NBRA2450.docx")</f>
        <v>https://docs.wto.org/imrd/directdoc.asp?DDFDocuments/v/G/SPS/NBRA2450.docx</v>
      </c>
    </row>
    <row r="400" spans="1:20" ht="360" x14ac:dyDescent="0.25">
      <c r="A400" s="3" t="s">
        <v>47</v>
      </c>
      <c r="B400" s="9">
        <v>46010</v>
      </c>
      <c r="C400" s="13" t="str">
        <f>HYPERLINK("https://eping.wto.org/en/Search?viewData= G/SPS/N/BDI/68/Add.1, G/SPS/N/KEN/225/Add.1, G/SPS/N/RWA/61/Add.1, G/SPS/N/TZA/290/Add.1, G/SPS/N/UGA/274/Add.1"," G/SPS/N/BDI/68/Add.1, G/SPS/N/KEN/225/Add.1, G/SPS/N/RWA/61/Add.1, G/SPS/N/TZA/290/Add.1, G/SPS/N/UGA/274/Add.1")</f>
        <v xml:space="preserve"> G/SPS/N/BDI/68/Add.1, G/SPS/N/KEN/225/Add.1, G/SPS/N/RWA/61/Add.1, G/SPS/N/TZA/290/Add.1, G/SPS/N/UGA/274/Add.1</v>
      </c>
      <c r="D400" s="1" t="s">
        <v>2976</v>
      </c>
      <c r="E400" s="1" t="s">
        <v>2977</v>
      </c>
      <c r="F400" s="1" t="s">
        <v>1591</v>
      </c>
      <c r="G400" s="1" t="s">
        <v>1592</v>
      </c>
      <c r="H400" s="1" t="s">
        <v>115</v>
      </c>
      <c r="I400" s="1" t="s">
        <v>2938</v>
      </c>
      <c r="J400" s="1" t="s">
        <v>23</v>
      </c>
      <c r="K400" s="1" t="s">
        <v>2939</v>
      </c>
      <c r="L400" s="3"/>
      <c r="M400" s="9" t="s">
        <v>23</v>
      </c>
      <c r="N400" s="9" t="s">
        <v>23</v>
      </c>
      <c r="O400" s="9" t="s">
        <v>23</v>
      </c>
      <c r="P400" s="3" t="s">
        <v>71</v>
      </c>
      <c r="Q400" s="3"/>
      <c r="R400" s="3" t="str">
        <f>HYPERLINK("https://docs.wto.org/imrd/directdoc.asp?DDFDocuments/t/G/SPS/NBDI68A1.docx", "https://docs.wto.org/imrd/directdoc.asp?DDFDocuments/t/G/SPS/NBDI68A1.docx")</f>
        <v>https://docs.wto.org/imrd/directdoc.asp?DDFDocuments/t/G/SPS/NBDI68A1.docx</v>
      </c>
      <c r="S400" s="3" t="str">
        <f>HYPERLINK("https://docs.wto.org/imrd/directdoc.asp?DDFDocuments/u/G/SPS/NBDI68A1.docx", "https://docs.wto.org/imrd/directdoc.asp?DDFDocuments/u/G/SPS/NBDI68A1.docx")</f>
        <v>https://docs.wto.org/imrd/directdoc.asp?DDFDocuments/u/G/SPS/NBDI68A1.docx</v>
      </c>
      <c r="T400" s="3" t="str">
        <f>HYPERLINK("https://docs.wto.org/imrd/directdoc.asp?DDFDocuments/v/G/SPS/NBDI68A1.docx", "https://docs.wto.org/imrd/directdoc.asp?DDFDocuments/v/G/SPS/NBDI68A1.docx")</f>
        <v>https://docs.wto.org/imrd/directdoc.asp?DDFDocuments/v/G/SPS/NBDI68A1.docx</v>
      </c>
    </row>
    <row r="401" spans="1:20" ht="360" x14ac:dyDescent="0.25">
      <c r="A401" s="3" t="s">
        <v>22</v>
      </c>
      <c r="B401" s="9">
        <v>46010</v>
      </c>
      <c r="C401" s="13" t="str">
        <f>HYPERLINK("https://eping.wto.org/en/Search?viewData= G/SPS/N/BDI/68/Add.1, G/SPS/N/KEN/225/Add.1, G/SPS/N/RWA/61/Add.1, G/SPS/N/TZA/290/Add.1, G/SPS/N/UGA/274/Add.1"," G/SPS/N/BDI/68/Add.1, G/SPS/N/KEN/225/Add.1, G/SPS/N/RWA/61/Add.1, G/SPS/N/TZA/290/Add.1, G/SPS/N/UGA/274/Add.1")</f>
        <v xml:space="preserve"> G/SPS/N/BDI/68/Add.1, G/SPS/N/KEN/225/Add.1, G/SPS/N/RWA/61/Add.1, G/SPS/N/TZA/290/Add.1, G/SPS/N/UGA/274/Add.1</v>
      </c>
      <c r="D401" s="1" t="s">
        <v>2976</v>
      </c>
      <c r="E401" s="1" t="s">
        <v>2977</v>
      </c>
      <c r="F401" s="1" t="s">
        <v>1591</v>
      </c>
      <c r="G401" s="1" t="s">
        <v>1592</v>
      </c>
      <c r="H401" s="1" t="s">
        <v>115</v>
      </c>
      <c r="I401" s="1" t="s">
        <v>2938</v>
      </c>
      <c r="J401" s="1" t="s">
        <v>23</v>
      </c>
      <c r="K401" s="1" t="s">
        <v>2939</v>
      </c>
      <c r="L401" s="3"/>
      <c r="M401" s="9" t="s">
        <v>23</v>
      </c>
      <c r="N401" s="9" t="s">
        <v>23</v>
      </c>
      <c r="O401" s="9" t="s">
        <v>23</v>
      </c>
      <c r="P401" s="3" t="s">
        <v>71</v>
      </c>
      <c r="Q401" s="3"/>
      <c r="R401" s="3" t="str">
        <f>HYPERLINK("https://docs.wto.org/imrd/directdoc.asp?DDFDocuments/t/G/SPS/NBDI68A1.docx", "https://docs.wto.org/imrd/directdoc.asp?DDFDocuments/t/G/SPS/NBDI68A1.docx")</f>
        <v>https://docs.wto.org/imrd/directdoc.asp?DDFDocuments/t/G/SPS/NBDI68A1.docx</v>
      </c>
      <c r="S401" s="3" t="str">
        <f>HYPERLINK("https://docs.wto.org/imrd/directdoc.asp?DDFDocuments/u/G/SPS/NBDI68A1.docx", "https://docs.wto.org/imrd/directdoc.asp?DDFDocuments/u/G/SPS/NBDI68A1.docx")</f>
        <v>https://docs.wto.org/imrd/directdoc.asp?DDFDocuments/u/G/SPS/NBDI68A1.docx</v>
      </c>
      <c r="T401" s="3" t="str">
        <f>HYPERLINK("https://docs.wto.org/imrd/directdoc.asp?DDFDocuments/v/G/SPS/NBDI68A1.docx", "https://docs.wto.org/imrd/directdoc.asp?DDFDocuments/v/G/SPS/NBDI68A1.docx")</f>
        <v>https://docs.wto.org/imrd/directdoc.asp?DDFDocuments/v/G/SPS/NBDI68A1.docx</v>
      </c>
    </row>
    <row r="402" spans="1:20" ht="75" x14ac:dyDescent="0.25">
      <c r="A402" s="3" t="s">
        <v>43</v>
      </c>
      <c r="B402" s="9">
        <v>46010</v>
      </c>
      <c r="C402" s="13" t="str">
        <f>HYPERLINK("https://eping.wto.org/en/Search?viewData= G/SPS/N/BDI/67/Add.1, G/SPS/N/KEN/224/Add.1, G/SPS/N/RWA/60/Add.1, G/SPS/N/TZA/289/Add.1, G/SPS/N/UGA/273/Add.1"," G/SPS/N/BDI/67/Add.1, G/SPS/N/KEN/224/Add.1, G/SPS/N/RWA/60/Add.1, G/SPS/N/TZA/289/Add.1, G/SPS/N/UGA/273/Add.1")</f>
        <v xml:space="preserve"> G/SPS/N/BDI/67/Add.1, G/SPS/N/KEN/224/Add.1, G/SPS/N/RWA/60/Add.1, G/SPS/N/TZA/289/Add.1, G/SPS/N/UGA/273/Add.1</v>
      </c>
      <c r="D402" s="1" t="s">
        <v>1601</v>
      </c>
      <c r="E402" s="1" t="s">
        <v>2957</v>
      </c>
      <c r="F402" s="1" t="s">
        <v>2958</v>
      </c>
      <c r="G402" s="1" t="s">
        <v>1604</v>
      </c>
      <c r="H402" s="1" t="s">
        <v>115</v>
      </c>
      <c r="I402" s="1" t="s">
        <v>2938</v>
      </c>
      <c r="J402" s="1" t="s">
        <v>23</v>
      </c>
      <c r="K402" s="1" t="s">
        <v>2939</v>
      </c>
      <c r="L402" s="3"/>
      <c r="M402" s="9" t="s">
        <v>23</v>
      </c>
      <c r="N402" s="9" t="s">
        <v>23</v>
      </c>
      <c r="O402" s="9" t="s">
        <v>23</v>
      </c>
      <c r="P402" s="3" t="s">
        <v>71</v>
      </c>
      <c r="Q402" s="3"/>
      <c r="R402" s="3" t="str">
        <f>HYPERLINK("https://docs.wto.org/imrd/directdoc.asp?DDFDocuments/t/G/SPS/NBDI67A1.docx", "https://docs.wto.org/imrd/directdoc.asp?DDFDocuments/t/G/SPS/NBDI67A1.docx")</f>
        <v>https://docs.wto.org/imrd/directdoc.asp?DDFDocuments/t/G/SPS/NBDI67A1.docx</v>
      </c>
      <c r="S402" s="3" t="str">
        <f>HYPERLINK("https://docs.wto.org/imrd/directdoc.asp?DDFDocuments/u/G/SPS/NBDI67A1.docx", "https://docs.wto.org/imrd/directdoc.asp?DDFDocuments/u/G/SPS/NBDI67A1.docx")</f>
        <v>https://docs.wto.org/imrd/directdoc.asp?DDFDocuments/u/G/SPS/NBDI67A1.docx</v>
      </c>
      <c r="T402" s="3" t="str">
        <f>HYPERLINK("https://docs.wto.org/imrd/directdoc.asp?DDFDocuments/v/G/SPS/NBDI67A1.docx", "https://docs.wto.org/imrd/directdoc.asp?DDFDocuments/v/G/SPS/NBDI67A1.docx")</f>
        <v>https://docs.wto.org/imrd/directdoc.asp?DDFDocuments/v/G/SPS/NBDI67A1.docx</v>
      </c>
    </row>
    <row r="403" spans="1:20" ht="240" x14ac:dyDescent="0.25">
      <c r="A403" s="3" t="s">
        <v>22</v>
      </c>
      <c r="B403" s="9">
        <v>46010</v>
      </c>
      <c r="C403" s="13" t="str">
        <f>HYPERLINK("https://eping.wto.org/en/Search?viewData= G/SPS/N/BDI/65/Add.1, G/SPS/N/KEN/222/Add.1, G/SPS/N/RWA/58/Add.1, G/SPS/N/TZA/287/Add.1, G/SPS/N/UGA/271/Add.1"," G/SPS/N/BDI/65/Add.1, G/SPS/N/KEN/222/Add.1, G/SPS/N/RWA/58/Add.1, G/SPS/N/TZA/287/Add.1, G/SPS/N/UGA/271/Add.1")</f>
        <v xml:space="preserve"> G/SPS/N/BDI/65/Add.1, G/SPS/N/KEN/222/Add.1, G/SPS/N/RWA/58/Add.1, G/SPS/N/TZA/287/Add.1, G/SPS/N/UGA/271/Add.1</v>
      </c>
      <c r="D403" s="1" t="s">
        <v>2942</v>
      </c>
      <c r="E403" s="1" t="s">
        <v>2943</v>
      </c>
      <c r="F403" s="1" t="s">
        <v>2944</v>
      </c>
      <c r="G403" s="1" t="s">
        <v>1573</v>
      </c>
      <c r="H403" s="1" t="s">
        <v>115</v>
      </c>
      <c r="I403" s="1" t="s">
        <v>2938</v>
      </c>
      <c r="J403" s="1" t="s">
        <v>23</v>
      </c>
      <c r="K403" s="1" t="s">
        <v>2939</v>
      </c>
      <c r="L403" s="3"/>
      <c r="M403" s="9" t="s">
        <v>23</v>
      </c>
      <c r="N403" s="9" t="s">
        <v>23</v>
      </c>
      <c r="O403" s="9" t="s">
        <v>23</v>
      </c>
      <c r="P403" s="3" t="s">
        <v>71</v>
      </c>
      <c r="Q403" s="3"/>
      <c r="R403" s="3" t="str">
        <f>HYPERLINK("https://docs.wto.org/imrd/directdoc.asp?DDFDocuments/t/G/SPS/NBDI65A1.docx", "https://docs.wto.org/imrd/directdoc.asp?DDFDocuments/t/G/SPS/NBDI65A1.docx")</f>
        <v>https://docs.wto.org/imrd/directdoc.asp?DDFDocuments/t/G/SPS/NBDI65A1.docx</v>
      </c>
      <c r="S403" s="3" t="str">
        <f>HYPERLINK("https://docs.wto.org/imrd/directdoc.asp?DDFDocuments/u/G/SPS/NBDI65A1.docx", "https://docs.wto.org/imrd/directdoc.asp?DDFDocuments/u/G/SPS/NBDI65A1.docx")</f>
        <v>https://docs.wto.org/imrd/directdoc.asp?DDFDocuments/u/G/SPS/NBDI65A1.docx</v>
      </c>
      <c r="T403" s="3" t="str">
        <f>HYPERLINK("https://docs.wto.org/imrd/directdoc.asp?DDFDocuments/v/G/SPS/NBDI65A1.docx", "https://docs.wto.org/imrd/directdoc.asp?DDFDocuments/v/G/SPS/NBDI65A1.docx")</f>
        <v>https://docs.wto.org/imrd/directdoc.asp?DDFDocuments/v/G/SPS/NBDI65A1.docx</v>
      </c>
    </row>
    <row r="404" spans="1:20" ht="240" x14ac:dyDescent="0.25">
      <c r="A404" s="3" t="s">
        <v>22</v>
      </c>
      <c r="B404" s="9">
        <v>46010</v>
      </c>
      <c r="C404" s="13" t="str">
        <f>HYPERLINK("https://eping.wto.org/en/Search?viewData= G/SPS/N/BDI/66/Add.1, G/SPS/N/KEN/223/Add.1, G/SPS/N/RWA/59/Add.1, G/SPS/N/TZA/288/Add.1, G/SPS/N/UGA/272/Add.1"," G/SPS/N/BDI/66/Add.1, G/SPS/N/KEN/223/Add.1, G/SPS/N/RWA/59/Add.1, G/SPS/N/TZA/288/Add.1, G/SPS/N/UGA/272/Add.1")</f>
        <v xml:space="preserve"> G/SPS/N/BDI/66/Add.1, G/SPS/N/KEN/223/Add.1, G/SPS/N/RWA/59/Add.1, G/SPS/N/TZA/288/Add.1, G/SPS/N/UGA/272/Add.1</v>
      </c>
      <c r="D404" s="1" t="s">
        <v>2946</v>
      </c>
      <c r="E404" s="1" t="s">
        <v>2947</v>
      </c>
      <c r="F404" s="1" t="s">
        <v>2948</v>
      </c>
      <c r="G404" s="1" t="s">
        <v>1573</v>
      </c>
      <c r="H404" s="1" t="s">
        <v>115</v>
      </c>
      <c r="I404" s="1" t="s">
        <v>2807</v>
      </c>
      <c r="J404" s="1" t="s">
        <v>23</v>
      </c>
      <c r="K404" s="1" t="s">
        <v>2939</v>
      </c>
      <c r="L404" s="3"/>
      <c r="M404" s="9" t="s">
        <v>23</v>
      </c>
      <c r="N404" s="9" t="s">
        <v>23</v>
      </c>
      <c r="O404" s="9" t="s">
        <v>23</v>
      </c>
      <c r="P404" s="3" t="s">
        <v>71</v>
      </c>
      <c r="Q404" s="3"/>
      <c r="R404" s="3" t="str">
        <f>HYPERLINK("https://docs.wto.org/imrd/directdoc.asp?DDFDocuments/t/G/SPS/NBDI66A1.docx", "https://docs.wto.org/imrd/directdoc.asp?DDFDocuments/t/G/SPS/NBDI66A1.docx")</f>
        <v>https://docs.wto.org/imrd/directdoc.asp?DDFDocuments/t/G/SPS/NBDI66A1.docx</v>
      </c>
      <c r="S404" s="3" t="str">
        <f>HYPERLINK("https://docs.wto.org/imrd/directdoc.asp?DDFDocuments/u/G/SPS/NBDI66A1.docx", "https://docs.wto.org/imrd/directdoc.asp?DDFDocuments/u/G/SPS/NBDI66A1.docx")</f>
        <v>https://docs.wto.org/imrd/directdoc.asp?DDFDocuments/u/G/SPS/NBDI66A1.docx</v>
      </c>
      <c r="T404" s="3" t="str">
        <f>HYPERLINK("https://docs.wto.org/imrd/directdoc.asp?DDFDocuments/v/G/SPS/NBDI66A1.docx", "https://docs.wto.org/imrd/directdoc.asp?DDFDocuments/v/G/SPS/NBDI66A1.docx")</f>
        <v>https://docs.wto.org/imrd/directdoc.asp?DDFDocuments/v/G/SPS/NBDI66A1.docx</v>
      </c>
    </row>
    <row r="405" spans="1:20" ht="270" x14ac:dyDescent="0.25">
      <c r="A405" s="3" t="s">
        <v>22</v>
      </c>
      <c r="B405" s="9">
        <v>46010</v>
      </c>
      <c r="C405" s="13" t="str">
        <f>HYPERLINK("https://eping.wto.org/en/Search?viewData= G/SPS/N/BDI/80/Add.1, G/SPS/N/KEN/247/Add.1, G/SPS/N/RWA/73/Add.1, G/SPS/N/TZA/315/Add.1, G/SPS/N/UGA/299/Add.1"," G/SPS/N/BDI/80/Add.1, G/SPS/N/KEN/247/Add.1, G/SPS/N/RWA/73/Add.1, G/SPS/N/TZA/315/Add.1, G/SPS/N/UGA/299/Add.1")</f>
        <v xml:space="preserve"> G/SPS/N/BDI/80/Add.1, G/SPS/N/KEN/247/Add.1, G/SPS/N/RWA/73/Add.1, G/SPS/N/TZA/315/Add.1, G/SPS/N/UGA/299/Add.1</v>
      </c>
      <c r="D405" s="1" t="s">
        <v>2969</v>
      </c>
      <c r="E405" s="1" t="s">
        <v>2970</v>
      </c>
      <c r="F405" s="1" t="s">
        <v>1642</v>
      </c>
      <c r="G405" s="1" t="s">
        <v>1643</v>
      </c>
      <c r="H405" s="1" t="s">
        <v>115</v>
      </c>
      <c r="I405" s="1" t="s">
        <v>2807</v>
      </c>
      <c r="J405" s="1" t="s">
        <v>23</v>
      </c>
      <c r="K405" s="1" t="s">
        <v>2854</v>
      </c>
      <c r="L405" s="3"/>
      <c r="M405" s="9" t="s">
        <v>23</v>
      </c>
      <c r="N405" s="9" t="s">
        <v>23</v>
      </c>
      <c r="O405" s="9" t="s">
        <v>23</v>
      </c>
      <c r="P405" s="3" t="s">
        <v>71</v>
      </c>
      <c r="Q405" s="3"/>
      <c r="R405" s="3" t="str">
        <f>HYPERLINK("https://docs.wto.org/imrd/directdoc.asp?DDFDocuments/t/G/SPS/NBDI80A1.docx", "https://docs.wto.org/imrd/directdoc.asp?DDFDocuments/t/G/SPS/NBDI80A1.docx")</f>
        <v>https://docs.wto.org/imrd/directdoc.asp?DDFDocuments/t/G/SPS/NBDI80A1.docx</v>
      </c>
      <c r="S405" s="3" t="str">
        <f>HYPERLINK("https://docs.wto.org/imrd/directdoc.asp?DDFDocuments/u/G/SPS/NBDI80A1.docx", "https://docs.wto.org/imrd/directdoc.asp?DDFDocuments/u/G/SPS/NBDI80A1.docx")</f>
        <v>https://docs.wto.org/imrd/directdoc.asp?DDFDocuments/u/G/SPS/NBDI80A1.docx</v>
      </c>
      <c r="T405" s="3" t="str">
        <f>HYPERLINK("https://docs.wto.org/imrd/directdoc.asp?DDFDocuments/v/G/SPS/NBDI80A1.docx", "https://docs.wto.org/imrd/directdoc.asp?DDFDocuments/v/G/SPS/NBDI80A1.docx")</f>
        <v>https://docs.wto.org/imrd/directdoc.asp?DDFDocuments/v/G/SPS/NBDI80A1.docx</v>
      </c>
    </row>
    <row r="406" spans="1:20" ht="165" x14ac:dyDescent="0.25">
      <c r="A406" s="3" t="s">
        <v>22</v>
      </c>
      <c r="B406" s="9">
        <v>46010</v>
      </c>
      <c r="C406" s="13" t="str">
        <f>HYPERLINK("https://eping.wto.org/en/Search?viewData= G/SPS/N/BDI/79/Add.1, G/SPS/N/KEN/246/Add.1, G/SPS/N/RWA/72/Add.1, G/SPS/N/TZA/314/Add.1, G/SPS/N/UGA/298/Add.1"," G/SPS/N/BDI/79/Add.1, G/SPS/N/KEN/246/Add.1, G/SPS/N/RWA/72/Add.1, G/SPS/N/TZA/314/Add.1, G/SPS/N/UGA/298/Add.1")</f>
        <v xml:space="preserve"> G/SPS/N/BDI/79/Add.1, G/SPS/N/KEN/246/Add.1, G/SPS/N/RWA/72/Add.1, G/SPS/N/TZA/314/Add.1, G/SPS/N/UGA/298/Add.1</v>
      </c>
      <c r="D406" s="1" t="s">
        <v>2952</v>
      </c>
      <c r="E406" s="1" t="s">
        <v>2953</v>
      </c>
      <c r="F406" s="1" t="s">
        <v>1616</v>
      </c>
      <c r="G406" s="1" t="s">
        <v>1617</v>
      </c>
      <c r="H406" s="1" t="s">
        <v>115</v>
      </c>
      <c r="I406" s="1" t="s">
        <v>2807</v>
      </c>
      <c r="J406" s="1" t="s">
        <v>23</v>
      </c>
      <c r="K406" s="1" t="s">
        <v>2857</v>
      </c>
      <c r="L406" s="3"/>
      <c r="M406" s="9" t="s">
        <v>23</v>
      </c>
      <c r="N406" s="9" t="s">
        <v>23</v>
      </c>
      <c r="O406" s="9" t="s">
        <v>23</v>
      </c>
      <c r="P406" s="3" t="s">
        <v>71</v>
      </c>
      <c r="Q406" s="3"/>
      <c r="R406" s="3" t="str">
        <f>HYPERLINK("https://docs.wto.org/imrd/directdoc.asp?DDFDocuments/t/G/SPS/NBDI79A1.docx", "https://docs.wto.org/imrd/directdoc.asp?DDFDocuments/t/G/SPS/NBDI79A1.docx")</f>
        <v>https://docs.wto.org/imrd/directdoc.asp?DDFDocuments/t/G/SPS/NBDI79A1.docx</v>
      </c>
      <c r="S406" s="3" t="str">
        <f>HYPERLINK("https://docs.wto.org/imrd/directdoc.asp?DDFDocuments/u/G/SPS/NBDI79A1.docx", "https://docs.wto.org/imrd/directdoc.asp?DDFDocuments/u/G/SPS/NBDI79A1.docx")</f>
        <v>https://docs.wto.org/imrd/directdoc.asp?DDFDocuments/u/G/SPS/NBDI79A1.docx</v>
      </c>
      <c r="T406" s="3" t="str">
        <f>HYPERLINK("https://docs.wto.org/imrd/directdoc.asp?DDFDocuments/v/G/SPS/NBDI79A1.docx", "https://docs.wto.org/imrd/directdoc.asp?DDFDocuments/v/G/SPS/NBDI79A1.docx")</f>
        <v>https://docs.wto.org/imrd/directdoc.asp?DDFDocuments/v/G/SPS/NBDI79A1.docx</v>
      </c>
    </row>
    <row r="407" spans="1:20" ht="135" x14ac:dyDescent="0.25">
      <c r="A407" s="3" t="s">
        <v>126</v>
      </c>
      <c r="B407" s="9">
        <v>46010</v>
      </c>
      <c r="C407" s="13" t="str">
        <f>HYPERLINK("https://eping.wto.org/en/Search?viewData= G/SPS/N/BDI/77/Add.1, G/SPS/N/KEN/244/Add.1, G/SPS/N/RWA/70/Add.1, G/SPS/N/TZA/312/Add.1, G/SPS/N/UGA/296/Add.1"," G/SPS/N/BDI/77/Add.1, G/SPS/N/KEN/244/Add.1, G/SPS/N/RWA/70/Add.1, G/SPS/N/TZA/312/Add.1, G/SPS/N/UGA/296/Add.1")</f>
        <v xml:space="preserve"> G/SPS/N/BDI/77/Add.1, G/SPS/N/KEN/244/Add.1, G/SPS/N/RWA/70/Add.1, G/SPS/N/TZA/312/Add.1, G/SPS/N/UGA/296/Add.1</v>
      </c>
      <c r="D407" s="1" t="s">
        <v>2933</v>
      </c>
      <c r="E407" s="1" t="s">
        <v>2934</v>
      </c>
      <c r="F407" s="1" t="s">
        <v>1610</v>
      </c>
      <c r="G407" s="1" t="s">
        <v>1611</v>
      </c>
      <c r="H407" s="1" t="s">
        <v>115</v>
      </c>
      <c r="I407" s="1" t="s">
        <v>2807</v>
      </c>
      <c r="J407" s="1" t="s">
        <v>23</v>
      </c>
      <c r="K407" s="1" t="s">
        <v>2854</v>
      </c>
      <c r="L407" s="3"/>
      <c r="M407" s="9" t="s">
        <v>23</v>
      </c>
      <c r="N407" s="9" t="s">
        <v>23</v>
      </c>
      <c r="O407" s="9" t="s">
        <v>23</v>
      </c>
      <c r="P407" s="3" t="s">
        <v>71</v>
      </c>
      <c r="Q407" s="3"/>
      <c r="R407" s="3" t="str">
        <f>HYPERLINK("https://docs.wto.org/imrd/directdoc.asp?DDFDocuments/t/G/SPS/NBDI77A1.docx", "https://docs.wto.org/imrd/directdoc.asp?DDFDocuments/t/G/SPS/NBDI77A1.docx")</f>
        <v>https://docs.wto.org/imrd/directdoc.asp?DDFDocuments/t/G/SPS/NBDI77A1.docx</v>
      </c>
      <c r="S407" s="3" t="str">
        <f>HYPERLINK("https://docs.wto.org/imrd/directdoc.asp?DDFDocuments/u/G/SPS/NBDI77A1.docx", "https://docs.wto.org/imrd/directdoc.asp?DDFDocuments/u/G/SPS/NBDI77A1.docx")</f>
        <v>https://docs.wto.org/imrd/directdoc.asp?DDFDocuments/u/G/SPS/NBDI77A1.docx</v>
      </c>
      <c r="T407" s="3" t="str">
        <f>HYPERLINK("https://docs.wto.org/imrd/directdoc.asp?DDFDocuments/v/G/SPS/NBDI77A1.docx", "https://docs.wto.org/imrd/directdoc.asp?DDFDocuments/v/G/SPS/NBDI77A1.docx")</f>
        <v>https://docs.wto.org/imrd/directdoc.asp?DDFDocuments/v/G/SPS/NBDI77A1.docx</v>
      </c>
    </row>
    <row r="408" spans="1:20" ht="120" x14ac:dyDescent="0.25">
      <c r="A408" s="3" t="s">
        <v>22</v>
      </c>
      <c r="B408" s="9">
        <v>46010</v>
      </c>
      <c r="C408" s="13" t="str">
        <f>HYPERLINK("https://eping.wto.org/en/Search?viewData= G/SPS/N/BDI/64/Add.1, G/SPS/N/KEN/221/Add.1, G/SPS/N/RWA/57/Add.1, G/SPS/N/TZA/286/Add.1, G/SPS/N/UGA/270/Add.1"," G/SPS/N/BDI/64/Add.1, G/SPS/N/KEN/221/Add.1, G/SPS/N/RWA/57/Add.1, G/SPS/N/TZA/286/Add.1, G/SPS/N/UGA/270/Add.1")</f>
        <v xml:space="preserve"> G/SPS/N/BDI/64/Add.1, G/SPS/N/KEN/221/Add.1, G/SPS/N/RWA/57/Add.1, G/SPS/N/TZA/286/Add.1, G/SPS/N/UGA/270/Add.1</v>
      </c>
      <c r="D408" s="1" t="s">
        <v>2935</v>
      </c>
      <c r="E408" s="1" t="s">
        <v>2936</v>
      </c>
      <c r="F408" s="1" t="s">
        <v>2937</v>
      </c>
      <c r="G408" s="1" t="s">
        <v>1584</v>
      </c>
      <c r="H408" s="1" t="s">
        <v>115</v>
      </c>
      <c r="I408" s="1" t="s">
        <v>2938</v>
      </c>
      <c r="J408" s="1" t="s">
        <v>23</v>
      </c>
      <c r="K408" s="1" t="s">
        <v>2939</v>
      </c>
      <c r="L408" s="3"/>
      <c r="M408" s="9" t="s">
        <v>23</v>
      </c>
      <c r="N408" s="9" t="s">
        <v>23</v>
      </c>
      <c r="O408" s="9" t="s">
        <v>23</v>
      </c>
      <c r="P408" s="3" t="s">
        <v>71</v>
      </c>
      <c r="Q408" s="3"/>
      <c r="R408" s="3" t="str">
        <f>HYPERLINK("https://docs.wto.org/imrd/directdoc.asp?DDFDocuments/t/G/SPS/NBDI64A1.docx", "https://docs.wto.org/imrd/directdoc.asp?DDFDocuments/t/G/SPS/NBDI64A1.docx")</f>
        <v>https://docs.wto.org/imrd/directdoc.asp?DDFDocuments/t/G/SPS/NBDI64A1.docx</v>
      </c>
      <c r="S408" s="3" t="str">
        <f>HYPERLINK("https://docs.wto.org/imrd/directdoc.asp?DDFDocuments/u/G/SPS/NBDI64A1.docx", "https://docs.wto.org/imrd/directdoc.asp?DDFDocuments/u/G/SPS/NBDI64A1.docx")</f>
        <v>https://docs.wto.org/imrd/directdoc.asp?DDFDocuments/u/G/SPS/NBDI64A1.docx</v>
      </c>
      <c r="T408" s="3" t="str">
        <f>HYPERLINK("https://docs.wto.org/imrd/directdoc.asp?DDFDocuments/v/G/SPS/NBDI64A1.docx", "https://docs.wto.org/imrd/directdoc.asp?DDFDocuments/v/G/SPS/NBDI64A1.docx")</f>
        <v>https://docs.wto.org/imrd/directdoc.asp?DDFDocuments/v/G/SPS/NBDI64A1.docx</v>
      </c>
    </row>
    <row r="409" spans="1:20" ht="270" x14ac:dyDescent="0.25">
      <c r="A409" s="3" t="s">
        <v>47</v>
      </c>
      <c r="B409" s="9">
        <v>46010</v>
      </c>
      <c r="C409" s="13" t="str">
        <f>HYPERLINK("https://eping.wto.org/en/Search?viewData= G/SPS/N/BDI/80/Add.1, G/SPS/N/KEN/247/Add.1, G/SPS/N/RWA/73/Add.1, G/SPS/N/TZA/315/Add.1, G/SPS/N/UGA/299/Add.1"," G/SPS/N/BDI/80/Add.1, G/SPS/N/KEN/247/Add.1, G/SPS/N/RWA/73/Add.1, G/SPS/N/TZA/315/Add.1, G/SPS/N/UGA/299/Add.1")</f>
        <v xml:space="preserve"> G/SPS/N/BDI/80/Add.1, G/SPS/N/KEN/247/Add.1, G/SPS/N/RWA/73/Add.1, G/SPS/N/TZA/315/Add.1, G/SPS/N/UGA/299/Add.1</v>
      </c>
      <c r="D409" s="1" t="s">
        <v>2969</v>
      </c>
      <c r="E409" s="1" t="s">
        <v>2970</v>
      </c>
      <c r="F409" s="1" t="s">
        <v>1642</v>
      </c>
      <c r="G409" s="1" t="s">
        <v>1643</v>
      </c>
      <c r="H409" s="1" t="s">
        <v>115</v>
      </c>
      <c r="I409" s="1" t="s">
        <v>2807</v>
      </c>
      <c r="J409" s="1" t="s">
        <v>23</v>
      </c>
      <c r="K409" s="1" t="s">
        <v>2854</v>
      </c>
      <c r="L409" s="3"/>
      <c r="M409" s="9" t="s">
        <v>23</v>
      </c>
      <c r="N409" s="9" t="s">
        <v>23</v>
      </c>
      <c r="O409" s="9" t="s">
        <v>23</v>
      </c>
      <c r="P409" s="3" t="s">
        <v>71</v>
      </c>
      <c r="Q409" s="3"/>
      <c r="R409" s="3" t="str">
        <f>HYPERLINK("https://docs.wto.org/imrd/directdoc.asp?DDFDocuments/t/G/SPS/NBDI80A1.docx", "https://docs.wto.org/imrd/directdoc.asp?DDFDocuments/t/G/SPS/NBDI80A1.docx")</f>
        <v>https://docs.wto.org/imrd/directdoc.asp?DDFDocuments/t/G/SPS/NBDI80A1.docx</v>
      </c>
      <c r="S409" s="3" t="str">
        <f>HYPERLINK("https://docs.wto.org/imrd/directdoc.asp?DDFDocuments/u/G/SPS/NBDI80A1.docx", "https://docs.wto.org/imrd/directdoc.asp?DDFDocuments/u/G/SPS/NBDI80A1.docx")</f>
        <v>https://docs.wto.org/imrd/directdoc.asp?DDFDocuments/u/G/SPS/NBDI80A1.docx</v>
      </c>
      <c r="T409" s="3" t="str">
        <f>HYPERLINK("https://docs.wto.org/imrd/directdoc.asp?DDFDocuments/v/G/SPS/NBDI80A1.docx", "https://docs.wto.org/imrd/directdoc.asp?DDFDocuments/v/G/SPS/NBDI80A1.docx")</f>
        <v>https://docs.wto.org/imrd/directdoc.asp?DDFDocuments/v/G/SPS/NBDI80A1.docx</v>
      </c>
    </row>
    <row r="410" spans="1:20" ht="270" x14ac:dyDescent="0.25">
      <c r="A410" s="3" t="s">
        <v>126</v>
      </c>
      <c r="B410" s="9">
        <v>46010</v>
      </c>
      <c r="C410" s="13" t="str">
        <f>HYPERLINK("https://eping.wto.org/en/Search?viewData= G/SPS/N/BDI/80/Add.1, G/SPS/N/KEN/247/Add.1, G/SPS/N/RWA/73/Add.1, G/SPS/N/TZA/315/Add.1, G/SPS/N/UGA/299/Add.1"," G/SPS/N/BDI/80/Add.1, G/SPS/N/KEN/247/Add.1, G/SPS/N/RWA/73/Add.1, G/SPS/N/TZA/315/Add.1, G/SPS/N/UGA/299/Add.1")</f>
        <v xml:space="preserve"> G/SPS/N/BDI/80/Add.1, G/SPS/N/KEN/247/Add.1, G/SPS/N/RWA/73/Add.1, G/SPS/N/TZA/315/Add.1, G/SPS/N/UGA/299/Add.1</v>
      </c>
      <c r="D410" s="1" t="s">
        <v>2969</v>
      </c>
      <c r="E410" s="1" t="s">
        <v>2970</v>
      </c>
      <c r="F410" s="1" t="s">
        <v>1642</v>
      </c>
      <c r="G410" s="1" t="s">
        <v>1643</v>
      </c>
      <c r="H410" s="1" t="s">
        <v>115</v>
      </c>
      <c r="I410" s="1" t="s">
        <v>2807</v>
      </c>
      <c r="J410" s="1" t="s">
        <v>23</v>
      </c>
      <c r="K410" s="1" t="s">
        <v>2854</v>
      </c>
      <c r="L410" s="3"/>
      <c r="M410" s="9" t="s">
        <v>23</v>
      </c>
      <c r="N410" s="9" t="s">
        <v>23</v>
      </c>
      <c r="O410" s="9" t="s">
        <v>23</v>
      </c>
      <c r="P410" s="3" t="s">
        <v>71</v>
      </c>
      <c r="Q410" s="3"/>
      <c r="R410" s="3" t="str">
        <f>HYPERLINK("https://docs.wto.org/imrd/directdoc.asp?DDFDocuments/t/G/SPS/NBDI80A1.docx", "https://docs.wto.org/imrd/directdoc.asp?DDFDocuments/t/G/SPS/NBDI80A1.docx")</f>
        <v>https://docs.wto.org/imrd/directdoc.asp?DDFDocuments/t/G/SPS/NBDI80A1.docx</v>
      </c>
      <c r="S410" s="3" t="str">
        <f>HYPERLINK("https://docs.wto.org/imrd/directdoc.asp?DDFDocuments/u/G/SPS/NBDI80A1.docx", "https://docs.wto.org/imrd/directdoc.asp?DDFDocuments/u/G/SPS/NBDI80A1.docx")</f>
        <v>https://docs.wto.org/imrd/directdoc.asp?DDFDocuments/u/G/SPS/NBDI80A1.docx</v>
      </c>
      <c r="T410" s="3" t="str">
        <f>HYPERLINK("https://docs.wto.org/imrd/directdoc.asp?DDFDocuments/v/G/SPS/NBDI80A1.docx", "https://docs.wto.org/imrd/directdoc.asp?DDFDocuments/v/G/SPS/NBDI80A1.docx")</f>
        <v>https://docs.wto.org/imrd/directdoc.asp?DDFDocuments/v/G/SPS/NBDI80A1.docx</v>
      </c>
    </row>
    <row r="411" spans="1:20" ht="150" x14ac:dyDescent="0.25">
      <c r="A411" s="3" t="s">
        <v>126</v>
      </c>
      <c r="B411" s="9">
        <v>46010</v>
      </c>
      <c r="C411" s="13" t="str">
        <f>HYPERLINK("https://eping.wto.org/en/Search?viewData= G/SPS/N/BDI/81/Add.1, G/SPS/N/KEN/248/Add.1, G/SPS/N/RWA/74/Add.1, G/SPS/N/TZA/316/Add.1, G/SPS/N/UGA/300/Add.1"," G/SPS/N/BDI/81/Add.1, G/SPS/N/KEN/248/Add.1, G/SPS/N/RWA/74/Add.1, G/SPS/N/TZA/316/Add.1, G/SPS/N/UGA/300/Add.1")</f>
        <v xml:space="preserve"> G/SPS/N/BDI/81/Add.1, G/SPS/N/KEN/248/Add.1, G/SPS/N/RWA/74/Add.1, G/SPS/N/TZA/316/Add.1, G/SPS/N/UGA/300/Add.1</v>
      </c>
      <c r="D411" s="1" t="s">
        <v>2949</v>
      </c>
      <c r="E411" s="1" t="s">
        <v>2950</v>
      </c>
      <c r="F411" s="1" t="s">
        <v>1568</v>
      </c>
      <c r="G411" s="1" t="s">
        <v>1569</v>
      </c>
      <c r="H411" s="1" t="s">
        <v>115</v>
      </c>
      <c r="I411" s="1" t="s">
        <v>2807</v>
      </c>
      <c r="J411" s="1" t="s">
        <v>23</v>
      </c>
      <c r="K411" s="1" t="s">
        <v>2857</v>
      </c>
      <c r="L411" s="3"/>
      <c r="M411" s="9" t="s">
        <v>23</v>
      </c>
      <c r="N411" s="9" t="s">
        <v>23</v>
      </c>
      <c r="O411" s="9" t="s">
        <v>23</v>
      </c>
      <c r="P411" s="3" t="s">
        <v>71</v>
      </c>
      <c r="Q411" s="3"/>
      <c r="R411" s="3" t="str">
        <f>HYPERLINK("https://docs.wto.org/imrd/directdoc.asp?DDFDocuments/t/G/SPS/NBDI81A1.docx", "https://docs.wto.org/imrd/directdoc.asp?DDFDocuments/t/G/SPS/NBDI81A1.docx")</f>
        <v>https://docs.wto.org/imrd/directdoc.asp?DDFDocuments/t/G/SPS/NBDI81A1.docx</v>
      </c>
      <c r="S411" s="3" t="str">
        <f>HYPERLINK("https://docs.wto.org/imrd/directdoc.asp?DDFDocuments/u/G/SPS/NBDI81A1.docx", "https://docs.wto.org/imrd/directdoc.asp?DDFDocuments/u/G/SPS/NBDI81A1.docx")</f>
        <v>https://docs.wto.org/imrd/directdoc.asp?DDFDocuments/u/G/SPS/NBDI81A1.docx</v>
      </c>
      <c r="T411" s="3" t="str">
        <f>HYPERLINK("https://docs.wto.org/imrd/directdoc.asp?DDFDocuments/v/G/SPS/NBDI81A1.docx", "https://docs.wto.org/imrd/directdoc.asp?DDFDocuments/v/G/SPS/NBDI81A1.docx")</f>
        <v>https://docs.wto.org/imrd/directdoc.asp?DDFDocuments/v/G/SPS/NBDI81A1.docx</v>
      </c>
    </row>
    <row r="412" spans="1:20" ht="225" x14ac:dyDescent="0.25">
      <c r="A412" s="3" t="s">
        <v>84</v>
      </c>
      <c r="B412" s="9">
        <v>46010</v>
      </c>
      <c r="C412" s="13" t="str">
        <f>HYPERLINK("https://eping.wto.org/en/Search?viewData= G/SPS/N/EU/851/Add.2/Corr.1"," G/SPS/N/EU/851/Add.2/Corr.1")</f>
        <v xml:space="preserve"> G/SPS/N/EU/851/Add.2/Corr.1</v>
      </c>
      <c r="D412" s="1" t="s">
        <v>2996</v>
      </c>
      <c r="E412" s="1" t="s">
        <v>2997</v>
      </c>
      <c r="F412" s="1" t="s">
        <v>2998</v>
      </c>
      <c r="G412" s="1" t="s">
        <v>2999</v>
      </c>
      <c r="H412" s="1" t="s">
        <v>23</v>
      </c>
      <c r="I412" s="1" t="s">
        <v>175</v>
      </c>
      <c r="J412" s="1" t="s">
        <v>23</v>
      </c>
      <c r="K412" s="1" t="s">
        <v>3000</v>
      </c>
      <c r="L412" s="3"/>
      <c r="M412" s="9" t="s">
        <v>23</v>
      </c>
      <c r="N412" s="9" t="s">
        <v>23</v>
      </c>
      <c r="O412" s="9" t="s">
        <v>23</v>
      </c>
      <c r="P412" s="3" t="s">
        <v>121</v>
      </c>
      <c r="Q412" s="1" t="s">
        <v>3001</v>
      </c>
      <c r="R412" s="3" t="str">
        <f>HYPERLINK("https://docs.wto.org/imrd/directdoc.asp?DDFDocuments/t/G/SPS/NEU851A2C1.docx", "https://docs.wto.org/imrd/directdoc.asp?DDFDocuments/t/G/SPS/NEU851A2C1.docx")</f>
        <v>https://docs.wto.org/imrd/directdoc.asp?DDFDocuments/t/G/SPS/NEU851A2C1.docx</v>
      </c>
      <c r="S412" s="3" t="str">
        <f>HYPERLINK("https://docs.wto.org/imrd/directdoc.asp?DDFDocuments/u/G/SPS/NEU851A2C1.docx", "https://docs.wto.org/imrd/directdoc.asp?DDFDocuments/u/G/SPS/NEU851A2C1.docx")</f>
        <v>https://docs.wto.org/imrd/directdoc.asp?DDFDocuments/u/G/SPS/NEU851A2C1.docx</v>
      </c>
      <c r="T412" s="3" t="str">
        <f>HYPERLINK("https://docs.wto.org/imrd/directdoc.asp?DDFDocuments/v/G/SPS/NEU851A2C1.docx", "https://docs.wto.org/imrd/directdoc.asp?DDFDocuments/v/G/SPS/NEU851A2C1.docx")</f>
        <v>https://docs.wto.org/imrd/directdoc.asp?DDFDocuments/v/G/SPS/NEU851A2C1.docx</v>
      </c>
    </row>
    <row r="413" spans="1:20" ht="75" x14ac:dyDescent="0.25">
      <c r="A413" s="3" t="s">
        <v>22</v>
      </c>
      <c r="B413" s="9">
        <v>46010</v>
      </c>
      <c r="C413" s="13" t="str">
        <f>HYPERLINK("https://eping.wto.org/en/Search?viewData= G/SPS/N/BDI/67/Add.1, G/SPS/N/KEN/224/Add.1, G/SPS/N/RWA/60/Add.1, G/SPS/N/TZA/289/Add.1, G/SPS/N/UGA/273/Add.1"," G/SPS/N/BDI/67/Add.1, G/SPS/N/KEN/224/Add.1, G/SPS/N/RWA/60/Add.1, G/SPS/N/TZA/289/Add.1, G/SPS/N/UGA/273/Add.1")</f>
        <v xml:space="preserve"> G/SPS/N/BDI/67/Add.1, G/SPS/N/KEN/224/Add.1, G/SPS/N/RWA/60/Add.1, G/SPS/N/TZA/289/Add.1, G/SPS/N/UGA/273/Add.1</v>
      </c>
      <c r="D413" s="1" t="s">
        <v>1601</v>
      </c>
      <c r="E413" s="1" t="s">
        <v>2957</v>
      </c>
      <c r="F413" s="1" t="s">
        <v>2958</v>
      </c>
      <c r="G413" s="1" t="s">
        <v>1604</v>
      </c>
      <c r="H413" s="1" t="s">
        <v>115</v>
      </c>
      <c r="I413" s="1" t="s">
        <v>2938</v>
      </c>
      <c r="J413" s="1" t="s">
        <v>23</v>
      </c>
      <c r="K413" s="1" t="s">
        <v>2939</v>
      </c>
      <c r="L413" s="3"/>
      <c r="M413" s="9" t="s">
        <v>23</v>
      </c>
      <c r="N413" s="9" t="s">
        <v>23</v>
      </c>
      <c r="O413" s="9" t="s">
        <v>23</v>
      </c>
      <c r="P413" s="3" t="s">
        <v>71</v>
      </c>
      <c r="Q413" s="3"/>
      <c r="R413" s="3" t="str">
        <f>HYPERLINK("https://docs.wto.org/imrd/directdoc.asp?DDFDocuments/t/G/SPS/NBDI67A1.docx", "https://docs.wto.org/imrd/directdoc.asp?DDFDocuments/t/G/SPS/NBDI67A1.docx")</f>
        <v>https://docs.wto.org/imrd/directdoc.asp?DDFDocuments/t/G/SPS/NBDI67A1.docx</v>
      </c>
      <c r="S413" s="3" t="str">
        <f>HYPERLINK("https://docs.wto.org/imrd/directdoc.asp?DDFDocuments/u/G/SPS/NBDI67A1.docx", "https://docs.wto.org/imrd/directdoc.asp?DDFDocuments/u/G/SPS/NBDI67A1.docx")</f>
        <v>https://docs.wto.org/imrd/directdoc.asp?DDFDocuments/u/G/SPS/NBDI67A1.docx</v>
      </c>
      <c r="T413" s="3" t="str">
        <f>HYPERLINK("https://docs.wto.org/imrd/directdoc.asp?DDFDocuments/v/G/SPS/NBDI67A1.docx", "https://docs.wto.org/imrd/directdoc.asp?DDFDocuments/v/G/SPS/NBDI67A1.docx")</f>
        <v>https://docs.wto.org/imrd/directdoc.asp?DDFDocuments/v/G/SPS/NBDI67A1.docx</v>
      </c>
    </row>
    <row r="414" spans="1:20" ht="240" x14ac:dyDescent="0.25">
      <c r="A414" s="3" t="s">
        <v>43</v>
      </c>
      <c r="B414" s="9">
        <v>46010</v>
      </c>
      <c r="C414" s="13" t="str">
        <f>HYPERLINK("https://eping.wto.org/en/Search?viewData= G/SPS/N/BDI/72/Add.1, G/SPS/N/KEN/239/Add.1, G/SPS/N/RWA/65/Add.1, G/SPS/N/TZA/307/Add.1, G/SPS/N/UGA/291/Add.1"," G/SPS/N/BDI/72/Add.1, G/SPS/N/KEN/239/Add.1, G/SPS/N/RWA/65/Add.1, G/SPS/N/TZA/307/Add.1, G/SPS/N/UGA/291/Add.1")</f>
        <v xml:space="preserve"> G/SPS/N/BDI/72/Add.1, G/SPS/N/KEN/239/Add.1, G/SPS/N/RWA/65/Add.1, G/SPS/N/TZA/307/Add.1, G/SPS/N/UGA/291/Add.1</v>
      </c>
      <c r="D414" s="1" t="s">
        <v>2959</v>
      </c>
      <c r="E414" s="1" t="s">
        <v>2960</v>
      </c>
      <c r="F414" s="1" t="s">
        <v>2961</v>
      </c>
      <c r="G414" s="1" t="s">
        <v>1573</v>
      </c>
      <c r="H414" s="1" t="s">
        <v>115</v>
      </c>
      <c r="I414" s="1" t="s">
        <v>2807</v>
      </c>
      <c r="J414" s="1" t="s">
        <v>23</v>
      </c>
      <c r="K414" s="1" t="s">
        <v>2854</v>
      </c>
      <c r="L414" s="3"/>
      <c r="M414" s="9" t="s">
        <v>23</v>
      </c>
      <c r="N414" s="9" t="s">
        <v>23</v>
      </c>
      <c r="O414" s="9" t="s">
        <v>23</v>
      </c>
      <c r="P414" s="3" t="s">
        <v>71</v>
      </c>
      <c r="Q414" s="3"/>
      <c r="R414" s="3" t="str">
        <f>HYPERLINK("https://docs.wto.org/imrd/directdoc.asp?DDFDocuments/t/G/SPS/NBDI72A1.docx", "https://docs.wto.org/imrd/directdoc.asp?DDFDocuments/t/G/SPS/NBDI72A1.docx")</f>
        <v>https://docs.wto.org/imrd/directdoc.asp?DDFDocuments/t/G/SPS/NBDI72A1.docx</v>
      </c>
      <c r="S414" s="3" t="str">
        <f>HYPERLINK("https://docs.wto.org/imrd/directdoc.asp?DDFDocuments/u/G/SPS/NBDI72A1.docx", "https://docs.wto.org/imrd/directdoc.asp?DDFDocuments/u/G/SPS/NBDI72A1.docx")</f>
        <v>https://docs.wto.org/imrd/directdoc.asp?DDFDocuments/u/G/SPS/NBDI72A1.docx</v>
      </c>
      <c r="T414" s="3" t="str">
        <f>HYPERLINK("https://docs.wto.org/imrd/directdoc.asp?DDFDocuments/v/G/SPS/NBDI72A1.docx", "https://docs.wto.org/imrd/directdoc.asp?DDFDocuments/v/G/SPS/NBDI72A1.docx")</f>
        <v>https://docs.wto.org/imrd/directdoc.asp?DDFDocuments/v/G/SPS/NBDI72A1.docx</v>
      </c>
    </row>
    <row r="415" spans="1:20" ht="90" x14ac:dyDescent="0.25">
      <c r="A415" s="3" t="s">
        <v>84</v>
      </c>
      <c r="B415" s="9">
        <v>46010</v>
      </c>
      <c r="C415" s="13" t="str">
        <f>HYPERLINK("https://eping.wto.org/en/Search?viewData= G/SPS/N/EU/876/Add.1"," G/SPS/N/EU/876/Add.1")</f>
        <v xml:space="preserve"> G/SPS/N/EU/876/Add.1</v>
      </c>
      <c r="D415" s="1" t="s">
        <v>3002</v>
      </c>
      <c r="E415" s="1" t="s">
        <v>3003</v>
      </c>
      <c r="F415" s="1" t="s">
        <v>193</v>
      </c>
      <c r="G415" s="1" t="s">
        <v>23</v>
      </c>
      <c r="H415" s="1" t="s">
        <v>23</v>
      </c>
      <c r="I415" s="1" t="s">
        <v>175</v>
      </c>
      <c r="J415" s="1" t="s">
        <v>23</v>
      </c>
      <c r="K415" s="1" t="s">
        <v>3004</v>
      </c>
      <c r="L415" s="3"/>
      <c r="M415" s="9" t="s">
        <v>23</v>
      </c>
      <c r="N415" s="9" t="s">
        <v>23</v>
      </c>
      <c r="O415" s="9" t="s">
        <v>23</v>
      </c>
      <c r="P415" s="3" t="s">
        <v>71</v>
      </c>
      <c r="Q415" s="1" t="s">
        <v>3005</v>
      </c>
      <c r="R415" s="3" t="str">
        <f>HYPERLINK("https://docs.wto.org/imrd/directdoc.asp?DDFDocuments/t/G/SPS/NEU876A1.docx", "https://docs.wto.org/imrd/directdoc.asp?DDFDocuments/t/G/SPS/NEU876A1.docx")</f>
        <v>https://docs.wto.org/imrd/directdoc.asp?DDFDocuments/t/G/SPS/NEU876A1.docx</v>
      </c>
      <c r="S415" s="3" t="str">
        <f>HYPERLINK("https://docs.wto.org/imrd/directdoc.asp?DDFDocuments/u/G/SPS/NEU876A1.docx", "https://docs.wto.org/imrd/directdoc.asp?DDFDocuments/u/G/SPS/NEU876A1.docx")</f>
        <v>https://docs.wto.org/imrd/directdoc.asp?DDFDocuments/u/G/SPS/NEU876A1.docx</v>
      </c>
      <c r="T415" s="3" t="str">
        <f>HYPERLINK("https://docs.wto.org/imrd/directdoc.asp?DDFDocuments/v/G/SPS/NEU876A1.docx", "https://docs.wto.org/imrd/directdoc.asp?DDFDocuments/v/G/SPS/NEU876A1.docx")</f>
        <v>https://docs.wto.org/imrd/directdoc.asp?DDFDocuments/v/G/SPS/NEU876A1.docx</v>
      </c>
    </row>
    <row r="416" spans="1:20" ht="135" x14ac:dyDescent="0.25">
      <c r="A416" s="3" t="s">
        <v>22</v>
      </c>
      <c r="B416" s="9">
        <v>46010</v>
      </c>
      <c r="C416" s="13" t="str">
        <f>HYPERLINK("https://eping.wto.org/en/Search?viewData= G/SPS/N/BDI/77/Add.1, G/SPS/N/KEN/244/Add.1, G/SPS/N/RWA/70/Add.1, G/SPS/N/TZA/312/Add.1, G/SPS/N/UGA/296/Add.1"," G/SPS/N/BDI/77/Add.1, G/SPS/N/KEN/244/Add.1, G/SPS/N/RWA/70/Add.1, G/SPS/N/TZA/312/Add.1, G/SPS/N/UGA/296/Add.1")</f>
        <v xml:space="preserve"> G/SPS/N/BDI/77/Add.1, G/SPS/N/KEN/244/Add.1, G/SPS/N/RWA/70/Add.1, G/SPS/N/TZA/312/Add.1, G/SPS/N/UGA/296/Add.1</v>
      </c>
      <c r="D416" s="1" t="s">
        <v>2933</v>
      </c>
      <c r="E416" s="1" t="s">
        <v>2934</v>
      </c>
      <c r="F416" s="1" t="s">
        <v>1610</v>
      </c>
      <c r="G416" s="1" t="s">
        <v>1611</v>
      </c>
      <c r="H416" s="1" t="s">
        <v>115</v>
      </c>
      <c r="I416" s="1" t="s">
        <v>2807</v>
      </c>
      <c r="J416" s="1" t="s">
        <v>23</v>
      </c>
      <c r="K416" s="1" t="s">
        <v>2854</v>
      </c>
      <c r="L416" s="3"/>
      <c r="M416" s="9" t="s">
        <v>23</v>
      </c>
      <c r="N416" s="9" t="s">
        <v>23</v>
      </c>
      <c r="O416" s="9" t="s">
        <v>23</v>
      </c>
      <c r="P416" s="3" t="s">
        <v>71</v>
      </c>
      <c r="Q416" s="3"/>
      <c r="R416" s="3" t="str">
        <f>HYPERLINK("https://docs.wto.org/imrd/directdoc.asp?DDFDocuments/t/G/SPS/NBDI77A1.docx", "https://docs.wto.org/imrd/directdoc.asp?DDFDocuments/t/G/SPS/NBDI77A1.docx")</f>
        <v>https://docs.wto.org/imrd/directdoc.asp?DDFDocuments/t/G/SPS/NBDI77A1.docx</v>
      </c>
      <c r="S416" s="3" t="str">
        <f>HYPERLINK("https://docs.wto.org/imrd/directdoc.asp?DDFDocuments/u/G/SPS/NBDI77A1.docx", "https://docs.wto.org/imrd/directdoc.asp?DDFDocuments/u/G/SPS/NBDI77A1.docx")</f>
        <v>https://docs.wto.org/imrd/directdoc.asp?DDFDocuments/u/G/SPS/NBDI77A1.docx</v>
      </c>
      <c r="T416" s="3" t="str">
        <f>HYPERLINK("https://docs.wto.org/imrd/directdoc.asp?DDFDocuments/v/G/SPS/NBDI77A1.docx", "https://docs.wto.org/imrd/directdoc.asp?DDFDocuments/v/G/SPS/NBDI77A1.docx")</f>
        <v>https://docs.wto.org/imrd/directdoc.asp?DDFDocuments/v/G/SPS/NBDI77A1.docx</v>
      </c>
    </row>
    <row r="417" spans="1:20" ht="240" x14ac:dyDescent="0.25">
      <c r="A417" s="3" t="s">
        <v>47</v>
      </c>
      <c r="B417" s="9">
        <v>46010</v>
      </c>
      <c r="C417" s="13" t="str">
        <f>HYPERLINK("https://eping.wto.org/en/Search?viewData= G/SPS/N/BDI/65/Add.1, G/SPS/N/KEN/222/Add.1, G/SPS/N/RWA/58/Add.1, G/SPS/N/TZA/287/Add.1, G/SPS/N/UGA/271/Add.1"," G/SPS/N/BDI/65/Add.1, G/SPS/N/KEN/222/Add.1, G/SPS/N/RWA/58/Add.1, G/SPS/N/TZA/287/Add.1, G/SPS/N/UGA/271/Add.1")</f>
        <v xml:space="preserve"> G/SPS/N/BDI/65/Add.1, G/SPS/N/KEN/222/Add.1, G/SPS/N/RWA/58/Add.1, G/SPS/N/TZA/287/Add.1, G/SPS/N/UGA/271/Add.1</v>
      </c>
      <c r="D417" s="1" t="s">
        <v>2942</v>
      </c>
      <c r="E417" s="1" t="s">
        <v>2943</v>
      </c>
      <c r="F417" s="1" t="s">
        <v>2944</v>
      </c>
      <c r="G417" s="1" t="s">
        <v>1573</v>
      </c>
      <c r="H417" s="1" t="s">
        <v>115</v>
      </c>
      <c r="I417" s="1" t="s">
        <v>2938</v>
      </c>
      <c r="J417" s="1" t="s">
        <v>23</v>
      </c>
      <c r="K417" s="1" t="s">
        <v>2939</v>
      </c>
      <c r="L417" s="3"/>
      <c r="M417" s="9" t="s">
        <v>23</v>
      </c>
      <c r="N417" s="9" t="s">
        <v>23</v>
      </c>
      <c r="O417" s="9" t="s">
        <v>23</v>
      </c>
      <c r="P417" s="3" t="s">
        <v>71</v>
      </c>
      <c r="Q417" s="3"/>
      <c r="R417" s="3" t="str">
        <f>HYPERLINK("https://docs.wto.org/imrd/directdoc.asp?DDFDocuments/t/G/SPS/NBDI65A1.docx", "https://docs.wto.org/imrd/directdoc.asp?DDFDocuments/t/G/SPS/NBDI65A1.docx")</f>
        <v>https://docs.wto.org/imrd/directdoc.asp?DDFDocuments/t/G/SPS/NBDI65A1.docx</v>
      </c>
      <c r="S417" s="3" t="str">
        <f>HYPERLINK("https://docs.wto.org/imrd/directdoc.asp?DDFDocuments/u/G/SPS/NBDI65A1.docx", "https://docs.wto.org/imrd/directdoc.asp?DDFDocuments/u/G/SPS/NBDI65A1.docx")</f>
        <v>https://docs.wto.org/imrd/directdoc.asp?DDFDocuments/u/G/SPS/NBDI65A1.docx</v>
      </c>
      <c r="T417" s="3" t="str">
        <f>HYPERLINK("https://docs.wto.org/imrd/directdoc.asp?DDFDocuments/v/G/SPS/NBDI65A1.docx", "https://docs.wto.org/imrd/directdoc.asp?DDFDocuments/v/G/SPS/NBDI65A1.docx")</f>
        <v>https://docs.wto.org/imrd/directdoc.asp?DDFDocuments/v/G/SPS/NBDI65A1.docx</v>
      </c>
    </row>
    <row r="418" spans="1:20" ht="165" x14ac:dyDescent="0.25">
      <c r="A418" s="3" t="s">
        <v>22</v>
      </c>
      <c r="B418" s="9">
        <v>46010</v>
      </c>
      <c r="C418" s="13" t="str">
        <f>HYPERLINK("https://eping.wto.org/en/Search?viewData= G/SPS/N/BDI/78/Add.1, G/SPS/N/KEN/245/Add.1, G/SPS/N/RWA/71/Add.1, G/SPS/N/TZA/313/Add.1, G/SPS/N/UGA/297/Add.1"," G/SPS/N/BDI/78/Add.1, G/SPS/N/KEN/245/Add.1, G/SPS/N/RWA/71/Add.1, G/SPS/N/TZA/313/Add.1, G/SPS/N/UGA/297/Add.1")</f>
        <v xml:space="preserve"> G/SPS/N/BDI/78/Add.1, G/SPS/N/KEN/245/Add.1, G/SPS/N/RWA/71/Add.1, G/SPS/N/TZA/313/Add.1, G/SPS/N/UGA/297/Add.1</v>
      </c>
      <c r="D418" s="1" t="s">
        <v>2940</v>
      </c>
      <c r="E418" s="1" t="s">
        <v>2941</v>
      </c>
      <c r="F418" s="1" t="s">
        <v>1659</v>
      </c>
      <c r="G418" s="1" t="s">
        <v>1660</v>
      </c>
      <c r="H418" s="1" t="s">
        <v>115</v>
      </c>
      <c r="I418" s="1" t="s">
        <v>2807</v>
      </c>
      <c r="J418" s="1" t="s">
        <v>23</v>
      </c>
      <c r="K418" s="1" t="s">
        <v>2854</v>
      </c>
      <c r="L418" s="3"/>
      <c r="M418" s="9" t="s">
        <v>23</v>
      </c>
      <c r="N418" s="9" t="s">
        <v>23</v>
      </c>
      <c r="O418" s="9" t="s">
        <v>23</v>
      </c>
      <c r="P418" s="3" t="s">
        <v>71</v>
      </c>
      <c r="Q418" s="3"/>
      <c r="R418" s="3" t="str">
        <f>HYPERLINK("https://docs.wto.org/imrd/directdoc.asp?DDFDocuments/t/G/SPS/NBDI78A1.docx", "https://docs.wto.org/imrd/directdoc.asp?DDFDocuments/t/G/SPS/NBDI78A1.docx")</f>
        <v>https://docs.wto.org/imrd/directdoc.asp?DDFDocuments/t/G/SPS/NBDI78A1.docx</v>
      </c>
      <c r="S418" s="3" t="str">
        <f>HYPERLINK("https://docs.wto.org/imrd/directdoc.asp?DDFDocuments/u/G/SPS/NBDI78A1.docx", "https://docs.wto.org/imrd/directdoc.asp?DDFDocuments/u/G/SPS/NBDI78A1.docx")</f>
        <v>https://docs.wto.org/imrd/directdoc.asp?DDFDocuments/u/G/SPS/NBDI78A1.docx</v>
      </c>
      <c r="T418" s="3" t="str">
        <f>HYPERLINK("https://docs.wto.org/imrd/directdoc.asp?DDFDocuments/v/G/SPS/NBDI78A1.docx", "https://docs.wto.org/imrd/directdoc.asp?DDFDocuments/v/G/SPS/NBDI78A1.docx")</f>
        <v>https://docs.wto.org/imrd/directdoc.asp?DDFDocuments/v/G/SPS/NBDI78A1.docx</v>
      </c>
    </row>
    <row r="419" spans="1:20" ht="135" x14ac:dyDescent="0.25">
      <c r="A419" s="3" t="s">
        <v>28</v>
      </c>
      <c r="B419" s="9">
        <v>46010</v>
      </c>
      <c r="C419" s="13" t="str">
        <f>HYPERLINK("https://eping.wto.org/en/Search?viewData= G/SPS/N/BDI/77/Add.1, G/SPS/N/KEN/244/Add.1, G/SPS/N/RWA/70/Add.1, G/SPS/N/TZA/312/Add.1, G/SPS/N/UGA/296/Add.1"," G/SPS/N/BDI/77/Add.1, G/SPS/N/KEN/244/Add.1, G/SPS/N/RWA/70/Add.1, G/SPS/N/TZA/312/Add.1, G/SPS/N/UGA/296/Add.1")</f>
        <v xml:space="preserve"> G/SPS/N/BDI/77/Add.1, G/SPS/N/KEN/244/Add.1, G/SPS/N/RWA/70/Add.1, G/SPS/N/TZA/312/Add.1, G/SPS/N/UGA/296/Add.1</v>
      </c>
      <c r="D419" s="1" t="s">
        <v>2933</v>
      </c>
      <c r="E419" s="1" t="s">
        <v>2934</v>
      </c>
      <c r="F419" s="1" t="s">
        <v>1610</v>
      </c>
      <c r="G419" s="1" t="s">
        <v>1611</v>
      </c>
      <c r="H419" s="1" t="s">
        <v>115</v>
      </c>
      <c r="I419" s="1" t="s">
        <v>2807</v>
      </c>
      <c r="J419" s="1" t="s">
        <v>23</v>
      </c>
      <c r="K419" s="1" t="s">
        <v>2863</v>
      </c>
      <c r="L419" s="3"/>
      <c r="M419" s="9" t="s">
        <v>23</v>
      </c>
      <c r="N419" s="9" t="s">
        <v>23</v>
      </c>
      <c r="O419" s="9" t="s">
        <v>23</v>
      </c>
      <c r="P419" s="3" t="s">
        <v>71</v>
      </c>
      <c r="Q419" s="3"/>
      <c r="R419" s="3" t="str">
        <f>HYPERLINK("https://docs.wto.org/imrd/directdoc.asp?DDFDocuments/t/G/SPS/NBDI77A1.docx", "https://docs.wto.org/imrd/directdoc.asp?DDFDocuments/t/G/SPS/NBDI77A1.docx")</f>
        <v>https://docs.wto.org/imrd/directdoc.asp?DDFDocuments/t/G/SPS/NBDI77A1.docx</v>
      </c>
      <c r="S419" s="3" t="str">
        <f>HYPERLINK("https://docs.wto.org/imrd/directdoc.asp?DDFDocuments/u/G/SPS/NBDI77A1.docx", "https://docs.wto.org/imrd/directdoc.asp?DDFDocuments/u/G/SPS/NBDI77A1.docx")</f>
        <v>https://docs.wto.org/imrd/directdoc.asp?DDFDocuments/u/G/SPS/NBDI77A1.docx</v>
      </c>
      <c r="T419" s="3" t="str">
        <f>HYPERLINK("https://docs.wto.org/imrd/directdoc.asp?DDFDocuments/v/G/SPS/NBDI77A1.docx", "https://docs.wto.org/imrd/directdoc.asp?DDFDocuments/v/G/SPS/NBDI77A1.docx")</f>
        <v>https://docs.wto.org/imrd/directdoc.asp?DDFDocuments/v/G/SPS/NBDI77A1.docx</v>
      </c>
    </row>
    <row r="420" spans="1:20" ht="240" x14ac:dyDescent="0.25">
      <c r="A420" s="3" t="s">
        <v>28</v>
      </c>
      <c r="B420" s="9">
        <v>46010</v>
      </c>
      <c r="C420" s="13" t="str">
        <f>HYPERLINK("https://eping.wto.org/en/Search?viewData= G/SPS/N/BDI/72/Add.1, G/SPS/N/KEN/239/Add.1, G/SPS/N/RWA/65/Add.1, G/SPS/N/TZA/307/Add.1, G/SPS/N/UGA/291/Add.1"," G/SPS/N/BDI/72/Add.1, G/SPS/N/KEN/239/Add.1, G/SPS/N/RWA/65/Add.1, G/SPS/N/TZA/307/Add.1, G/SPS/N/UGA/291/Add.1")</f>
        <v xml:space="preserve"> G/SPS/N/BDI/72/Add.1, G/SPS/N/KEN/239/Add.1, G/SPS/N/RWA/65/Add.1, G/SPS/N/TZA/307/Add.1, G/SPS/N/UGA/291/Add.1</v>
      </c>
      <c r="D420" s="1" t="s">
        <v>2959</v>
      </c>
      <c r="E420" s="1" t="s">
        <v>2960</v>
      </c>
      <c r="F420" s="1" t="s">
        <v>2961</v>
      </c>
      <c r="G420" s="1" t="s">
        <v>1573</v>
      </c>
      <c r="H420" s="1" t="s">
        <v>115</v>
      </c>
      <c r="I420" s="1" t="s">
        <v>2807</v>
      </c>
      <c r="J420" s="1" t="s">
        <v>23</v>
      </c>
      <c r="K420" s="1" t="s">
        <v>2863</v>
      </c>
      <c r="L420" s="3"/>
      <c r="M420" s="9" t="s">
        <v>23</v>
      </c>
      <c r="N420" s="9" t="s">
        <v>23</v>
      </c>
      <c r="O420" s="9" t="s">
        <v>23</v>
      </c>
      <c r="P420" s="3" t="s">
        <v>71</v>
      </c>
      <c r="Q420" s="3"/>
      <c r="R420" s="3" t="str">
        <f>HYPERLINK("https://docs.wto.org/imrd/directdoc.asp?DDFDocuments/t/G/SPS/NBDI72A1.docx", "https://docs.wto.org/imrd/directdoc.asp?DDFDocuments/t/G/SPS/NBDI72A1.docx")</f>
        <v>https://docs.wto.org/imrd/directdoc.asp?DDFDocuments/t/G/SPS/NBDI72A1.docx</v>
      </c>
      <c r="S420" s="3" t="str">
        <f>HYPERLINK("https://docs.wto.org/imrd/directdoc.asp?DDFDocuments/u/G/SPS/NBDI72A1.docx", "https://docs.wto.org/imrd/directdoc.asp?DDFDocuments/u/G/SPS/NBDI72A1.docx")</f>
        <v>https://docs.wto.org/imrd/directdoc.asp?DDFDocuments/u/G/SPS/NBDI72A1.docx</v>
      </c>
      <c r="T420" s="3" t="str">
        <f>HYPERLINK("https://docs.wto.org/imrd/directdoc.asp?DDFDocuments/v/G/SPS/NBDI72A1.docx", "https://docs.wto.org/imrd/directdoc.asp?DDFDocuments/v/G/SPS/NBDI72A1.docx")</f>
        <v>https://docs.wto.org/imrd/directdoc.asp?DDFDocuments/v/G/SPS/NBDI72A1.docx</v>
      </c>
    </row>
    <row r="421" spans="1:20" ht="90" x14ac:dyDescent="0.25">
      <c r="A421" s="3" t="s">
        <v>84</v>
      </c>
      <c r="B421" s="9">
        <v>46010</v>
      </c>
      <c r="C421" s="13" t="str">
        <f>HYPERLINK("https://eping.wto.org/en/Search?viewData= G/SPS/N/EU/902"," G/SPS/N/EU/902")</f>
        <v xml:space="preserve"> G/SPS/N/EU/902</v>
      </c>
      <c r="D421" s="1" t="s">
        <v>3006</v>
      </c>
      <c r="E421" s="1" t="s">
        <v>3007</v>
      </c>
      <c r="F421" s="1" t="s">
        <v>3008</v>
      </c>
      <c r="G421" s="1" t="s">
        <v>23</v>
      </c>
      <c r="H421" s="1" t="s">
        <v>23</v>
      </c>
      <c r="I421" s="1" t="s">
        <v>196</v>
      </c>
      <c r="J421" s="1" t="s">
        <v>23</v>
      </c>
      <c r="K421" s="1" t="s">
        <v>3009</v>
      </c>
      <c r="L421" s="3"/>
      <c r="M421" s="9" t="s">
        <v>23</v>
      </c>
      <c r="N421" s="9">
        <v>46008</v>
      </c>
      <c r="O421" s="9">
        <v>46030</v>
      </c>
      <c r="P421" s="3" t="s">
        <v>24</v>
      </c>
      <c r="Q421" s="1" t="s">
        <v>3010</v>
      </c>
      <c r="R421" s="3" t="str">
        <f>HYPERLINK("https://docs.wto.org/imrd/directdoc.asp?DDFDocuments/t/G/SPS/NEU902.docx", "https://docs.wto.org/imrd/directdoc.asp?DDFDocuments/t/G/SPS/NEU902.docx")</f>
        <v>https://docs.wto.org/imrd/directdoc.asp?DDFDocuments/t/G/SPS/NEU902.docx</v>
      </c>
      <c r="S421" s="3" t="str">
        <f>HYPERLINK("https://docs.wto.org/imrd/directdoc.asp?DDFDocuments/u/G/SPS/NEU902.docx", "https://docs.wto.org/imrd/directdoc.asp?DDFDocuments/u/G/SPS/NEU902.docx")</f>
        <v>https://docs.wto.org/imrd/directdoc.asp?DDFDocuments/u/G/SPS/NEU902.docx</v>
      </c>
      <c r="T421" s="3" t="str">
        <f>HYPERLINK("https://docs.wto.org/imrd/directdoc.asp?DDFDocuments/v/G/SPS/NEU902.docx", "https://docs.wto.org/imrd/directdoc.asp?DDFDocuments/v/G/SPS/NEU902.docx")</f>
        <v>https://docs.wto.org/imrd/directdoc.asp?DDFDocuments/v/G/SPS/NEU902.docx</v>
      </c>
    </row>
    <row r="422" spans="1:20" ht="240" x14ac:dyDescent="0.25">
      <c r="A422" s="3" t="s">
        <v>43</v>
      </c>
      <c r="B422" s="9">
        <v>46010</v>
      </c>
      <c r="C422" s="13" t="str">
        <f>HYPERLINK("https://eping.wto.org/en/Search?viewData= G/SPS/N/BDI/66/Add.1, G/SPS/N/KEN/223/Add.1, G/SPS/N/RWA/59/Add.1, G/SPS/N/TZA/288/Add.1, G/SPS/N/UGA/272/Add.1"," G/SPS/N/BDI/66/Add.1, G/SPS/N/KEN/223/Add.1, G/SPS/N/RWA/59/Add.1, G/SPS/N/TZA/288/Add.1, G/SPS/N/UGA/272/Add.1")</f>
        <v xml:space="preserve"> G/SPS/N/BDI/66/Add.1, G/SPS/N/KEN/223/Add.1, G/SPS/N/RWA/59/Add.1, G/SPS/N/TZA/288/Add.1, G/SPS/N/UGA/272/Add.1</v>
      </c>
      <c r="D422" s="1" t="s">
        <v>2946</v>
      </c>
      <c r="E422" s="1" t="s">
        <v>2947</v>
      </c>
      <c r="F422" s="1" t="s">
        <v>2948</v>
      </c>
      <c r="G422" s="1" t="s">
        <v>1573</v>
      </c>
      <c r="H422" s="1" t="s">
        <v>115</v>
      </c>
      <c r="I422" s="1" t="s">
        <v>2807</v>
      </c>
      <c r="J422" s="1" t="s">
        <v>23</v>
      </c>
      <c r="K422" s="1" t="s">
        <v>2939</v>
      </c>
      <c r="L422" s="3"/>
      <c r="M422" s="9" t="s">
        <v>23</v>
      </c>
      <c r="N422" s="9" t="s">
        <v>23</v>
      </c>
      <c r="O422" s="9" t="s">
        <v>23</v>
      </c>
      <c r="P422" s="3" t="s">
        <v>71</v>
      </c>
      <c r="Q422" s="3"/>
      <c r="R422" s="3" t="str">
        <f>HYPERLINK("https://docs.wto.org/imrd/directdoc.asp?DDFDocuments/t/G/SPS/NBDI66A1.docx", "https://docs.wto.org/imrd/directdoc.asp?DDFDocuments/t/G/SPS/NBDI66A1.docx")</f>
        <v>https://docs.wto.org/imrd/directdoc.asp?DDFDocuments/t/G/SPS/NBDI66A1.docx</v>
      </c>
      <c r="S422" s="3" t="str">
        <f>HYPERLINK("https://docs.wto.org/imrd/directdoc.asp?DDFDocuments/u/G/SPS/NBDI66A1.docx", "https://docs.wto.org/imrd/directdoc.asp?DDFDocuments/u/G/SPS/NBDI66A1.docx")</f>
        <v>https://docs.wto.org/imrd/directdoc.asp?DDFDocuments/u/G/SPS/NBDI66A1.docx</v>
      </c>
      <c r="T422" s="3" t="str">
        <f>HYPERLINK("https://docs.wto.org/imrd/directdoc.asp?DDFDocuments/v/G/SPS/NBDI66A1.docx", "https://docs.wto.org/imrd/directdoc.asp?DDFDocuments/v/G/SPS/NBDI66A1.docx")</f>
        <v>https://docs.wto.org/imrd/directdoc.asp?DDFDocuments/v/G/SPS/NBDI66A1.docx</v>
      </c>
    </row>
    <row r="423" spans="1:20" ht="165" x14ac:dyDescent="0.25">
      <c r="A423" s="3" t="s">
        <v>43</v>
      </c>
      <c r="B423" s="9">
        <v>46010</v>
      </c>
      <c r="C423" s="13" t="str">
        <f>HYPERLINK("https://eping.wto.org/en/Search?viewData= G/SPS/N/BDI/79/Add.1, G/SPS/N/KEN/246/Add.1, G/SPS/N/RWA/72/Add.1, G/SPS/N/TZA/314/Add.1, G/SPS/N/UGA/298/Add.1"," G/SPS/N/BDI/79/Add.1, G/SPS/N/KEN/246/Add.1, G/SPS/N/RWA/72/Add.1, G/SPS/N/TZA/314/Add.1, G/SPS/N/UGA/298/Add.1")</f>
        <v xml:space="preserve"> G/SPS/N/BDI/79/Add.1, G/SPS/N/KEN/246/Add.1, G/SPS/N/RWA/72/Add.1, G/SPS/N/TZA/314/Add.1, G/SPS/N/UGA/298/Add.1</v>
      </c>
      <c r="D423" s="1" t="s">
        <v>2952</v>
      </c>
      <c r="E423" s="1" t="s">
        <v>2953</v>
      </c>
      <c r="F423" s="1" t="s">
        <v>1616</v>
      </c>
      <c r="G423" s="1" t="s">
        <v>1617</v>
      </c>
      <c r="H423" s="1" t="s">
        <v>115</v>
      </c>
      <c r="I423" s="1" t="s">
        <v>2807</v>
      </c>
      <c r="J423" s="1" t="s">
        <v>23</v>
      </c>
      <c r="K423" s="1" t="s">
        <v>2857</v>
      </c>
      <c r="L423" s="3"/>
      <c r="M423" s="9" t="s">
        <v>23</v>
      </c>
      <c r="N423" s="9" t="s">
        <v>23</v>
      </c>
      <c r="O423" s="9" t="s">
        <v>23</v>
      </c>
      <c r="P423" s="3" t="s">
        <v>71</v>
      </c>
      <c r="Q423" s="3"/>
      <c r="R423" s="3" t="str">
        <f>HYPERLINK("https://docs.wto.org/imrd/directdoc.asp?DDFDocuments/t/G/SPS/NBDI79A1.docx", "https://docs.wto.org/imrd/directdoc.asp?DDFDocuments/t/G/SPS/NBDI79A1.docx")</f>
        <v>https://docs.wto.org/imrd/directdoc.asp?DDFDocuments/t/G/SPS/NBDI79A1.docx</v>
      </c>
      <c r="S423" s="3" t="str">
        <f>HYPERLINK("https://docs.wto.org/imrd/directdoc.asp?DDFDocuments/u/G/SPS/NBDI79A1.docx", "https://docs.wto.org/imrd/directdoc.asp?DDFDocuments/u/G/SPS/NBDI79A1.docx")</f>
        <v>https://docs.wto.org/imrd/directdoc.asp?DDFDocuments/u/G/SPS/NBDI79A1.docx</v>
      </c>
      <c r="T423" s="3" t="str">
        <f>HYPERLINK("https://docs.wto.org/imrd/directdoc.asp?DDFDocuments/v/G/SPS/NBDI79A1.docx", "https://docs.wto.org/imrd/directdoc.asp?DDFDocuments/v/G/SPS/NBDI79A1.docx")</f>
        <v>https://docs.wto.org/imrd/directdoc.asp?DDFDocuments/v/G/SPS/NBDI79A1.docx</v>
      </c>
    </row>
    <row r="424" spans="1:20" ht="409.5" x14ac:dyDescent="0.25">
      <c r="A424" s="3" t="s">
        <v>43</v>
      </c>
      <c r="B424" s="9">
        <v>46010</v>
      </c>
      <c r="C424" s="13" t="str">
        <f>HYPERLINK("https://eping.wto.org/en/Search?viewData= G/SPS/N/BDI/82/Add.1, G/SPS/N/KEN/249/Add.1, G/SPS/N/RWA/75/Add.1, G/SPS/N/TZA/317/Add.1, G/SPS/N/UGA/301/Add.1"," G/SPS/N/BDI/82/Add.1, G/SPS/N/KEN/249/Add.1, G/SPS/N/RWA/75/Add.1, G/SPS/N/TZA/317/Add.1, G/SPS/N/UGA/301/Add.1")</f>
        <v xml:space="preserve"> G/SPS/N/BDI/82/Add.1, G/SPS/N/KEN/249/Add.1, G/SPS/N/RWA/75/Add.1, G/SPS/N/TZA/317/Add.1, G/SPS/N/UGA/301/Add.1</v>
      </c>
      <c r="D424" s="1" t="s">
        <v>2954</v>
      </c>
      <c r="E424" s="1" t="s">
        <v>2955</v>
      </c>
      <c r="F424" s="1" t="s">
        <v>2956</v>
      </c>
      <c r="G424" s="1" t="s">
        <v>1588</v>
      </c>
      <c r="H424" s="1" t="s">
        <v>115</v>
      </c>
      <c r="I424" s="1" t="s">
        <v>2807</v>
      </c>
      <c r="J424" s="1" t="s">
        <v>23</v>
      </c>
      <c r="K424" s="1" t="s">
        <v>2854</v>
      </c>
      <c r="L424" s="3"/>
      <c r="M424" s="9" t="s">
        <v>23</v>
      </c>
      <c r="N424" s="9" t="s">
        <v>23</v>
      </c>
      <c r="O424" s="9" t="s">
        <v>23</v>
      </c>
      <c r="P424" s="3" t="s">
        <v>71</v>
      </c>
      <c r="Q424" s="3"/>
      <c r="R424" s="3" t="str">
        <f>HYPERLINK("https://docs.wto.org/imrd/directdoc.asp?DDFDocuments/t/G/SPS/NBDI82A1.docx", "https://docs.wto.org/imrd/directdoc.asp?DDFDocuments/t/G/SPS/NBDI82A1.docx")</f>
        <v>https://docs.wto.org/imrd/directdoc.asp?DDFDocuments/t/G/SPS/NBDI82A1.docx</v>
      </c>
      <c r="S424" s="3" t="str">
        <f>HYPERLINK("https://docs.wto.org/imrd/directdoc.asp?DDFDocuments/u/G/SPS/NBDI82A1.docx", "https://docs.wto.org/imrd/directdoc.asp?DDFDocuments/u/G/SPS/NBDI82A1.docx")</f>
        <v>https://docs.wto.org/imrd/directdoc.asp?DDFDocuments/u/G/SPS/NBDI82A1.docx</v>
      </c>
      <c r="T424" s="3" t="str">
        <f>HYPERLINK("https://docs.wto.org/imrd/directdoc.asp?DDFDocuments/v/G/SPS/NBDI82A1.docx", "https://docs.wto.org/imrd/directdoc.asp?DDFDocuments/v/G/SPS/NBDI82A1.docx")</f>
        <v>https://docs.wto.org/imrd/directdoc.asp?DDFDocuments/v/G/SPS/NBDI82A1.docx</v>
      </c>
    </row>
    <row r="425" spans="1:20" ht="409.5" x14ac:dyDescent="0.25">
      <c r="A425" s="3" t="s">
        <v>126</v>
      </c>
      <c r="B425" s="9">
        <v>46010</v>
      </c>
      <c r="C425" s="13" t="str">
        <f>HYPERLINK("https://eping.wto.org/en/Search?viewData= G/SPS/N/BDI/82/Add.1, G/SPS/N/KEN/249/Add.1, G/SPS/N/RWA/75/Add.1, G/SPS/N/TZA/317/Add.1, G/SPS/N/UGA/301/Add.1"," G/SPS/N/BDI/82/Add.1, G/SPS/N/KEN/249/Add.1, G/SPS/N/RWA/75/Add.1, G/SPS/N/TZA/317/Add.1, G/SPS/N/UGA/301/Add.1")</f>
        <v xml:space="preserve"> G/SPS/N/BDI/82/Add.1, G/SPS/N/KEN/249/Add.1, G/SPS/N/RWA/75/Add.1, G/SPS/N/TZA/317/Add.1, G/SPS/N/UGA/301/Add.1</v>
      </c>
      <c r="D425" s="1" t="s">
        <v>2954</v>
      </c>
      <c r="E425" s="1" t="s">
        <v>2955</v>
      </c>
      <c r="F425" s="1" t="s">
        <v>2956</v>
      </c>
      <c r="G425" s="1" t="s">
        <v>1588</v>
      </c>
      <c r="H425" s="1" t="s">
        <v>115</v>
      </c>
      <c r="I425" s="1" t="s">
        <v>2807</v>
      </c>
      <c r="J425" s="1" t="s">
        <v>23</v>
      </c>
      <c r="K425" s="1" t="s">
        <v>2854</v>
      </c>
      <c r="L425" s="3"/>
      <c r="M425" s="9" t="s">
        <v>23</v>
      </c>
      <c r="N425" s="9" t="s">
        <v>23</v>
      </c>
      <c r="O425" s="9" t="s">
        <v>23</v>
      </c>
      <c r="P425" s="3" t="s">
        <v>71</v>
      </c>
      <c r="Q425" s="3"/>
      <c r="R425" s="3" t="str">
        <f>HYPERLINK("https://docs.wto.org/imrd/directdoc.asp?DDFDocuments/t/G/SPS/NBDI82A1.docx", "https://docs.wto.org/imrd/directdoc.asp?DDFDocuments/t/G/SPS/NBDI82A1.docx")</f>
        <v>https://docs.wto.org/imrd/directdoc.asp?DDFDocuments/t/G/SPS/NBDI82A1.docx</v>
      </c>
      <c r="S425" s="3" t="str">
        <f>HYPERLINK("https://docs.wto.org/imrd/directdoc.asp?DDFDocuments/u/G/SPS/NBDI82A1.docx", "https://docs.wto.org/imrd/directdoc.asp?DDFDocuments/u/G/SPS/NBDI82A1.docx")</f>
        <v>https://docs.wto.org/imrd/directdoc.asp?DDFDocuments/u/G/SPS/NBDI82A1.docx</v>
      </c>
      <c r="T425" s="3" t="str">
        <f>HYPERLINK("https://docs.wto.org/imrd/directdoc.asp?DDFDocuments/v/G/SPS/NBDI82A1.docx", "https://docs.wto.org/imrd/directdoc.asp?DDFDocuments/v/G/SPS/NBDI82A1.docx")</f>
        <v>https://docs.wto.org/imrd/directdoc.asp?DDFDocuments/v/G/SPS/NBDI82A1.docx</v>
      </c>
    </row>
    <row r="426" spans="1:20" ht="240" x14ac:dyDescent="0.25">
      <c r="A426" s="3" t="s">
        <v>47</v>
      </c>
      <c r="B426" s="9">
        <v>46010</v>
      </c>
      <c r="C426" s="13" t="str">
        <f>HYPERLINK("https://eping.wto.org/en/Search?viewData= G/SPS/N/BDI/72/Add.1, G/SPS/N/KEN/239/Add.1, G/SPS/N/RWA/65/Add.1, G/SPS/N/TZA/307/Add.1, G/SPS/N/UGA/291/Add.1"," G/SPS/N/BDI/72/Add.1, G/SPS/N/KEN/239/Add.1, G/SPS/N/RWA/65/Add.1, G/SPS/N/TZA/307/Add.1, G/SPS/N/UGA/291/Add.1")</f>
        <v xml:space="preserve"> G/SPS/N/BDI/72/Add.1, G/SPS/N/KEN/239/Add.1, G/SPS/N/RWA/65/Add.1, G/SPS/N/TZA/307/Add.1, G/SPS/N/UGA/291/Add.1</v>
      </c>
      <c r="D426" s="1" t="s">
        <v>2959</v>
      </c>
      <c r="E426" s="1" t="s">
        <v>2960</v>
      </c>
      <c r="F426" s="1" t="s">
        <v>2961</v>
      </c>
      <c r="G426" s="1" t="s">
        <v>1573</v>
      </c>
      <c r="H426" s="1" t="s">
        <v>115</v>
      </c>
      <c r="I426" s="1" t="s">
        <v>2807</v>
      </c>
      <c r="J426" s="1" t="s">
        <v>23</v>
      </c>
      <c r="K426" s="1" t="s">
        <v>2854</v>
      </c>
      <c r="L426" s="3"/>
      <c r="M426" s="9" t="s">
        <v>23</v>
      </c>
      <c r="N426" s="9" t="s">
        <v>23</v>
      </c>
      <c r="O426" s="9" t="s">
        <v>23</v>
      </c>
      <c r="P426" s="3" t="s">
        <v>71</v>
      </c>
      <c r="Q426" s="3"/>
      <c r="R426" s="3" t="str">
        <f>HYPERLINK("https://docs.wto.org/imrd/directdoc.asp?DDFDocuments/t/G/SPS/NBDI72A1.docx", "https://docs.wto.org/imrd/directdoc.asp?DDFDocuments/t/G/SPS/NBDI72A1.docx")</f>
        <v>https://docs.wto.org/imrd/directdoc.asp?DDFDocuments/t/G/SPS/NBDI72A1.docx</v>
      </c>
      <c r="S426" s="3" t="str">
        <f>HYPERLINK("https://docs.wto.org/imrd/directdoc.asp?DDFDocuments/u/G/SPS/NBDI72A1.docx", "https://docs.wto.org/imrd/directdoc.asp?DDFDocuments/u/G/SPS/NBDI72A1.docx")</f>
        <v>https://docs.wto.org/imrd/directdoc.asp?DDFDocuments/u/G/SPS/NBDI72A1.docx</v>
      </c>
      <c r="T426" s="3" t="str">
        <f>HYPERLINK("https://docs.wto.org/imrd/directdoc.asp?DDFDocuments/v/G/SPS/NBDI72A1.docx", "https://docs.wto.org/imrd/directdoc.asp?DDFDocuments/v/G/SPS/NBDI72A1.docx")</f>
        <v>https://docs.wto.org/imrd/directdoc.asp?DDFDocuments/v/G/SPS/NBDI72A1.docx</v>
      </c>
    </row>
    <row r="427" spans="1:20" ht="45" x14ac:dyDescent="0.25">
      <c r="A427" s="3" t="s">
        <v>72</v>
      </c>
      <c r="B427" s="9">
        <v>46013</v>
      </c>
      <c r="C427" s="13" t="str">
        <f>HYPERLINK("https://eping.wto.org/en/Search?viewData= G/SPS/N/JPN/1380"," G/SPS/N/JPN/1380")</f>
        <v xml:space="preserve"> G/SPS/N/JPN/1380</v>
      </c>
      <c r="D427" s="1" t="s">
        <v>3011</v>
      </c>
      <c r="E427" s="1" t="s">
        <v>3012</v>
      </c>
      <c r="F427" s="1" t="s">
        <v>3013</v>
      </c>
      <c r="G427" s="1" t="s">
        <v>23</v>
      </c>
      <c r="H427" s="1" t="s">
        <v>23</v>
      </c>
      <c r="I427" s="1" t="s">
        <v>180</v>
      </c>
      <c r="J427" s="1" t="s">
        <v>23</v>
      </c>
      <c r="K427" s="1" t="s">
        <v>3014</v>
      </c>
      <c r="L427" s="3" t="s">
        <v>23</v>
      </c>
      <c r="M427" s="9">
        <v>46073</v>
      </c>
      <c r="N427" s="9" t="s">
        <v>23</v>
      </c>
      <c r="O427" s="9" t="s">
        <v>23</v>
      </c>
      <c r="P427" s="3" t="s">
        <v>24</v>
      </c>
      <c r="Q427" s="3"/>
      <c r="R427" s="3" t="str">
        <f>HYPERLINK("https://docs.wto.org/imrd/directdoc.asp?DDFDocuments/t/G/SPS/NJPN1380.docx", "https://docs.wto.org/imrd/directdoc.asp?DDFDocuments/t/G/SPS/NJPN1380.docx")</f>
        <v>https://docs.wto.org/imrd/directdoc.asp?DDFDocuments/t/G/SPS/NJPN1380.docx</v>
      </c>
      <c r="S427" s="3" t="str">
        <f>HYPERLINK("https://docs.wto.org/imrd/directdoc.asp?DDFDocuments/u/G/SPS/NJPN1380.docx", "https://docs.wto.org/imrd/directdoc.asp?DDFDocuments/u/G/SPS/NJPN1380.docx")</f>
        <v>https://docs.wto.org/imrd/directdoc.asp?DDFDocuments/u/G/SPS/NJPN1380.docx</v>
      </c>
      <c r="T427" s="3" t="str">
        <f>HYPERLINK("https://docs.wto.org/imrd/directdoc.asp?DDFDocuments/v/G/SPS/NJPN1380.docx", "https://docs.wto.org/imrd/directdoc.asp?DDFDocuments/v/G/SPS/NJPN1380.docx")</f>
        <v>https://docs.wto.org/imrd/directdoc.asp?DDFDocuments/v/G/SPS/NJPN1380.docx</v>
      </c>
    </row>
    <row r="428" spans="1:20" ht="105" x14ac:dyDescent="0.25">
      <c r="A428" s="3" t="s">
        <v>25</v>
      </c>
      <c r="B428" s="9">
        <v>46013</v>
      </c>
      <c r="C428" s="13" t="str">
        <f>HYPERLINK("https://eping.wto.org/en/Search?viewData= G/SPS/N/CRI/346"," G/SPS/N/CRI/346")</f>
        <v xml:space="preserve"> G/SPS/N/CRI/346</v>
      </c>
      <c r="D428" s="1" t="s">
        <v>3015</v>
      </c>
      <c r="E428" s="1" t="s">
        <v>3016</v>
      </c>
      <c r="F428" s="1" t="s">
        <v>3017</v>
      </c>
      <c r="G428" s="1" t="s">
        <v>181</v>
      </c>
      <c r="H428" s="1" t="s">
        <v>23</v>
      </c>
      <c r="I428" s="1" t="s">
        <v>171</v>
      </c>
      <c r="J428" s="1" t="s">
        <v>23</v>
      </c>
      <c r="K428" s="1" t="s">
        <v>2693</v>
      </c>
      <c r="L428" s="3" t="s">
        <v>3018</v>
      </c>
      <c r="M428" s="9">
        <v>46073</v>
      </c>
      <c r="N428" s="9" t="s">
        <v>23</v>
      </c>
      <c r="O428" s="9" t="s">
        <v>23</v>
      </c>
      <c r="P428" s="3" t="s">
        <v>24</v>
      </c>
      <c r="Q428" s="1" t="s">
        <v>3019</v>
      </c>
      <c r="R428" s="3" t="str">
        <f>HYPERLINK("https://docs.wto.org/imrd/directdoc.asp?DDFDocuments/t/G/SPS/NCRI346.docx", "https://docs.wto.org/imrd/directdoc.asp?DDFDocuments/t/G/SPS/NCRI346.docx")</f>
        <v>https://docs.wto.org/imrd/directdoc.asp?DDFDocuments/t/G/SPS/NCRI346.docx</v>
      </c>
      <c r="S428" s="3" t="str">
        <f>HYPERLINK("https://docs.wto.org/imrd/directdoc.asp?DDFDocuments/u/G/SPS/NCRI346.docx", "https://docs.wto.org/imrd/directdoc.asp?DDFDocuments/u/G/SPS/NCRI346.docx")</f>
        <v>https://docs.wto.org/imrd/directdoc.asp?DDFDocuments/u/G/SPS/NCRI346.docx</v>
      </c>
      <c r="T428" s="3" t="str">
        <f>HYPERLINK("https://docs.wto.org/imrd/directdoc.asp?DDFDocuments/v/G/SPS/NCRI346.docx", "https://docs.wto.org/imrd/directdoc.asp?DDFDocuments/v/G/SPS/NCRI346.docx")</f>
        <v>https://docs.wto.org/imrd/directdoc.asp?DDFDocuments/v/G/SPS/NCRI346.docx</v>
      </c>
    </row>
    <row r="429" spans="1:20" ht="135" x14ac:dyDescent="0.25">
      <c r="A429" s="3" t="s">
        <v>64</v>
      </c>
      <c r="B429" s="9">
        <v>46013</v>
      </c>
      <c r="C429" s="13" t="str">
        <f>HYPERLINK("https://eping.wto.org/en/Search?viewData= G/SPS/N/SAU/607"," G/SPS/N/SAU/607")</f>
        <v xml:space="preserve"> G/SPS/N/SAU/607</v>
      </c>
      <c r="D429" s="1" t="s">
        <v>3020</v>
      </c>
      <c r="E429" s="1" t="s">
        <v>3021</v>
      </c>
      <c r="F429" s="1" t="s">
        <v>198</v>
      </c>
      <c r="G429" s="1" t="s">
        <v>23</v>
      </c>
      <c r="H429" s="1" t="s">
        <v>23</v>
      </c>
      <c r="I429" s="1" t="s">
        <v>180</v>
      </c>
      <c r="J429" s="1" t="s">
        <v>23</v>
      </c>
      <c r="K429" s="1" t="s">
        <v>3022</v>
      </c>
      <c r="L429" s="3" t="s">
        <v>26</v>
      </c>
      <c r="M429" s="9" t="s">
        <v>23</v>
      </c>
      <c r="N429" s="9" t="s">
        <v>23</v>
      </c>
      <c r="O429" s="9">
        <v>46009</v>
      </c>
      <c r="P429" s="3" t="s">
        <v>35</v>
      </c>
      <c r="Q429" s="1" t="s">
        <v>3023</v>
      </c>
      <c r="R429" s="3" t="str">
        <f>HYPERLINK("https://docs.wto.org/imrd/directdoc.asp?DDFDocuments/t/G/SPS/NSAU607.docx", "https://docs.wto.org/imrd/directdoc.asp?DDFDocuments/t/G/SPS/NSAU607.docx")</f>
        <v>https://docs.wto.org/imrd/directdoc.asp?DDFDocuments/t/G/SPS/NSAU607.docx</v>
      </c>
      <c r="S429" s="3" t="str">
        <f>HYPERLINK("https://docs.wto.org/imrd/directdoc.asp?DDFDocuments/u/G/SPS/NSAU607.docx", "https://docs.wto.org/imrd/directdoc.asp?DDFDocuments/u/G/SPS/NSAU607.docx")</f>
        <v>https://docs.wto.org/imrd/directdoc.asp?DDFDocuments/u/G/SPS/NSAU607.docx</v>
      </c>
      <c r="T429" s="3" t="str">
        <f>HYPERLINK("https://docs.wto.org/imrd/directdoc.asp?DDFDocuments/v/G/SPS/NSAU607.docx", "https://docs.wto.org/imrd/directdoc.asp?DDFDocuments/v/G/SPS/NSAU607.docx")</f>
        <v>https://docs.wto.org/imrd/directdoc.asp?DDFDocuments/v/G/SPS/NSAU607.docx</v>
      </c>
    </row>
    <row r="430" spans="1:20" ht="135" x14ac:dyDescent="0.25">
      <c r="A430" s="3" t="s">
        <v>72</v>
      </c>
      <c r="B430" s="9">
        <v>46013</v>
      </c>
      <c r="C430" s="13" t="str">
        <f>HYPERLINK("https://eping.wto.org/en/Search?viewData= G/SPS/N/JPN/1381"," G/SPS/N/JPN/1381")</f>
        <v xml:space="preserve"> G/SPS/N/JPN/1381</v>
      </c>
      <c r="D430" s="1" t="s">
        <v>3024</v>
      </c>
      <c r="E430" s="1" t="s">
        <v>3025</v>
      </c>
      <c r="F430" s="1" t="s">
        <v>3026</v>
      </c>
      <c r="G430" s="1" t="s">
        <v>23</v>
      </c>
      <c r="H430" s="1" t="s">
        <v>23</v>
      </c>
      <c r="I430" s="1" t="s">
        <v>191</v>
      </c>
      <c r="J430" s="1" t="s">
        <v>23</v>
      </c>
      <c r="K430" s="1" t="s">
        <v>3027</v>
      </c>
      <c r="L430" s="3" t="s">
        <v>3028</v>
      </c>
      <c r="M430" s="9" t="s">
        <v>23</v>
      </c>
      <c r="N430" s="9" t="s">
        <v>23</v>
      </c>
      <c r="O430" s="9">
        <v>45989</v>
      </c>
      <c r="P430" s="3" t="s">
        <v>35</v>
      </c>
      <c r="Q430" s="3"/>
      <c r="R430" s="3" t="str">
        <f>HYPERLINK("https://docs.wto.org/imrd/directdoc.asp?DDFDocuments/t/G/SPS/NJPN1381.docx", "https://docs.wto.org/imrd/directdoc.asp?DDFDocuments/t/G/SPS/NJPN1381.docx")</f>
        <v>https://docs.wto.org/imrd/directdoc.asp?DDFDocuments/t/G/SPS/NJPN1381.docx</v>
      </c>
      <c r="S430" s="3" t="str">
        <f>HYPERLINK("https://docs.wto.org/imrd/directdoc.asp?DDFDocuments/u/G/SPS/NJPN1381.docx", "https://docs.wto.org/imrd/directdoc.asp?DDFDocuments/u/G/SPS/NJPN1381.docx")</f>
        <v>https://docs.wto.org/imrd/directdoc.asp?DDFDocuments/u/G/SPS/NJPN1381.docx</v>
      </c>
      <c r="T430" s="3" t="str">
        <f>HYPERLINK("https://docs.wto.org/imrd/directdoc.asp?DDFDocuments/v/G/SPS/NJPN1381.docx", "https://docs.wto.org/imrd/directdoc.asp?DDFDocuments/v/G/SPS/NJPN1381.docx")</f>
        <v>https://docs.wto.org/imrd/directdoc.asp?DDFDocuments/v/G/SPS/NJPN1381.docx</v>
      </c>
    </row>
    <row r="431" spans="1:20" ht="45" x14ac:dyDescent="0.25">
      <c r="A431" s="3" t="s">
        <v>72</v>
      </c>
      <c r="B431" s="9">
        <v>46013</v>
      </c>
      <c r="C431" s="13" t="str">
        <f>HYPERLINK("https://eping.wto.org/en/Search?viewData= G/SPS/N/JPN/1379"," G/SPS/N/JPN/1379")</f>
        <v xml:space="preserve"> G/SPS/N/JPN/1379</v>
      </c>
      <c r="D431" s="1" t="s">
        <v>3029</v>
      </c>
      <c r="E431" s="1" t="s">
        <v>3030</v>
      </c>
      <c r="F431" s="1" t="s">
        <v>3031</v>
      </c>
      <c r="G431" s="1" t="s">
        <v>23</v>
      </c>
      <c r="H431" s="1" t="s">
        <v>23</v>
      </c>
      <c r="I431" s="1" t="s">
        <v>175</v>
      </c>
      <c r="J431" s="1" t="s">
        <v>23</v>
      </c>
      <c r="K431" s="1" t="s">
        <v>3032</v>
      </c>
      <c r="L431" s="3" t="s">
        <v>3033</v>
      </c>
      <c r="M431" s="9" t="s">
        <v>23</v>
      </c>
      <c r="N431" s="9" t="s">
        <v>23</v>
      </c>
      <c r="O431" s="9" t="s">
        <v>23</v>
      </c>
      <c r="P431" s="3" t="s">
        <v>35</v>
      </c>
      <c r="Q431" s="3"/>
      <c r="R431" s="3" t="str">
        <f>HYPERLINK("https://docs.wto.org/imrd/directdoc.asp?DDFDocuments/t/G/SPS/NJPN1379.docx", "https://docs.wto.org/imrd/directdoc.asp?DDFDocuments/t/G/SPS/NJPN1379.docx")</f>
        <v>https://docs.wto.org/imrd/directdoc.asp?DDFDocuments/t/G/SPS/NJPN1379.docx</v>
      </c>
      <c r="S431" s="3" t="str">
        <f>HYPERLINK("https://docs.wto.org/imrd/directdoc.asp?DDFDocuments/u/G/SPS/NJPN1379.docx", "https://docs.wto.org/imrd/directdoc.asp?DDFDocuments/u/G/SPS/NJPN1379.docx")</f>
        <v>https://docs.wto.org/imrd/directdoc.asp?DDFDocuments/u/G/SPS/NJPN1379.docx</v>
      </c>
      <c r="T431" s="3" t="str">
        <f>HYPERLINK("https://docs.wto.org/imrd/directdoc.asp?DDFDocuments/v/G/SPS/NJPN1379.docx", "https://docs.wto.org/imrd/directdoc.asp?DDFDocuments/v/G/SPS/NJPN1379.docx")</f>
        <v>https://docs.wto.org/imrd/directdoc.asp?DDFDocuments/v/G/SPS/NJPN1379.docx</v>
      </c>
    </row>
    <row r="432" spans="1:20" ht="180" x14ac:dyDescent="0.25">
      <c r="A432" s="3" t="s">
        <v>2192</v>
      </c>
      <c r="B432" s="9">
        <v>46013</v>
      </c>
      <c r="C432" s="13" t="str">
        <f>HYPERLINK("https://eping.wto.org/en/Search?viewData= G/SPS/N/SLV/109/Add.1"," G/SPS/N/SLV/109/Add.1")</f>
        <v xml:space="preserve"> G/SPS/N/SLV/109/Add.1</v>
      </c>
      <c r="D432" s="1" t="s">
        <v>3034</v>
      </c>
      <c r="E432" s="1" t="s">
        <v>3034</v>
      </c>
      <c r="F432" s="1" t="s">
        <v>3035</v>
      </c>
      <c r="G432" s="1" t="s">
        <v>23</v>
      </c>
      <c r="H432" s="1" t="s">
        <v>3036</v>
      </c>
      <c r="I432" s="1" t="s">
        <v>184</v>
      </c>
      <c r="K432" s="1" t="s">
        <v>3037</v>
      </c>
      <c r="L432" s="3"/>
      <c r="M432" s="9">
        <v>46073</v>
      </c>
      <c r="N432" s="9" t="s">
        <v>23</v>
      </c>
      <c r="O432" s="9" t="s">
        <v>23</v>
      </c>
      <c r="P432" s="3" t="s">
        <v>71</v>
      </c>
      <c r="Q432" s="1" t="s">
        <v>3038</v>
      </c>
      <c r="R432" s="3" t="str">
        <f>HYPERLINK("https://docs.wto.org/imrd/directdoc.asp?DDFDocuments/t/G/SPS/NSLV109A1.docx", "https://docs.wto.org/imrd/directdoc.asp?DDFDocuments/t/G/SPS/NSLV109A1.docx")</f>
        <v>https://docs.wto.org/imrd/directdoc.asp?DDFDocuments/t/G/SPS/NSLV109A1.docx</v>
      </c>
      <c r="S432" s="3" t="str">
        <f>HYPERLINK("https://docs.wto.org/imrd/directdoc.asp?DDFDocuments/u/G/SPS/NSLV109A1.docx", "https://docs.wto.org/imrd/directdoc.asp?DDFDocuments/u/G/SPS/NSLV109A1.docx")</f>
        <v>https://docs.wto.org/imrd/directdoc.asp?DDFDocuments/u/G/SPS/NSLV109A1.docx</v>
      </c>
      <c r="T432" s="3" t="str">
        <f>HYPERLINK("https://docs.wto.org/imrd/directdoc.asp?DDFDocuments/v/G/SPS/NSLV109A1.docx", "https://docs.wto.org/imrd/directdoc.asp?DDFDocuments/v/G/SPS/NSLV109A1.docx")</f>
        <v>https://docs.wto.org/imrd/directdoc.asp?DDFDocuments/v/G/SPS/NSLV109A1.docx</v>
      </c>
    </row>
    <row r="433" spans="1:20" ht="60" x14ac:dyDescent="0.25">
      <c r="A433" s="3" t="s">
        <v>70</v>
      </c>
      <c r="B433" s="9">
        <v>46014</v>
      </c>
      <c r="C433" s="13" t="str">
        <f>HYPERLINK("https://eping.wto.org/en/Search?viewData= G/SPS/N/USA/3543"," G/SPS/N/USA/3543")</f>
        <v xml:space="preserve"> G/SPS/N/USA/3543</v>
      </c>
      <c r="D433" s="1" t="s">
        <v>3039</v>
      </c>
      <c r="E433" s="1" t="s">
        <v>3040</v>
      </c>
      <c r="F433" s="1" t="s">
        <v>3041</v>
      </c>
      <c r="G433" s="1" t="s">
        <v>23</v>
      </c>
      <c r="H433" s="1" t="s">
        <v>23</v>
      </c>
      <c r="I433" s="1" t="s">
        <v>169</v>
      </c>
      <c r="J433" s="1" t="s">
        <v>23</v>
      </c>
      <c r="K433" s="1" t="s">
        <v>3042</v>
      </c>
      <c r="L433" s="3"/>
      <c r="M433" s="9">
        <v>46070</v>
      </c>
      <c r="N433" s="9">
        <v>46010</v>
      </c>
      <c r="O433" s="9">
        <v>46010</v>
      </c>
      <c r="P433" s="3" t="s">
        <v>24</v>
      </c>
      <c r="Q433" s="1" t="s">
        <v>3043</v>
      </c>
      <c r="R433" s="3" t="str">
        <f>HYPERLINK("https://docs.wto.org/imrd/directdoc.asp?DDFDocuments/t/G/SPS/NUSA3543.docx", "https://docs.wto.org/imrd/directdoc.asp?DDFDocuments/t/G/SPS/NUSA3543.docx")</f>
        <v>https://docs.wto.org/imrd/directdoc.asp?DDFDocuments/t/G/SPS/NUSA3543.docx</v>
      </c>
      <c r="S433" s="3" t="str">
        <f>HYPERLINK("https://docs.wto.org/imrd/directdoc.asp?DDFDocuments/u/G/SPS/NUSA3543.docx", "https://docs.wto.org/imrd/directdoc.asp?DDFDocuments/u/G/SPS/NUSA3543.docx")</f>
        <v>https://docs.wto.org/imrd/directdoc.asp?DDFDocuments/u/G/SPS/NUSA3543.docx</v>
      </c>
      <c r="T433" s="3" t="str">
        <f>HYPERLINK("https://docs.wto.org/imrd/directdoc.asp?DDFDocuments/v/G/SPS/NUSA3543.docx", "https://docs.wto.org/imrd/directdoc.asp?DDFDocuments/v/G/SPS/NUSA3543.docx")</f>
        <v>https://docs.wto.org/imrd/directdoc.asp?DDFDocuments/v/G/SPS/NUSA3543.docx</v>
      </c>
    </row>
    <row r="434" spans="1:20" ht="409.5" x14ac:dyDescent="0.25">
      <c r="A434" s="3" t="s">
        <v>91</v>
      </c>
      <c r="B434" s="9">
        <v>46014</v>
      </c>
      <c r="C434" s="13" t="str">
        <f>HYPERLINK("https://eping.wto.org/en/Search?viewData= G/SPS/N/UKR/253/Add.1"," G/SPS/N/UKR/253/Add.1")</f>
        <v xml:space="preserve"> G/SPS/N/UKR/253/Add.1</v>
      </c>
      <c r="D434" s="1" t="s">
        <v>3044</v>
      </c>
      <c r="E434" s="1" t="s">
        <v>3045</v>
      </c>
      <c r="F434" s="1" t="s">
        <v>3046</v>
      </c>
      <c r="G434" s="1" t="s">
        <v>3047</v>
      </c>
      <c r="H434" s="1" t="s">
        <v>23</v>
      </c>
      <c r="I434" s="1" t="s">
        <v>180</v>
      </c>
      <c r="J434" s="1" t="s">
        <v>23</v>
      </c>
      <c r="K434" s="1" t="s">
        <v>3048</v>
      </c>
      <c r="L434" s="3"/>
      <c r="M434" s="9" t="s">
        <v>23</v>
      </c>
      <c r="N434" s="9" t="s">
        <v>23</v>
      </c>
      <c r="O434" s="9" t="s">
        <v>23</v>
      </c>
      <c r="P434" s="3" t="s">
        <v>71</v>
      </c>
      <c r="Q434" s="1" t="s">
        <v>3049</v>
      </c>
      <c r="R434" s="3" t="str">
        <f>HYPERLINK("https://docs.wto.org/imrd/directdoc.asp?DDFDocuments/t/G/SPS/NUKR253A1.docx", "https://docs.wto.org/imrd/directdoc.asp?DDFDocuments/t/G/SPS/NUKR253A1.docx")</f>
        <v>https://docs.wto.org/imrd/directdoc.asp?DDFDocuments/t/G/SPS/NUKR253A1.docx</v>
      </c>
      <c r="S434" s="3" t="str">
        <f>HYPERLINK("https://docs.wto.org/imrd/directdoc.asp?DDFDocuments/u/G/SPS/NUKR253A1.docx", "https://docs.wto.org/imrd/directdoc.asp?DDFDocuments/u/G/SPS/NUKR253A1.docx")</f>
        <v>https://docs.wto.org/imrd/directdoc.asp?DDFDocuments/u/G/SPS/NUKR253A1.docx</v>
      </c>
      <c r="T434" s="3" t="str">
        <f>HYPERLINK("https://docs.wto.org/imrd/directdoc.asp?DDFDocuments/v/G/SPS/NUKR253A1.docx", "https://docs.wto.org/imrd/directdoc.asp?DDFDocuments/v/G/SPS/NUKR253A1.docx")</f>
        <v>https://docs.wto.org/imrd/directdoc.asp?DDFDocuments/v/G/SPS/NUKR253A1.docx</v>
      </c>
    </row>
    <row r="435" spans="1:20" ht="105" x14ac:dyDescent="0.25">
      <c r="A435" s="3" t="s">
        <v>129</v>
      </c>
      <c r="B435" s="9">
        <v>46014</v>
      </c>
      <c r="C435" s="13" t="str">
        <f>HYPERLINK("https://eping.wto.org/en/Search?viewData= G/SPS/N/KGZ/42"," G/SPS/N/KGZ/42")</f>
        <v xml:space="preserve"> G/SPS/N/KGZ/42</v>
      </c>
      <c r="D435" s="1" t="s">
        <v>2978</v>
      </c>
      <c r="E435" s="1" t="s">
        <v>3050</v>
      </c>
      <c r="F435" s="1" t="s">
        <v>3051</v>
      </c>
      <c r="G435" s="1" t="s">
        <v>23</v>
      </c>
      <c r="H435" s="1" t="s">
        <v>23</v>
      </c>
      <c r="I435" s="1" t="s">
        <v>169</v>
      </c>
      <c r="J435" s="1" t="s">
        <v>23</v>
      </c>
      <c r="K435" s="1" t="s">
        <v>30</v>
      </c>
      <c r="L435" s="3" t="s">
        <v>23</v>
      </c>
      <c r="M435" s="9">
        <v>45705</v>
      </c>
      <c r="N435" s="9" t="s">
        <v>23</v>
      </c>
      <c r="O435" s="9" t="s">
        <v>23</v>
      </c>
      <c r="P435" s="3" t="s">
        <v>24</v>
      </c>
      <c r="Q435" s="1" t="s">
        <v>3052</v>
      </c>
      <c r="R435" s="3" t="str">
        <f>HYPERLINK("https://docs.wto.org/imrd/directdoc.asp?DDFDocuments/t/G/SPS/NKGZ42.docx", "https://docs.wto.org/imrd/directdoc.asp?DDFDocuments/t/G/SPS/NKGZ42.docx")</f>
        <v>https://docs.wto.org/imrd/directdoc.asp?DDFDocuments/t/G/SPS/NKGZ42.docx</v>
      </c>
      <c r="S435" s="3" t="str">
        <f>HYPERLINK("https://docs.wto.org/imrd/directdoc.asp?DDFDocuments/u/G/SPS/NKGZ42.docx", "https://docs.wto.org/imrd/directdoc.asp?DDFDocuments/u/G/SPS/NKGZ42.docx")</f>
        <v>https://docs.wto.org/imrd/directdoc.asp?DDFDocuments/u/G/SPS/NKGZ42.docx</v>
      </c>
      <c r="T435" s="3" t="str">
        <f>HYPERLINK("https://docs.wto.org/imrd/directdoc.asp?DDFDocuments/v/G/SPS/NKGZ42.docx", "https://docs.wto.org/imrd/directdoc.asp?DDFDocuments/v/G/SPS/NKGZ42.docx")</f>
        <v>https://docs.wto.org/imrd/directdoc.asp?DDFDocuments/v/G/SPS/NKGZ42.docx</v>
      </c>
    </row>
    <row r="436" spans="1:20" ht="409.5" x14ac:dyDescent="0.25">
      <c r="A436" s="3" t="s">
        <v>168</v>
      </c>
      <c r="B436" s="9">
        <v>46014</v>
      </c>
      <c r="C436" s="13" t="str">
        <f>HYPERLINK("https://eping.wto.org/en/Search?viewData= G/SPS/N/RUS/344"," G/SPS/N/RUS/344")</f>
        <v xml:space="preserve"> G/SPS/N/RUS/344</v>
      </c>
      <c r="D436" s="1" t="s">
        <v>3053</v>
      </c>
      <c r="E436" s="1" t="s">
        <v>3054</v>
      </c>
      <c r="F436" s="1" t="s">
        <v>3055</v>
      </c>
      <c r="G436" s="1" t="s">
        <v>3056</v>
      </c>
      <c r="H436" s="1" t="s">
        <v>23</v>
      </c>
      <c r="I436" s="1" t="s">
        <v>191</v>
      </c>
      <c r="J436" s="1" t="s">
        <v>23</v>
      </c>
      <c r="K436" s="1" t="s">
        <v>23</v>
      </c>
      <c r="L436" s="3" t="s">
        <v>3057</v>
      </c>
      <c r="M436" s="9" t="s">
        <v>23</v>
      </c>
      <c r="N436" s="9" t="s">
        <v>23</v>
      </c>
      <c r="O436" s="9">
        <v>46008</v>
      </c>
      <c r="P436" s="3" t="s">
        <v>35</v>
      </c>
      <c r="Q436" s="1" t="s">
        <v>3058</v>
      </c>
      <c r="R436" s="3" t="str">
        <f>HYPERLINK("https://docs.wto.org/imrd/directdoc.asp?DDFDocuments/t/G/SPS/NRUS344.docx", "https://docs.wto.org/imrd/directdoc.asp?DDFDocuments/t/G/SPS/NRUS344.docx")</f>
        <v>https://docs.wto.org/imrd/directdoc.asp?DDFDocuments/t/G/SPS/NRUS344.docx</v>
      </c>
      <c r="S436" s="3" t="str">
        <f>HYPERLINK("https://docs.wto.org/imrd/directdoc.asp?DDFDocuments/u/G/SPS/NRUS344.docx", "https://docs.wto.org/imrd/directdoc.asp?DDFDocuments/u/G/SPS/NRUS344.docx")</f>
        <v>https://docs.wto.org/imrd/directdoc.asp?DDFDocuments/u/G/SPS/NRUS344.docx</v>
      </c>
      <c r="T436" s="3" t="str">
        <f>HYPERLINK("https://docs.wto.org/imrd/directdoc.asp?DDFDocuments/v/G/SPS/NRUS344.docx", "https://docs.wto.org/imrd/directdoc.asp?DDFDocuments/v/G/SPS/NRUS344.docx")</f>
        <v>https://docs.wto.org/imrd/directdoc.asp?DDFDocuments/v/G/SPS/NRUS344.docx</v>
      </c>
    </row>
    <row r="437" spans="1:20" ht="195" x14ac:dyDescent="0.25">
      <c r="A437" s="3" t="s">
        <v>91</v>
      </c>
      <c r="B437" s="9">
        <v>46014</v>
      </c>
      <c r="C437" s="13" t="str">
        <f>HYPERLINK("https://eping.wto.org/en/Search?viewData= G/SPS/N/UKR/256"," G/SPS/N/UKR/256")</f>
        <v xml:space="preserve"> G/SPS/N/UKR/256</v>
      </c>
      <c r="D437" s="1" t="s">
        <v>3059</v>
      </c>
      <c r="E437" s="1" t="s">
        <v>3060</v>
      </c>
      <c r="F437" s="1" t="s">
        <v>3061</v>
      </c>
      <c r="G437" s="1" t="s">
        <v>23</v>
      </c>
      <c r="H437" s="1" t="s">
        <v>23</v>
      </c>
      <c r="I437" s="1" t="s">
        <v>169</v>
      </c>
      <c r="J437" s="1" t="s">
        <v>23</v>
      </c>
      <c r="K437" s="1" t="s">
        <v>2543</v>
      </c>
      <c r="L437" s="3" t="s">
        <v>23</v>
      </c>
      <c r="M437" s="9">
        <v>46074</v>
      </c>
      <c r="N437" s="9" t="s">
        <v>23</v>
      </c>
      <c r="O437" s="9" t="s">
        <v>23</v>
      </c>
      <c r="P437" s="3" t="s">
        <v>24</v>
      </c>
      <c r="Q437" s="1" t="s">
        <v>3062</v>
      </c>
      <c r="R437" s="3" t="str">
        <f>HYPERLINK("https://docs.wto.org/imrd/directdoc.asp?DDFDocuments/t/G/SPS/NUKR256.docx", "https://docs.wto.org/imrd/directdoc.asp?DDFDocuments/t/G/SPS/NUKR256.docx")</f>
        <v>https://docs.wto.org/imrd/directdoc.asp?DDFDocuments/t/G/SPS/NUKR256.docx</v>
      </c>
      <c r="S437" s="3" t="str">
        <f>HYPERLINK("https://docs.wto.org/imrd/directdoc.asp?DDFDocuments/u/G/SPS/NUKR256.docx", "https://docs.wto.org/imrd/directdoc.asp?DDFDocuments/u/G/SPS/NUKR256.docx")</f>
        <v>https://docs.wto.org/imrd/directdoc.asp?DDFDocuments/u/G/SPS/NUKR256.docx</v>
      </c>
      <c r="T437" s="3" t="str">
        <f>HYPERLINK("https://docs.wto.org/imrd/directdoc.asp?DDFDocuments/v/G/SPS/NUKR256.docx", "https://docs.wto.org/imrd/directdoc.asp?DDFDocuments/v/G/SPS/NUKR256.docx")</f>
        <v>https://docs.wto.org/imrd/directdoc.asp?DDFDocuments/v/G/SPS/NUKR256.docx</v>
      </c>
    </row>
    <row r="438" spans="1:20" ht="90" x14ac:dyDescent="0.25">
      <c r="A438" s="3" t="s">
        <v>152</v>
      </c>
      <c r="B438" s="9">
        <v>46014</v>
      </c>
      <c r="C438" s="13" t="str">
        <f>HYPERLINK("https://eping.wto.org/en/Search?viewData= G/SPS/N/PER/1103"," G/SPS/N/PER/1103")</f>
        <v xml:space="preserve"> G/SPS/N/PER/1103</v>
      </c>
      <c r="D438" s="1" t="s">
        <v>3063</v>
      </c>
      <c r="E438" s="1" t="s">
        <v>3064</v>
      </c>
      <c r="F438" s="1" t="s">
        <v>3065</v>
      </c>
      <c r="G438" s="1" t="s">
        <v>3066</v>
      </c>
      <c r="H438" s="1" t="s">
        <v>23</v>
      </c>
      <c r="I438" s="1" t="s">
        <v>175</v>
      </c>
      <c r="J438" s="1" t="s">
        <v>23</v>
      </c>
      <c r="K438" s="1" t="s">
        <v>3067</v>
      </c>
      <c r="L438" s="3" t="s">
        <v>154</v>
      </c>
      <c r="M438" s="9">
        <v>46074</v>
      </c>
      <c r="N438" s="9" t="s">
        <v>23</v>
      </c>
      <c r="O438" s="9" t="s">
        <v>23</v>
      </c>
      <c r="P438" s="3" t="s">
        <v>24</v>
      </c>
      <c r="Q438" s="1" t="s">
        <v>3068</v>
      </c>
      <c r="R438" s="3" t="str">
        <f>HYPERLINK("https://docs.wto.org/imrd/directdoc.asp?DDFDocuments/t/G/SPS/NPER1103.docx", "https://docs.wto.org/imrd/directdoc.asp?DDFDocuments/t/G/SPS/NPER1103.docx")</f>
        <v>https://docs.wto.org/imrd/directdoc.asp?DDFDocuments/t/G/SPS/NPER1103.docx</v>
      </c>
      <c r="S438" s="3" t="str">
        <f>HYPERLINK("https://docs.wto.org/imrd/directdoc.asp?DDFDocuments/u/G/SPS/NPER1103.docx", "https://docs.wto.org/imrd/directdoc.asp?DDFDocuments/u/G/SPS/NPER1103.docx")</f>
        <v>https://docs.wto.org/imrd/directdoc.asp?DDFDocuments/u/G/SPS/NPER1103.docx</v>
      </c>
      <c r="T438" s="3" t="str">
        <f>HYPERLINK("https://docs.wto.org/imrd/directdoc.asp?DDFDocuments/v/G/SPS/NPER1103.docx", "https://docs.wto.org/imrd/directdoc.asp?DDFDocuments/v/G/SPS/NPER1103.docx")</f>
        <v>https://docs.wto.org/imrd/directdoc.asp?DDFDocuments/v/G/SPS/NPER1103.docx</v>
      </c>
    </row>
    <row r="439" spans="1:20" ht="45" x14ac:dyDescent="0.25">
      <c r="A439" s="3" t="s">
        <v>70</v>
      </c>
      <c r="B439" s="9">
        <v>46014</v>
      </c>
      <c r="C439" s="13" t="str">
        <f>HYPERLINK("https://eping.wto.org/en/Search?viewData= G/SPS/N/USA/3544"," G/SPS/N/USA/3544")</f>
        <v xml:space="preserve"> G/SPS/N/USA/3544</v>
      </c>
      <c r="D439" s="1" t="s">
        <v>3069</v>
      </c>
      <c r="E439" s="1" t="s">
        <v>3070</v>
      </c>
      <c r="F439" s="1" t="s">
        <v>3071</v>
      </c>
      <c r="G439" s="1" t="s">
        <v>23</v>
      </c>
      <c r="H439" s="1" t="s">
        <v>23</v>
      </c>
      <c r="I439" s="1" t="s">
        <v>169</v>
      </c>
      <c r="J439" s="1" t="s">
        <v>23</v>
      </c>
      <c r="K439" s="1" t="s">
        <v>3042</v>
      </c>
      <c r="L439" s="3" t="s">
        <v>23</v>
      </c>
      <c r="M439" s="9">
        <v>45672</v>
      </c>
      <c r="N439" s="9" t="s">
        <v>23</v>
      </c>
      <c r="O439" s="9" t="s">
        <v>23</v>
      </c>
      <c r="P439" s="3" t="s">
        <v>24</v>
      </c>
      <c r="Q439" s="1" t="s">
        <v>3072</v>
      </c>
      <c r="R439" s="3" t="str">
        <f>HYPERLINK("https://docs.wto.org/imrd/directdoc.asp?DDFDocuments/t/G/SPS/NUSA3544.docx", "https://docs.wto.org/imrd/directdoc.asp?DDFDocuments/t/G/SPS/NUSA3544.docx")</f>
        <v>https://docs.wto.org/imrd/directdoc.asp?DDFDocuments/t/G/SPS/NUSA3544.docx</v>
      </c>
      <c r="S439" s="3" t="str">
        <f>HYPERLINK("https://docs.wto.org/imrd/directdoc.asp?DDFDocuments/u/G/SPS/NUSA3544.docx", "https://docs.wto.org/imrd/directdoc.asp?DDFDocuments/u/G/SPS/NUSA3544.docx")</f>
        <v>https://docs.wto.org/imrd/directdoc.asp?DDFDocuments/u/G/SPS/NUSA3544.docx</v>
      </c>
      <c r="T439" s="3" t="str">
        <f>HYPERLINK("https://docs.wto.org/imrd/directdoc.asp?DDFDocuments/v/G/SPS/NUSA3544.docx", "https://docs.wto.org/imrd/directdoc.asp?DDFDocuments/v/G/SPS/NUSA3544.docx")</f>
        <v>https://docs.wto.org/imrd/directdoc.asp?DDFDocuments/v/G/SPS/NUSA3544.docx</v>
      </c>
    </row>
    <row r="440" spans="1:20" ht="135" x14ac:dyDescent="0.25">
      <c r="A440" s="3" t="s">
        <v>118</v>
      </c>
      <c r="B440" s="9">
        <v>46014</v>
      </c>
      <c r="C440" s="13" t="str">
        <f>HYPERLINK("https://eping.wto.org/en/Search?viewData= G/SPS/N/CAN/1628"," G/SPS/N/CAN/1628")</f>
        <v xml:space="preserve"> G/SPS/N/CAN/1628</v>
      </c>
      <c r="D440" s="1" t="s">
        <v>3073</v>
      </c>
      <c r="E440" s="1" t="s">
        <v>3074</v>
      </c>
      <c r="F440" s="1" t="s">
        <v>3075</v>
      </c>
      <c r="G440" s="1" t="s">
        <v>23</v>
      </c>
      <c r="H440" s="1" t="s">
        <v>99</v>
      </c>
      <c r="I440" s="1" t="s">
        <v>169</v>
      </c>
      <c r="J440" s="1" t="s">
        <v>23</v>
      </c>
      <c r="K440" s="1" t="s">
        <v>23</v>
      </c>
      <c r="L440" s="3" t="s">
        <v>23</v>
      </c>
      <c r="M440" s="9">
        <v>46088</v>
      </c>
      <c r="N440" s="9" t="s">
        <v>23</v>
      </c>
      <c r="O440" s="9" t="s">
        <v>23</v>
      </c>
      <c r="P440" s="3" t="s">
        <v>24</v>
      </c>
      <c r="Q440" s="3"/>
      <c r="R440" s="3" t="str">
        <f>HYPERLINK("https://docs.wto.org/imrd/directdoc.asp?DDFDocuments/t/G/SPS/NCAN1628.docx", "https://docs.wto.org/imrd/directdoc.asp?DDFDocuments/t/G/SPS/NCAN1628.docx")</f>
        <v>https://docs.wto.org/imrd/directdoc.asp?DDFDocuments/t/G/SPS/NCAN1628.docx</v>
      </c>
      <c r="S440" s="3" t="str">
        <f>HYPERLINK("https://docs.wto.org/imrd/directdoc.asp?DDFDocuments/u/G/SPS/NCAN1628.docx", "https://docs.wto.org/imrd/directdoc.asp?DDFDocuments/u/G/SPS/NCAN1628.docx")</f>
        <v>https://docs.wto.org/imrd/directdoc.asp?DDFDocuments/u/G/SPS/NCAN1628.docx</v>
      </c>
      <c r="T440" s="3" t="str">
        <f>HYPERLINK("https://docs.wto.org/imrd/directdoc.asp?DDFDocuments/v/G/SPS/NCAN1628.docx", "https://docs.wto.org/imrd/directdoc.asp?DDFDocuments/v/G/SPS/NCAN1628.docx")</f>
        <v>https://docs.wto.org/imrd/directdoc.asp?DDFDocuments/v/G/SPS/NCAN1628.docx</v>
      </c>
    </row>
    <row r="441" spans="1:20" ht="150" x14ac:dyDescent="0.25">
      <c r="A441" s="3" t="s">
        <v>118</v>
      </c>
      <c r="B441" s="9">
        <v>46014</v>
      </c>
      <c r="C441" s="13" t="str">
        <f>HYPERLINK("https://eping.wto.org/en/Search?viewData= G/SPS/N/CAN/1629"," G/SPS/N/CAN/1629")</f>
        <v xml:space="preserve"> G/SPS/N/CAN/1629</v>
      </c>
      <c r="D441" s="1" t="s">
        <v>3076</v>
      </c>
      <c r="E441" s="1" t="s">
        <v>3077</v>
      </c>
      <c r="F441" s="1" t="s">
        <v>3078</v>
      </c>
      <c r="G441" s="1" t="s">
        <v>23</v>
      </c>
      <c r="H441" s="1" t="s">
        <v>99</v>
      </c>
      <c r="I441" s="1" t="s">
        <v>169</v>
      </c>
      <c r="J441" s="1" t="s">
        <v>23</v>
      </c>
      <c r="K441" s="1" t="s">
        <v>2543</v>
      </c>
      <c r="L441" s="3" t="s">
        <v>23</v>
      </c>
      <c r="M441" s="9">
        <v>46088</v>
      </c>
      <c r="N441" s="9" t="s">
        <v>23</v>
      </c>
      <c r="O441" s="9" t="s">
        <v>23</v>
      </c>
      <c r="P441" s="3" t="s">
        <v>24</v>
      </c>
      <c r="Q441" s="3"/>
      <c r="R441" s="3" t="str">
        <f>HYPERLINK("https://docs.wto.org/imrd/directdoc.asp?DDFDocuments/t/G/SPS/NCAN1629.docx", "https://docs.wto.org/imrd/directdoc.asp?DDFDocuments/t/G/SPS/NCAN1629.docx")</f>
        <v>https://docs.wto.org/imrd/directdoc.asp?DDFDocuments/t/G/SPS/NCAN1629.docx</v>
      </c>
      <c r="S441" s="3" t="str">
        <f>HYPERLINK("https://docs.wto.org/imrd/directdoc.asp?DDFDocuments/u/G/SPS/NCAN1629.docx", "https://docs.wto.org/imrd/directdoc.asp?DDFDocuments/u/G/SPS/NCAN1629.docx")</f>
        <v>https://docs.wto.org/imrd/directdoc.asp?DDFDocuments/u/G/SPS/NCAN1629.docx</v>
      </c>
      <c r="T441" s="3" t="str">
        <f>HYPERLINK("https://docs.wto.org/imrd/directdoc.asp?DDFDocuments/v/G/SPS/NCAN1629.docx", "https://docs.wto.org/imrd/directdoc.asp?DDFDocuments/v/G/SPS/NCAN1629.docx")</f>
        <v>https://docs.wto.org/imrd/directdoc.asp?DDFDocuments/v/G/SPS/NCAN1629.docx</v>
      </c>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2"/>
  <sheetViews>
    <sheetView zoomScale="60" zoomScaleNormal="60" workbookViewId="0">
      <pane ySplit="1" topLeftCell="A2" activePane="bottomLeft" state="frozen"/>
      <selection pane="bottomLeft" activeCell="C15" sqref="C15"/>
    </sheetView>
  </sheetViews>
  <sheetFormatPr baseColWidth="10" defaultRowHeight="15" x14ac:dyDescent="0.25"/>
  <cols>
    <col min="1" max="1" width="19.7109375" style="8" bestFit="1" customWidth="1"/>
    <col min="2" max="2" width="17.140625" style="13" customWidth="1"/>
    <col min="3" max="3" width="112.7109375" style="8" customWidth="1"/>
    <col min="4" max="4" width="23" style="8" customWidth="1"/>
    <col min="5" max="5" width="30.85546875" style="8" customWidth="1"/>
  </cols>
  <sheetData>
    <row r="1" spans="1:5" ht="45.75" customHeight="1" x14ac:dyDescent="0.25">
      <c r="A1" s="10" t="s">
        <v>11</v>
      </c>
      <c r="B1" s="10" t="s">
        <v>12</v>
      </c>
      <c r="C1" s="10" t="s">
        <v>13</v>
      </c>
      <c r="D1" s="10" t="s">
        <v>14</v>
      </c>
      <c r="E1" s="10" t="s">
        <v>15</v>
      </c>
    </row>
    <row r="2" spans="1:5" ht="30" x14ac:dyDescent="0.25">
      <c r="A2" s="1" t="s">
        <v>49</v>
      </c>
      <c r="B2" s="13" t="s">
        <v>215</v>
      </c>
      <c r="C2" s="1" t="s">
        <v>216</v>
      </c>
      <c r="D2" s="11" t="s">
        <v>217</v>
      </c>
      <c r="E2" s="11" t="s">
        <v>218</v>
      </c>
    </row>
    <row r="3" spans="1:5" x14ac:dyDescent="0.25">
      <c r="A3" s="1" t="s">
        <v>219</v>
      </c>
      <c r="B3" s="13" t="s">
        <v>220</v>
      </c>
      <c r="C3" s="1" t="s">
        <v>221</v>
      </c>
      <c r="D3" s="11" t="s">
        <v>222</v>
      </c>
      <c r="E3" s="11" t="s">
        <v>223</v>
      </c>
    </row>
    <row r="4" spans="1:5" ht="45" x14ac:dyDescent="0.25">
      <c r="A4" s="1" t="s">
        <v>40</v>
      </c>
      <c r="B4" s="13" t="s">
        <v>224</v>
      </c>
      <c r="C4" s="1" t="s">
        <v>225</v>
      </c>
      <c r="D4" s="11" t="s">
        <v>226</v>
      </c>
      <c r="E4" s="11" t="s">
        <v>227</v>
      </c>
    </row>
    <row r="5" spans="1:5" ht="30" x14ac:dyDescent="0.25">
      <c r="A5" s="1" t="s">
        <v>42</v>
      </c>
      <c r="B5" s="13" t="s">
        <v>228</v>
      </c>
      <c r="C5" s="1" t="s">
        <v>229</v>
      </c>
      <c r="D5" s="11" t="s">
        <v>230</v>
      </c>
      <c r="E5" s="11" t="s">
        <v>227</v>
      </c>
    </row>
    <row r="6" spans="1:5" ht="30" x14ac:dyDescent="0.25">
      <c r="A6" s="1" t="s">
        <v>42</v>
      </c>
      <c r="B6" s="13" t="s">
        <v>231</v>
      </c>
      <c r="C6" s="1" t="s">
        <v>232</v>
      </c>
      <c r="D6" s="11" t="s">
        <v>233</v>
      </c>
      <c r="E6" s="11" t="s">
        <v>234</v>
      </c>
    </row>
    <row r="7" spans="1:5" ht="45" x14ac:dyDescent="0.25">
      <c r="A7" s="1" t="s">
        <v>42</v>
      </c>
      <c r="B7" s="13" t="s">
        <v>235</v>
      </c>
      <c r="C7" s="1" t="s">
        <v>236</v>
      </c>
      <c r="D7" s="11" t="s">
        <v>233</v>
      </c>
      <c r="E7" s="11" t="s">
        <v>234</v>
      </c>
    </row>
    <row r="8" spans="1:5" ht="30" x14ac:dyDescent="0.25">
      <c r="A8" s="1" t="s">
        <v>26</v>
      </c>
      <c r="B8" s="13" t="s">
        <v>237</v>
      </c>
      <c r="C8" s="1" t="s">
        <v>238</v>
      </c>
      <c r="D8" s="11" t="s">
        <v>239</v>
      </c>
      <c r="E8" s="11" t="s">
        <v>234</v>
      </c>
    </row>
    <row r="9" spans="1:5" x14ac:dyDescent="0.25">
      <c r="A9" s="1" t="s">
        <v>240</v>
      </c>
      <c r="B9" s="13" t="s">
        <v>241</v>
      </c>
      <c r="C9" s="1" t="s">
        <v>242</v>
      </c>
      <c r="D9" s="11" t="s">
        <v>239</v>
      </c>
      <c r="E9" s="11" t="s">
        <v>234</v>
      </c>
    </row>
    <row r="10" spans="1:5" x14ac:dyDescent="0.25">
      <c r="A10" s="1" t="s">
        <v>243</v>
      </c>
      <c r="B10" s="13" t="s">
        <v>244</v>
      </c>
      <c r="C10" s="1" t="s">
        <v>245</v>
      </c>
      <c r="D10" s="11" t="s">
        <v>239</v>
      </c>
      <c r="E10" s="11" t="s">
        <v>227</v>
      </c>
    </row>
    <row r="11" spans="1:5" ht="30" x14ac:dyDescent="0.25">
      <c r="A11" s="1" t="s">
        <v>51</v>
      </c>
      <c r="B11" s="13" t="s">
        <v>246</v>
      </c>
      <c r="C11" s="1" t="s">
        <v>247</v>
      </c>
      <c r="D11" s="11" t="s">
        <v>239</v>
      </c>
      <c r="E11" s="11" t="s">
        <v>227</v>
      </c>
    </row>
    <row r="12" spans="1:5" ht="30" x14ac:dyDescent="0.25">
      <c r="A12" s="1" t="s">
        <v>51</v>
      </c>
      <c r="B12" s="13" t="s">
        <v>248</v>
      </c>
      <c r="C12" s="1" t="s">
        <v>249</v>
      </c>
      <c r="D12" s="11" t="s">
        <v>250</v>
      </c>
      <c r="E12" s="11" t="s">
        <v>251</v>
      </c>
    </row>
    <row r="13" spans="1:5" ht="30" x14ac:dyDescent="0.25">
      <c r="A13" s="1" t="s">
        <v>46</v>
      </c>
      <c r="B13" s="13" t="s">
        <v>252</v>
      </c>
      <c r="C13" s="1" t="s">
        <v>253</v>
      </c>
      <c r="D13" s="11" t="s">
        <v>250</v>
      </c>
      <c r="E13" s="11" t="s">
        <v>251</v>
      </c>
    </row>
    <row r="14" spans="1:5" x14ac:dyDescent="0.25">
      <c r="A14" s="1" t="s">
        <v>46</v>
      </c>
      <c r="B14" s="13" t="s">
        <v>254</v>
      </c>
      <c r="C14" s="1" t="s">
        <v>255</v>
      </c>
      <c r="D14" s="11" t="s">
        <v>250</v>
      </c>
      <c r="E14" s="11" t="s">
        <v>251</v>
      </c>
    </row>
    <row r="15" spans="1:5" ht="60" x14ac:dyDescent="0.25">
      <c r="A15" s="1" t="s">
        <v>256</v>
      </c>
      <c r="B15" s="13" t="s">
        <v>257</v>
      </c>
      <c r="C15" s="1" t="s">
        <v>258</v>
      </c>
      <c r="D15" s="11" t="s">
        <v>259</v>
      </c>
      <c r="E15" s="11" t="s">
        <v>251</v>
      </c>
    </row>
    <row r="16" spans="1:5" ht="45" x14ac:dyDescent="0.25">
      <c r="A16" s="1" t="s">
        <v>42</v>
      </c>
      <c r="B16" s="13" t="s">
        <v>260</v>
      </c>
      <c r="C16" s="1" t="s">
        <v>261</v>
      </c>
      <c r="D16" s="11" t="s">
        <v>259</v>
      </c>
      <c r="E16" s="11" t="s">
        <v>251</v>
      </c>
    </row>
    <row r="17" spans="1:5" x14ac:dyDescent="0.25">
      <c r="A17" s="1" t="s">
        <v>55</v>
      </c>
      <c r="B17" s="13" t="s">
        <v>262</v>
      </c>
      <c r="C17" s="1" t="s">
        <v>263</v>
      </c>
      <c r="D17" s="11" t="s">
        <v>259</v>
      </c>
      <c r="E17" s="11" t="s">
        <v>251</v>
      </c>
    </row>
    <row r="18" spans="1:5" x14ac:dyDescent="0.25">
      <c r="A18" s="1" t="s">
        <v>55</v>
      </c>
      <c r="B18" s="13" t="s">
        <v>264</v>
      </c>
      <c r="C18" s="1" t="s">
        <v>265</v>
      </c>
      <c r="D18" s="11" t="s">
        <v>259</v>
      </c>
      <c r="E18" s="11" t="s">
        <v>251</v>
      </c>
    </row>
    <row r="19" spans="1:5" ht="30" x14ac:dyDescent="0.25">
      <c r="A19" s="1" t="s">
        <v>41</v>
      </c>
      <c r="B19" s="13" t="s">
        <v>266</v>
      </c>
      <c r="C19" s="1" t="s">
        <v>267</v>
      </c>
      <c r="D19" s="11" t="s">
        <v>259</v>
      </c>
      <c r="E19" s="11" t="s">
        <v>251</v>
      </c>
    </row>
    <row r="20" spans="1:5" ht="45" x14ac:dyDescent="0.25">
      <c r="A20" s="1" t="s">
        <v>26</v>
      </c>
      <c r="B20" s="13" t="s">
        <v>268</v>
      </c>
      <c r="C20" s="1" t="s">
        <v>269</v>
      </c>
      <c r="D20" s="11" t="s">
        <v>270</v>
      </c>
      <c r="E20" s="11" t="s">
        <v>271</v>
      </c>
    </row>
    <row r="21" spans="1:5" ht="45" x14ac:dyDescent="0.25">
      <c r="A21" s="1" t="s">
        <v>256</v>
      </c>
      <c r="B21" s="13" t="s">
        <v>272</v>
      </c>
      <c r="C21" s="1" t="s">
        <v>273</v>
      </c>
      <c r="D21" s="11" t="s">
        <v>270</v>
      </c>
      <c r="E21" s="11" t="s">
        <v>271</v>
      </c>
    </row>
    <row r="22" spans="1:5" ht="30" x14ac:dyDescent="0.25">
      <c r="A22" s="1" t="s">
        <v>26</v>
      </c>
      <c r="B22" s="13" t="s">
        <v>274</v>
      </c>
      <c r="C22" s="1" t="s">
        <v>275</v>
      </c>
      <c r="D22" s="11" t="s">
        <v>270</v>
      </c>
      <c r="E22" s="11" t="s">
        <v>271</v>
      </c>
    </row>
    <row r="23" spans="1:5" x14ac:dyDescent="0.25">
      <c r="A23" s="1" t="s">
        <v>243</v>
      </c>
      <c r="B23" s="13" t="s">
        <v>276</v>
      </c>
      <c r="C23" s="1" t="s">
        <v>277</v>
      </c>
      <c r="D23" s="11" t="s">
        <v>270</v>
      </c>
      <c r="E23" s="11" t="s">
        <v>271</v>
      </c>
    </row>
    <row r="24" spans="1:5" ht="30" x14ac:dyDescent="0.25">
      <c r="A24" s="1" t="s">
        <v>26</v>
      </c>
      <c r="B24" s="13" t="s">
        <v>278</v>
      </c>
      <c r="C24" s="1" t="s">
        <v>279</v>
      </c>
      <c r="D24" s="11" t="s">
        <v>270</v>
      </c>
      <c r="E24" s="11" t="s">
        <v>259</v>
      </c>
    </row>
    <row r="25" spans="1:5" x14ac:dyDescent="0.25">
      <c r="A25" s="1" t="s">
        <v>42</v>
      </c>
      <c r="B25" s="13" t="s">
        <v>280</v>
      </c>
      <c r="C25" s="1" t="s">
        <v>281</v>
      </c>
      <c r="D25" s="11" t="s">
        <v>270</v>
      </c>
      <c r="E25" s="11" t="s">
        <v>271</v>
      </c>
    </row>
    <row r="26" spans="1:5" ht="45" x14ac:dyDescent="0.25">
      <c r="A26" s="1" t="s">
        <v>40</v>
      </c>
      <c r="B26" s="13" t="s">
        <v>282</v>
      </c>
      <c r="C26" s="1" t="s">
        <v>283</v>
      </c>
      <c r="D26" s="11" t="s">
        <v>270</v>
      </c>
      <c r="E26" s="11" t="s">
        <v>284</v>
      </c>
    </row>
    <row r="27" spans="1:5" x14ac:dyDescent="0.25">
      <c r="A27" s="1" t="s">
        <v>46</v>
      </c>
      <c r="B27" s="13" t="s">
        <v>285</v>
      </c>
      <c r="C27" s="1" t="s">
        <v>286</v>
      </c>
      <c r="D27" s="11" t="s">
        <v>270</v>
      </c>
      <c r="E27" s="11" t="s">
        <v>271</v>
      </c>
    </row>
    <row r="28" spans="1:5" ht="30" x14ac:dyDescent="0.25">
      <c r="A28" s="1" t="s">
        <v>42</v>
      </c>
      <c r="B28" s="13" t="s">
        <v>287</v>
      </c>
      <c r="C28" s="1" t="s">
        <v>288</v>
      </c>
      <c r="D28" s="11" t="s">
        <v>270</v>
      </c>
      <c r="E28" s="11" t="s">
        <v>271</v>
      </c>
    </row>
    <row r="29" spans="1:5" ht="30" x14ac:dyDescent="0.25">
      <c r="A29" s="1" t="s">
        <v>31</v>
      </c>
      <c r="B29" s="13" t="s">
        <v>289</v>
      </c>
      <c r="C29" s="1" t="s">
        <v>290</v>
      </c>
      <c r="D29" s="11" t="s">
        <v>291</v>
      </c>
      <c r="E29" s="11" t="s">
        <v>292</v>
      </c>
    </row>
    <row r="30" spans="1:5" ht="30" x14ac:dyDescent="0.25">
      <c r="A30" s="1" t="s">
        <v>31</v>
      </c>
      <c r="B30" s="13" t="s">
        <v>293</v>
      </c>
      <c r="C30" s="1" t="s">
        <v>294</v>
      </c>
      <c r="D30" s="11" t="s">
        <v>291</v>
      </c>
      <c r="E30" s="11" t="s">
        <v>292</v>
      </c>
    </row>
    <row r="31" spans="1:5" x14ac:dyDescent="0.25">
      <c r="A31" s="1" t="s">
        <v>50</v>
      </c>
      <c r="B31" s="13" t="s">
        <v>295</v>
      </c>
      <c r="C31" s="1" t="s">
        <v>296</v>
      </c>
      <c r="D31" s="11" t="s">
        <v>291</v>
      </c>
      <c r="E31" s="11" t="s">
        <v>292</v>
      </c>
    </row>
    <row r="32" spans="1:5" ht="30" x14ac:dyDescent="0.25">
      <c r="A32" s="1" t="s">
        <v>42</v>
      </c>
      <c r="B32" s="13" t="s">
        <v>297</v>
      </c>
      <c r="C32" s="1" t="s">
        <v>298</v>
      </c>
      <c r="D32" s="11" t="s">
        <v>291</v>
      </c>
      <c r="E32" s="11" t="s">
        <v>292</v>
      </c>
    </row>
    <row r="33" spans="1:5" ht="45" x14ac:dyDescent="0.25">
      <c r="A33" s="1" t="s">
        <v>42</v>
      </c>
      <c r="B33" s="13" t="s">
        <v>299</v>
      </c>
      <c r="C33" s="1" t="s">
        <v>300</v>
      </c>
      <c r="D33" s="11" t="s">
        <v>291</v>
      </c>
      <c r="E33" s="11" t="s">
        <v>292</v>
      </c>
    </row>
    <row r="34" spans="1:5" x14ac:dyDescent="0.25">
      <c r="A34" s="1" t="s">
        <v>40</v>
      </c>
      <c r="B34" s="13" t="s">
        <v>301</v>
      </c>
      <c r="C34" s="1" t="s">
        <v>302</v>
      </c>
      <c r="D34" s="11" t="s">
        <v>291</v>
      </c>
      <c r="E34" s="11" t="s">
        <v>292</v>
      </c>
    </row>
    <row r="35" spans="1:5" ht="30" x14ac:dyDescent="0.25">
      <c r="A35" s="1" t="s">
        <v>41</v>
      </c>
      <c r="B35" s="13" t="s">
        <v>303</v>
      </c>
      <c r="C35" s="1" t="s">
        <v>304</v>
      </c>
      <c r="D35" s="11" t="s">
        <v>291</v>
      </c>
      <c r="E35" s="11" t="s">
        <v>292</v>
      </c>
    </row>
    <row r="36" spans="1:5" x14ac:dyDescent="0.25">
      <c r="A36" s="1" t="s">
        <v>41</v>
      </c>
      <c r="B36" s="13" t="s">
        <v>305</v>
      </c>
      <c r="C36" s="1" t="s">
        <v>306</v>
      </c>
      <c r="D36" s="11" t="s">
        <v>291</v>
      </c>
      <c r="E36" s="11" t="s">
        <v>292</v>
      </c>
    </row>
    <row r="37" spans="1:5" ht="60" x14ac:dyDescent="0.25">
      <c r="A37" s="1" t="s">
        <v>51</v>
      </c>
      <c r="B37" s="13" t="s">
        <v>307</v>
      </c>
      <c r="C37" s="1" t="s">
        <v>308</v>
      </c>
      <c r="D37" s="11" t="s">
        <v>217</v>
      </c>
      <c r="E37" s="11" t="s">
        <v>218</v>
      </c>
    </row>
    <row r="38" spans="1:5" x14ac:dyDescent="0.25">
      <c r="A38" s="1" t="s">
        <v>51</v>
      </c>
      <c r="B38" s="13" t="s">
        <v>309</v>
      </c>
      <c r="C38" s="1" t="s">
        <v>310</v>
      </c>
      <c r="D38" s="11" t="s">
        <v>217</v>
      </c>
      <c r="E38" s="11" t="s">
        <v>218</v>
      </c>
    </row>
    <row r="39" spans="1:5" x14ac:dyDescent="0.25">
      <c r="A39" s="1" t="s">
        <v>31</v>
      </c>
      <c r="B39" s="13" t="s">
        <v>311</v>
      </c>
      <c r="C39" s="1" t="s">
        <v>312</v>
      </c>
      <c r="D39" s="11" t="s">
        <v>217</v>
      </c>
      <c r="E39" s="11" t="s">
        <v>291</v>
      </c>
    </row>
    <row r="40" spans="1:5" ht="30" x14ac:dyDescent="0.25">
      <c r="A40" s="1" t="s">
        <v>51</v>
      </c>
      <c r="B40" s="13" t="s">
        <v>313</v>
      </c>
      <c r="C40" s="1" t="s">
        <v>314</v>
      </c>
      <c r="D40" s="11" t="s">
        <v>217</v>
      </c>
      <c r="E40" s="11" t="s">
        <v>218</v>
      </c>
    </row>
    <row r="41" spans="1:5" ht="30" x14ac:dyDescent="0.25">
      <c r="A41" s="1" t="s">
        <v>63</v>
      </c>
      <c r="B41" s="13" t="s">
        <v>315</v>
      </c>
      <c r="C41" s="1" t="s">
        <v>316</v>
      </c>
      <c r="D41" s="11" t="s">
        <v>217</v>
      </c>
      <c r="E41" s="11" t="s">
        <v>218</v>
      </c>
    </row>
    <row r="42" spans="1:5" ht="30" x14ac:dyDescent="0.25">
      <c r="A42" s="1" t="s">
        <v>51</v>
      </c>
      <c r="B42" s="13" t="s">
        <v>317</v>
      </c>
      <c r="C42" s="1" t="s">
        <v>318</v>
      </c>
      <c r="D42" s="11" t="s">
        <v>217</v>
      </c>
      <c r="E42" s="11" t="s">
        <v>218</v>
      </c>
    </row>
    <row r="43" spans="1:5" ht="60" x14ac:dyDescent="0.25">
      <c r="A43" s="1" t="s">
        <v>39</v>
      </c>
      <c r="B43" s="13" t="s">
        <v>319</v>
      </c>
      <c r="C43" s="1" t="s">
        <v>320</v>
      </c>
      <c r="D43" s="11" t="s">
        <v>217</v>
      </c>
      <c r="E43" s="11" t="s">
        <v>218</v>
      </c>
    </row>
    <row r="44" spans="1:5" ht="45" x14ac:dyDescent="0.25">
      <c r="A44" s="1" t="s">
        <v>39</v>
      </c>
      <c r="B44" s="13" t="s">
        <v>321</v>
      </c>
      <c r="C44" s="1" t="s">
        <v>322</v>
      </c>
      <c r="D44" s="11" t="s">
        <v>217</v>
      </c>
      <c r="E44" s="11" t="s">
        <v>218</v>
      </c>
    </row>
    <row r="45" spans="1:5" x14ac:dyDescent="0.25">
      <c r="A45" s="1" t="s">
        <v>50</v>
      </c>
      <c r="B45" s="13" t="s">
        <v>323</v>
      </c>
      <c r="C45" s="1" t="s">
        <v>324</v>
      </c>
      <c r="D45" s="11" t="s">
        <v>325</v>
      </c>
      <c r="E45" s="11" t="s">
        <v>217</v>
      </c>
    </row>
    <row r="46" spans="1:5" ht="45" x14ac:dyDescent="0.25">
      <c r="A46" s="1" t="s">
        <v>256</v>
      </c>
      <c r="B46" s="13" t="s">
        <v>326</v>
      </c>
      <c r="C46" s="1" t="s">
        <v>327</v>
      </c>
      <c r="D46" s="11" t="s">
        <v>325</v>
      </c>
      <c r="E46" s="11" t="s">
        <v>328</v>
      </c>
    </row>
    <row r="47" spans="1:5" ht="45" x14ac:dyDescent="0.25">
      <c r="A47" s="1" t="s">
        <v>42</v>
      </c>
      <c r="B47" s="13" t="s">
        <v>329</v>
      </c>
      <c r="C47" s="1" t="s">
        <v>330</v>
      </c>
      <c r="D47" s="11" t="s">
        <v>331</v>
      </c>
      <c r="E47" s="11" t="s">
        <v>328</v>
      </c>
    </row>
    <row r="48" spans="1:5" ht="30" x14ac:dyDescent="0.25">
      <c r="A48" s="1" t="s">
        <v>240</v>
      </c>
      <c r="B48" s="13" t="s">
        <v>332</v>
      </c>
      <c r="C48" s="1" t="s">
        <v>333</v>
      </c>
      <c r="D48" s="11" t="s">
        <v>334</v>
      </c>
      <c r="E48" s="11" t="s">
        <v>328</v>
      </c>
    </row>
    <row r="49" spans="1:5" ht="30" x14ac:dyDescent="0.25">
      <c r="A49" s="1" t="s">
        <v>37</v>
      </c>
      <c r="B49" s="13" t="s">
        <v>335</v>
      </c>
      <c r="C49" s="1" t="s">
        <v>336</v>
      </c>
      <c r="D49" s="11" t="s">
        <v>334</v>
      </c>
      <c r="E49" s="11" t="s">
        <v>328</v>
      </c>
    </row>
    <row r="50" spans="1:5" ht="45" x14ac:dyDescent="0.25">
      <c r="A50" s="1" t="s">
        <v>37</v>
      </c>
      <c r="B50" s="13" t="s">
        <v>337</v>
      </c>
      <c r="C50" s="1" t="s">
        <v>338</v>
      </c>
      <c r="D50" s="11" t="s">
        <v>334</v>
      </c>
      <c r="E50" s="11" t="s">
        <v>328</v>
      </c>
    </row>
    <row r="51" spans="1:5" ht="30" x14ac:dyDescent="0.25">
      <c r="A51" s="1" t="s">
        <v>37</v>
      </c>
      <c r="B51" s="13" t="s">
        <v>339</v>
      </c>
      <c r="C51" s="1" t="s">
        <v>340</v>
      </c>
      <c r="D51" s="11" t="s">
        <v>334</v>
      </c>
      <c r="E51" s="11" t="s">
        <v>328</v>
      </c>
    </row>
    <row r="52" spans="1:5" ht="30" x14ac:dyDescent="0.25">
      <c r="A52" s="1" t="s">
        <v>38</v>
      </c>
      <c r="B52" s="13" t="s">
        <v>341</v>
      </c>
      <c r="C52" s="1" t="s">
        <v>342</v>
      </c>
      <c r="D52" s="11" t="s">
        <v>334</v>
      </c>
      <c r="E52" s="11" t="s">
        <v>325</v>
      </c>
    </row>
    <row r="53" spans="1:5" ht="30" x14ac:dyDescent="0.25">
      <c r="A53" s="1" t="s">
        <v>42</v>
      </c>
      <c r="B53" s="13" t="s">
        <v>343</v>
      </c>
      <c r="C53" s="1" t="s">
        <v>344</v>
      </c>
      <c r="D53" s="11" t="s">
        <v>345</v>
      </c>
      <c r="E53" s="11" t="s">
        <v>346</v>
      </c>
    </row>
    <row r="54" spans="1:5" ht="30" x14ac:dyDescent="0.25">
      <c r="A54" s="1" t="s">
        <v>38</v>
      </c>
      <c r="B54" s="13" t="s">
        <v>347</v>
      </c>
      <c r="C54" s="1" t="s">
        <v>348</v>
      </c>
      <c r="D54" s="11" t="s">
        <v>345</v>
      </c>
      <c r="E54" s="11" t="s">
        <v>334</v>
      </c>
    </row>
    <row r="55" spans="1:5" ht="30" x14ac:dyDescent="0.25">
      <c r="A55" s="1" t="s">
        <v>41</v>
      </c>
      <c r="B55" s="13" t="s">
        <v>349</v>
      </c>
      <c r="C55" s="1" t="s">
        <v>350</v>
      </c>
      <c r="D55" s="11" t="s">
        <v>345</v>
      </c>
      <c r="E55" s="11" t="s">
        <v>346</v>
      </c>
    </row>
    <row r="56" spans="1:5" x14ac:dyDescent="0.25">
      <c r="A56" s="1" t="s">
        <v>41</v>
      </c>
      <c r="B56" s="13" t="s">
        <v>351</v>
      </c>
      <c r="C56" s="1" t="s">
        <v>352</v>
      </c>
      <c r="D56" s="11" t="s">
        <v>345</v>
      </c>
      <c r="E56" s="11" t="s">
        <v>346</v>
      </c>
    </row>
    <row r="57" spans="1:5" ht="30" x14ac:dyDescent="0.25">
      <c r="A57" s="1" t="s">
        <v>36</v>
      </c>
      <c r="B57" s="13" t="s">
        <v>353</v>
      </c>
      <c r="C57" s="1" t="s">
        <v>354</v>
      </c>
      <c r="D57" s="11" t="s">
        <v>345</v>
      </c>
      <c r="E57" s="11" t="s">
        <v>346</v>
      </c>
    </row>
    <row r="58" spans="1:5" ht="30" x14ac:dyDescent="0.25">
      <c r="A58" s="1" t="s">
        <v>38</v>
      </c>
      <c r="B58" s="13" t="s">
        <v>355</v>
      </c>
      <c r="C58" s="1" t="s">
        <v>356</v>
      </c>
      <c r="D58" s="11" t="s">
        <v>345</v>
      </c>
      <c r="E58" s="11" t="s">
        <v>346</v>
      </c>
    </row>
    <row r="59" spans="1:5" ht="30" x14ac:dyDescent="0.25">
      <c r="A59" s="1" t="s">
        <v>240</v>
      </c>
      <c r="B59" s="13" t="s">
        <v>357</v>
      </c>
      <c r="C59" s="1" t="s">
        <v>358</v>
      </c>
      <c r="D59" s="11" t="s">
        <v>359</v>
      </c>
      <c r="E59" s="11" t="s">
        <v>360</v>
      </c>
    </row>
    <row r="60" spans="1:5" ht="45" x14ac:dyDescent="0.25">
      <c r="A60" s="1" t="s">
        <v>42</v>
      </c>
      <c r="B60" s="13" t="s">
        <v>361</v>
      </c>
      <c r="C60" s="1" t="s">
        <v>362</v>
      </c>
      <c r="D60" s="11" t="s">
        <v>359</v>
      </c>
      <c r="E60" s="11" t="s">
        <v>360</v>
      </c>
    </row>
    <row r="61" spans="1:5" ht="45" x14ac:dyDescent="0.25">
      <c r="A61" s="1" t="s">
        <v>51</v>
      </c>
      <c r="B61" s="13" t="s">
        <v>363</v>
      </c>
      <c r="C61" s="1" t="s">
        <v>364</v>
      </c>
      <c r="D61" s="11" t="s">
        <v>365</v>
      </c>
      <c r="E61" s="11" t="s">
        <v>366</v>
      </c>
    </row>
    <row r="62" spans="1:5" x14ac:dyDescent="0.25">
      <c r="A62" s="1" t="s">
        <v>31</v>
      </c>
      <c r="B62" s="13" t="s">
        <v>367</v>
      </c>
      <c r="C62" s="1" t="s">
        <v>368</v>
      </c>
      <c r="D62" s="11" t="s">
        <v>365</v>
      </c>
      <c r="E62" s="11" t="s">
        <v>359</v>
      </c>
    </row>
    <row r="63" spans="1:5" ht="30" x14ac:dyDescent="0.25">
      <c r="A63" s="1" t="s">
        <v>41</v>
      </c>
      <c r="B63" s="13" t="s">
        <v>369</v>
      </c>
      <c r="C63" s="1" t="s">
        <v>370</v>
      </c>
      <c r="D63" s="11" t="s">
        <v>365</v>
      </c>
      <c r="E63" s="11" t="s">
        <v>366</v>
      </c>
    </row>
    <row r="64" spans="1:5" ht="45" x14ac:dyDescent="0.25">
      <c r="A64" s="1" t="s">
        <v>41</v>
      </c>
      <c r="B64" s="13" t="s">
        <v>371</v>
      </c>
      <c r="C64" s="1" t="s">
        <v>372</v>
      </c>
      <c r="D64" s="11" t="s">
        <v>365</v>
      </c>
      <c r="E64" s="11" t="s">
        <v>366</v>
      </c>
    </row>
    <row r="65" spans="1:5" ht="30" x14ac:dyDescent="0.25">
      <c r="A65" s="1" t="s">
        <v>41</v>
      </c>
      <c r="B65" s="13" t="s">
        <v>373</v>
      </c>
      <c r="C65" s="1" t="s">
        <v>374</v>
      </c>
      <c r="D65" s="11" t="s">
        <v>375</v>
      </c>
      <c r="E65" s="11" t="s">
        <v>376</v>
      </c>
    </row>
    <row r="66" spans="1:5" ht="30" x14ac:dyDescent="0.25">
      <c r="A66" s="1" t="s">
        <v>38</v>
      </c>
      <c r="B66" s="13" t="s">
        <v>377</v>
      </c>
      <c r="C66" s="1" t="s">
        <v>378</v>
      </c>
      <c r="D66" s="11" t="s">
        <v>379</v>
      </c>
      <c r="E66" s="11" t="s">
        <v>375</v>
      </c>
    </row>
    <row r="67" spans="1:5" x14ac:dyDescent="0.25">
      <c r="A67" s="1" t="s">
        <v>55</v>
      </c>
      <c r="B67" s="13" t="s">
        <v>380</v>
      </c>
      <c r="C67" s="1" t="s">
        <v>381</v>
      </c>
      <c r="D67" s="11" t="s">
        <v>222</v>
      </c>
      <c r="E67" s="11" t="s">
        <v>223</v>
      </c>
    </row>
    <row r="68" spans="1:5" ht="30" x14ac:dyDescent="0.25">
      <c r="A68" s="1" t="s">
        <v>31</v>
      </c>
      <c r="B68" s="13" t="s">
        <v>382</v>
      </c>
      <c r="C68" s="1" t="s">
        <v>383</v>
      </c>
      <c r="D68" s="11" t="s">
        <v>222</v>
      </c>
      <c r="E68" s="11" t="s">
        <v>223</v>
      </c>
    </row>
    <row r="69" spans="1:5" ht="30" x14ac:dyDescent="0.25">
      <c r="A69" s="1" t="s">
        <v>41</v>
      </c>
      <c r="B69" s="13" t="s">
        <v>384</v>
      </c>
      <c r="C69" s="1" t="s">
        <v>385</v>
      </c>
      <c r="D69" s="11" t="s">
        <v>222</v>
      </c>
      <c r="E69" s="11" t="s">
        <v>223</v>
      </c>
    </row>
    <row r="70" spans="1:5" ht="45" x14ac:dyDescent="0.25">
      <c r="A70" s="1" t="s">
        <v>38</v>
      </c>
      <c r="B70" s="13" t="s">
        <v>386</v>
      </c>
      <c r="C70" s="1" t="s">
        <v>387</v>
      </c>
      <c r="D70" s="11" t="s">
        <v>222</v>
      </c>
      <c r="E70" s="11" t="s">
        <v>223</v>
      </c>
    </row>
    <row r="71" spans="1:5" ht="45" x14ac:dyDescent="0.25">
      <c r="A71" s="1" t="s">
        <v>46</v>
      </c>
      <c r="B71" s="13" t="s">
        <v>388</v>
      </c>
      <c r="C71" s="1" t="s">
        <v>389</v>
      </c>
      <c r="D71" s="11" t="s">
        <v>222</v>
      </c>
      <c r="E71" s="11" t="s">
        <v>223</v>
      </c>
    </row>
    <row r="72" spans="1:5" ht="45" x14ac:dyDescent="0.25">
      <c r="A72" s="1" t="s">
        <v>50</v>
      </c>
      <c r="B72" s="13" t="s">
        <v>390</v>
      </c>
      <c r="C72" s="1" t="s">
        <v>391</v>
      </c>
      <c r="D72" s="11" t="s">
        <v>392</v>
      </c>
      <c r="E72" s="11" t="s">
        <v>393</v>
      </c>
    </row>
    <row r="73" spans="1:5" x14ac:dyDescent="0.25">
      <c r="A73" s="1" t="s">
        <v>55</v>
      </c>
      <c r="B73" s="13" t="s">
        <v>394</v>
      </c>
      <c r="C73" s="1" t="s">
        <v>395</v>
      </c>
      <c r="D73" s="11" t="s">
        <v>392</v>
      </c>
      <c r="E73" s="11" t="s">
        <v>393</v>
      </c>
    </row>
    <row r="74" spans="1:5" x14ac:dyDescent="0.25">
      <c r="A74" s="1" t="s">
        <v>26</v>
      </c>
      <c r="B74" s="13" t="s">
        <v>396</v>
      </c>
      <c r="C74" s="1" t="s">
        <v>397</v>
      </c>
      <c r="D74" s="11" t="s">
        <v>392</v>
      </c>
      <c r="E74" s="11" t="s">
        <v>222</v>
      </c>
    </row>
    <row r="75" spans="1:5" ht="45" x14ac:dyDescent="0.25">
      <c r="A75" s="1" t="s">
        <v>26</v>
      </c>
      <c r="B75" s="13" t="s">
        <v>398</v>
      </c>
      <c r="C75" s="1" t="s">
        <v>62</v>
      </c>
      <c r="D75" s="11" t="s">
        <v>392</v>
      </c>
      <c r="E75" s="11" t="s">
        <v>222</v>
      </c>
    </row>
    <row r="76" spans="1:5" x14ac:dyDescent="0.25">
      <c r="A76" s="1" t="s">
        <v>41</v>
      </c>
      <c r="B76" s="13" t="s">
        <v>399</v>
      </c>
      <c r="C76" s="1" t="s">
        <v>400</v>
      </c>
      <c r="D76" s="11" t="s">
        <v>392</v>
      </c>
      <c r="E76" s="11" t="s">
        <v>393</v>
      </c>
    </row>
    <row r="77" spans="1:5" x14ac:dyDescent="0.25">
      <c r="A77" s="8" t="s">
        <v>51</v>
      </c>
      <c r="B77" s="13" t="s">
        <v>401</v>
      </c>
      <c r="C77" s="8" t="s">
        <v>402</v>
      </c>
      <c r="D77" s="8" t="s">
        <v>403</v>
      </c>
      <c r="E77" s="8" t="s">
        <v>404</v>
      </c>
    </row>
    <row r="78" spans="1:5" x14ac:dyDescent="0.25">
      <c r="A78" s="8" t="s">
        <v>39</v>
      </c>
      <c r="B78" s="13" t="s">
        <v>405</v>
      </c>
      <c r="C78" s="8" t="s">
        <v>406</v>
      </c>
      <c r="D78" s="8" t="s">
        <v>403</v>
      </c>
      <c r="E78" s="8" t="s">
        <v>404</v>
      </c>
    </row>
    <row r="79" spans="1:5" x14ac:dyDescent="0.25">
      <c r="A79" s="8" t="s">
        <v>51</v>
      </c>
      <c r="B79" s="13" t="s">
        <v>407</v>
      </c>
      <c r="C79" s="8" t="s">
        <v>408</v>
      </c>
      <c r="D79" s="8" t="s">
        <v>403</v>
      </c>
      <c r="E79" s="8" t="s">
        <v>404</v>
      </c>
    </row>
    <row r="80" spans="1:5" x14ac:dyDescent="0.25">
      <c r="A80" s="8" t="s">
        <v>42</v>
      </c>
      <c r="B80" s="13" t="s">
        <v>409</v>
      </c>
      <c r="C80" s="8" t="s">
        <v>410</v>
      </c>
      <c r="D80" s="8" t="s">
        <v>403</v>
      </c>
      <c r="E80" s="8" t="s">
        <v>404</v>
      </c>
    </row>
    <row r="81" spans="1:5" x14ac:dyDescent="0.25">
      <c r="A81" s="8" t="s">
        <v>41</v>
      </c>
      <c r="B81" s="13" t="s">
        <v>411</v>
      </c>
      <c r="C81" s="8" t="s">
        <v>412</v>
      </c>
      <c r="D81" s="8" t="s">
        <v>61</v>
      </c>
      <c r="E81" s="8" t="s">
        <v>403</v>
      </c>
    </row>
    <row r="82" spans="1:5" x14ac:dyDescent="0.25">
      <c r="A82" s="8" t="s">
        <v>31</v>
      </c>
      <c r="B82" s="13" t="s">
        <v>413</v>
      </c>
      <c r="C82" s="8" t="s">
        <v>414</v>
      </c>
      <c r="D82" s="8" t="s">
        <v>61</v>
      </c>
      <c r="E82" s="8" t="s">
        <v>403</v>
      </c>
    </row>
  </sheetData>
  <autoFilter ref="A1:E1"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TBT 12_2025</vt:lpstr>
      <vt:lpstr>SPS 12_2025</vt:lpstr>
      <vt:lpstr>D2015_1535_12_2025</vt:lpstr>
    </vt:vector>
  </TitlesOfParts>
  <Company>MINCOTUR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Doblas Lopez, Guadalupe Isabel</dc:creator>
  <cp:lastModifiedBy>Vera Sanchez, Lorena</cp:lastModifiedBy>
  <dcterms:created xsi:type="dcterms:W3CDTF">2021-10-01T07:26:22Z</dcterms:created>
  <dcterms:modified xsi:type="dcterms:W3CDTF">2026-01-12T12:14:55Z</dcterms:modified>
</cp:coreProperties>
</file>